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ustomProperty1.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O:\Clients\Current Clients\Government of Bermuda - 8896\Ministry of Finance\2022 Calculators\D. 3. Deliver\D1 Perform Service\22-23 Calculators\v1 calcs\"/>
    </mc:Choice>
  </mc:AlternateContent>
  <xr:revisionPtr revIDLastSave="0" documentId="13_ncr:1_{2DD584EF-1DD6-4103-AC8F-C470CE826625}" xr6:coauthVersionLast="46" xr6:coauthVersionMax="46" xr10:uidLastSave="{00000000-0000-0000-0000-000000000000}"/>
  <bookViews>
    <workbookView xWindow="28690" yWindow="-110" windowWidth="29020" windowHeight="15820" tabRatio="921" xr2:uid="{00000000-000D-0000-FFFF-FFFF00000000}"/>
  </bookViews>
  <sheets>
    <sheet name="Instructions and contents" sheetId="8" r:id="rId1"/>
    <sheet name="Sch A. Input" sheetId="5" r:id="rId2"/>
    <sheet name="Sch B. Semi-monthly Output" sheetId="7" r:id="rId3"/>
    <sheet name="Sch C. Quarter Output (PR1)" sheetId="6" r:id="rId4"/>
    <sheet name="Sch D. Workings" sheetId="2" r:id="rId5"/>
    <sheet name="Version_Control" sheetId="14" r:id="rId6"/>
    <sheet name="_TM_E.Individual_Calculator" sheetId="13" state="veryHidden" r:id="rId7"/>
    <sheet name="_TM_Open issues" sheetId="10" state="veryHidden" r:id="rId8"/>
  </sheets>
  <externalReferences>
    <externalReference r:id="rId9"/>
    <externalReference r:id="rId10"/>
  </externalReferences>
  <definedNames>
    <definedName name="_14">'[1]Sch D. Workings'!#REF!</definedName>
    <definedName name="_15">'[1]Sch D. Workings'!#REF!</definedName>
    <definedName name="_16">'[1]Sch D. Workings'!#REF!</definedName>
    <definedName name="_17">'[1]Sch D. Workings'!#REF!</definedName>
    <definedName name="_18">'[1]Sch D. Workings'!#REF!</definedName>
    <definedName name="_19">'[1]Sch D. Workings'!#REF!</definedName>
    <definedName name="_2">'[1]Sch D. Workings'!#REF!</definedName>
    <definedName name="_20">'[1]Sch D. Workings'!#REF!</definedName>
    <definedName name="_3">'[1]Sch D. Workings'!#REF!</definedName>
    <definedName name="Annual_Recurring_YTD_1">'Sch D. Workings'!$S1</definedName>
    <definedName name="Annualized_Recurring_YTD">'Sch D. Workings'!$R1</definedName>
    <definedName name="CIQWBGuid" hidden="1">"0d05fa30-f681-4f38-bdc2-3611072b47d3"</definedName>
    <definedName name="End_Date">'Sch D. Workings'!$E1</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44349.8236111111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One_time">'Sch D. Workings'!$Y1,'Sch D. Workings'!$AB1,'Sch D. Workings'!$AE1,'Sch D. Workings'!$AH1,'Sch D. Workings'!$AK1,'Sch D. Workings'!$AN1,'Sch D. Workings'!$AR1,'Sch D. Workings'!$AV1,'Sch D. Workings'!$AY1,'Sch D. Workings'!$BB1,'Sch D. Workings'!$BE1,'Sch D. Workings'!$BH1</definedName>
    <definedName name="One_time_Earnings_YTD">'Sch D. Workings'!$L1</definedName>
    <definedName name="Period_End">'Sch A. Input'!$D$10</definedName>
    <definedName name="Recurring">'Sch D. Workings'!$X1,'Sch D. Workings'!$AA1,'Sch D. Workings'!$AD1,'Sch D. Workings'!$AG1,'Sch D. Workings'!$AJ1,'Sch D. Workings'!$AM1,'Sch D. Workings'!$AP1,'Sch D. Workings'!$AU1,'Sch D. Workings'!$AX1,'Sch D. Workings'!$BA1,'Sch D. Workings'!$BD1,'Sch D. Workings'!$BG1</definedName>
    <definedName name="Recurring_Earnings_YTD_1">'Sch D. Workings'!$N1</definedName>
    <definedName name="Start_Date">'[2]Sch A. Input'!$D$9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2" l="1"/>
  <c r="C4" i="2"/>
  <c r="D5" i="2"/>
  <c r="E9" i="2"/>
  <c r="G9" i="2"/>
  <c r="H9" i="2"/>
  <c r="H10" i="2" s="1"/>
  <c r="K9" i="2"/>
  <c r="L9" i="2"/>
  <c r="E10" i="2"/>
  <c r="G10" i="2" s="1"/>
  <c r="G11" i="2" s="1"/>
  <c r="E11" i="2"/>
  <c r="H11" i="2"/>
  <c r="K11" i="2"/>
  <c r="L11" i="2"/>
  <c r="E12" i="2"/>
  <c r="G12" i="2" s="1"/>
  <c r="H12" i="2"/>
  <c r="C14" i="2"/>
  <c r="D14" i="2"/>
  <c r="E14" i="2" s="1"/>
  <c r="F14" i="2" s="1"/>
  <c r="G14" i="2"/>
  <c r="H14" i="2" s="1"/>
  <c r="I14" i="2" s="1"/>
  <c r="J14" i="2" s="1"/>
  <c r="K14" i="2" s="1"/>
  <c r="L14" i="2" s="1"/>
  <c r="M14" i="2" s="1"/>
  <c r="N14" i="2" s="1"/>
  <c r="O14" i="2" s="1"/>
  <c r="P14" i="2" s="1"/>
  <c r="Q14" i="2" s="1"/>
  <c r="R14" i="2" s="1"/>
  <c r="S14" i="2" s="1"/>
  <c r="T14" i="2" s="1"/>
  <c r="U14" i="2" s="1"/>
  <c r="V14" i="2" s="1"/>
  <c r="W14" i="2" s="1"/>
  <c r="X14" i="2" s="1"/>
  <c r="Y14" i="2" s="1"/>
  <c r="Z14" i="2" s="1"/>
  <c r="AA14" i="2" s="1"/>
  <c r="AB14" i="2" s="1"/>
  <c r="AC14" i="2" s="1"/>
  <c r="B17" i="2"/>
  <c r="C17" i="2"/>
  <c r="D17" i="2"/>
  <c r="O17" i="2" s="1"/>
  <c r="F17" i="2"/>
  <c r="B18" i="2"/>
  <c r="C18" i="2"/>
  <c r="D18" i="2"/>
  <c r="O18" i="2" s="1"/>
  <c r="F18" i="2"/>
  <c r="B19" i="2"/>
  <c r="C19" i="2"/>
  <c r="D19" i="2"/>
  <c r="O19" i="2" s="1"/>
  <c r="F19" i="2"/>
  <c r="B20" i="2"/>
  <c r="C20" i="2"/>
  <c r="D20" i="2"/>
  <c r="O20" i="2" s="1"/>
  <c r="F20" i="2"/>
  <c r="B21" i="2"/>
  <c r="C21" i="2"/>
  <c r="D21" i="2"/>
  <c r="F21" i="2"/>
  <c r="B22" i="2"/>
  <c r="C22" i="2"/>
  <c r="D22" i="2"/>
  <c r="O22" i="2" s="1"/>
  <c r="F22" i="2"/>
  <c r="B23" i="2"/>
  <c r="C23" i="2"/>
  <c r="D23" i="2"/>
  <c r="O23" i="2" s="1"/>
  <c r="F23" i="2"/>
  <c r="B24" i="2"/>
  <c r="C24" i="2"/>
  <c r="D24" i="2"/>
  <c r="O24" i="2" s="1"/>
  <c r="F24" i="2"/>
  <c r="B25" i="2"/>
  <c r="C25" i="2"/>
  <c r="D25" i="2"/>
  <c r="O25" i="2" s="1"/>
  <c r="F25" i="2"/>
  <c r="B26" i="2"/>
  <c r="C26" i="2"/>
  <c r="D26" i="2"/>
  <c r="O26" i="2" s="1"/>
  <c r="F26" i="2"/>
  <c r="B27" i="2"/>
  <c r="C27" i="2"/>
  <c r="D27" i="2"/>
  <c r="O27" i="2" s="1"/>
  <c r="F27" i="2"/>
  <c r="B28" i="2"/>
  <c r="C28" i="2"/>
  <c r="D28" i="2"/>
  <c r="O28" i="2" s="1"/>
  <c r="F28" i="2"/>
  <c r="B29" i="2"/>
  <c r="C29" i="2"/>
  <c r="D29" i="2"/>
  <c r="O29" i="2" s="1"/>
  <c r="F29" i="2"/>
  <c r="B30" i="2"/>
  <c r="C30" i="2"/>
  <c r="D30" i="2"/>
  <c r="O30" i="2" s="1"/>
  <c r="F30" i="2"/>
  <c r="B31" i="2"/>
  <c r="C31" i="2"/>
  <c r="D31" i="2"/>
  <c r="O31" i="2" s="1"/>
  <c r="F31" i="2"/>
  <c r="B32" i="2"/>
  <c r="C32" i="2"/>
  <c r="D32" i="2"/>
  <c r="O32" i="2" s="1"/>
  <c r="F32" i="2"/>
  <c r="B33" i="2"/>
  <c r="C33" i="2"/>
  <c r="D33" i="2"/>
  <c r="O33" i="2" s="1"/>
  <c r="F33" i="2"/>
  <c r="B34" i="2"/>
  <c r="C34" i="2"/>
  <c r="D34" i="2"/>
  <c r="O34" i="2" s="1"/>
  <c r="F34" i="2"/>
  <c r="B35" i="2"/>
  <c r="C35" i="2"/>
  <c r="D35" i="2"/>
  <c r="O35" i="2" s="1"/>
  <c r="F35" i="2"/>
  <c r="B36" i="2"/>
  <c r="C36" i="2"/>
  <c r="D36" i="2"/>
  <c r="O36" i="2" s="1"/>
  <c r="F36" i="2"/>
  <c r="B37" i="2"/>
  <c r="C37" i="2"/>
  <c r="D37" i="2"/>
  <c r="O37" i="2" s="1"/>
  <c r="F37" i="2"/>
  <c r="B38" i="2"/>
  <c r="C38" i="2"/>
  <c r="D38" i="2"/>
  <c r="O38" i="2" s="1"/>
  <c r="F38" i="2"/>
  <c r="B39" i="2"/>
  <c r="C39" i="2"/>
  <c r="D39" i="2"/>
  <c r="O39" i="2" s="1"/>
  <c r="F39" i="2"/>
  <c r="B40" i="2"/>
  <c r="C40" i="2"/>
  <c r="D40" i="2"/>
  <c r="O40" i="2" s="1"/>
  <c r="F40" i="2"/>
  <c r="B41" i="2"/>
  <c r="C41" i="2"/>
  <c r="D41" i="2"/>
  <c r="F41" i="2"/>
  <c r="O41" i="2"/>
  <c r="B42" i="2"/>
  <c r="C42" i="2"/>
  <c r="D42" i="2"/>
  <c r="O42" i="2" s="1"/>
  <c r="F42" i="2"/>
  <c r="B43" i="2"/>
  <c r="C43" i="2"/>
  <c r="D43" i="2"/>
  <c r="O43" i="2" s="1"/>
  <c r="F43" i="2"/>
  <c r="B44" i="2"/>
  <c r="C44" i="2"/>
  <c r="D44" i="2"/>
  <c r="O44" i="2" s="1"/>
  <c r="F44" i="2"/>
  <c r="B45" i="2"/>
  <c r="C45" i="2"/>
  <c r="D45" i="2"/>
  <c r="O45" i="2" s="1"/>
  <c r="F45" i="2"/>
  <c r="B46" i="2"/>
  <c r="C46" i="2"/>
  <c r="D46" i="2"/>
  <c r="O46" i="2" s="1"/>
  <c r="F46" i="2"/>
  <c r="B47" i="2"/>
  <c r="C47" i="2"/>
  <c r="D47" i="2"/>
  <c r="O47" i="2" s="1"/>
  <c r="F47" i="2"/>
  <c r="B48" i="2"/>
  <c r="C48" i="2"/>
  <c r="D48" i="2"/>
  <c r="O48" i="2" s="1"/>
  <c r="F48" i="2"/>
  <c r="B49" i="2"/>
  <c r="C49" i="2"/>
  <c r="D49" i="2"/>
  <c r="F49" i="2"/>
  <c r="O49" i="2"/>
  <c r="B50" i="2"/>
  <c r="C50" i="2"/>
  <c r="D50" i="2"/>
  <c r="O50" i="2" s="1"/>
  <c r="F50" i="2"/>
  <c r="B51" i="2"/>
  <c r="C51" i="2"/>
  <c r="D51" i="2"/>
  <c r="F51" i="2"/>
  <c r="O51" i="2"/>
  <c r="B52" i="2"/>
  <c r="C52" i="2"/>
  <c r="D52" i="2"/>
  <c r="O52" i="2" s="1"/>
  <c r="F52" i="2"/>
  <c r="B53" i="2"/>
  <c r="C53" i="2"/>
  <c r="D53" i="2"/>
  <c r="F53" i="2"/>
  <c r="O53" i="2"/>
  <c r="B54" i="2"/>
  <c r="C54" i="2"/>
  <c r="D54" i="2"/>
  <c r="O54" i="2" s="1"/>
  <c r="F54" i="2"/>
  <c r="B55" i="2"/>
  <c r="C55" i="2"/>
  <c r="D55" i="2"/>
  <c r="F55" i="2"/>
  <c r="O55" i="2"/>
  <c r="B56" i="2"/>
  <c r="C56" i="2"/>
  <c r="D56" i="2"/>
  <c r="O56" i="2" s="1"/>
  <c r="F56" i="2"/>
  <c r="B57" i="2"/>
  <c r="C57" i="2"/>
  <c r="D57" i="2"/>
  <c r="F57" i="2"/>
  <c r="O57" i="2"/>
  <c r="B58" i="2"/>
  <c r="C58" i="2"/>
  <c r="D58" i="2"/>
  <c r="O58" i="2" s="1"/>
  <c r="F58" i="2"/>
  <c r="B59" i="2"/>
  <c r="C59" i="2"/>
  <c r="D59" i="2"/>
  <c r="O59" i="2" s="1"/>
  <c r="F59" i="2"/>
  <c r="B60" i="2"/>
  <c r="C60" i="2"/>
  <c r="D60" i="2"/>
  <c r="O60" i="2" s="1"/>
  <c r="F60" i="2"/>
  <c r="B61" i="2"/>
  <c r="C61" i="2"/>
  <c r="D61" i="2"/>
  <c r="O61" i="2" s="1"/>
  <c r="F61" i="2"/>
  <c r="B62" i="2"/>
  <c r="C62" i="2"/>
  <c r="D62" i="2"/>
  <c r="O62" i="2" s="1"/>
  <c r="F62" i="2"/>
  <c r="B63" i="2"/>
  <c r="C63" i="2"/>
  <c r="D63" i="2"/>
  <c r="O63" i="2" s="1"/>
  <c r="F63" i="2"/>
  <c r="B64" i="2"/>
  <c r="C64" i="2"/>
  <c r="D64" i="2"/>
  <c r="O64" i="2" s="1"/>
  <c r="F64" i="2"/>
  <c r="B65" i="2"/>
  <c r="C65" i="2"/>
  <c r="D65" i="2"/>
  <c r="O65" i="2" s="1"/>
  <c r="F65" i="2"/>
  <c r="B66" i="2"/>
  <c r="C66" i="2"/>
  <c r="D66" i="2"/>
  <c r="O66" i="2" s="1"/>
  <c r="F66" i="2"/>
  <c r="B67" i="2"/>
  <c r="C67" i="2"/>
  <c r="D67" i="2"/>
  <c r="O67" i="2" s="1"/>
  <c r="F67" i="2"/>
  <c r="B68" i="2"/>
  <c r="C68" i="2"/>
  <c r="D68" i="2"/>
  <c r="O68" i="2" s="1"/>
  <c r="F68" i="2"/>
  <c r="B69" i="2"/>
  <c r="C69" i="2"/>
  <c r="D69" i="2"/>
  <c r="O69" i="2" s="1"/>
  <c r="F69" i="2"/>
  <c r="B70" i="2"/>
  <c r="C70" i="2"/>
  <c r="D70" i="2"/>
  <c r="O70" i="2" s="1"/>
  <c r="F70" i="2"/>
  <c r="B71" i="2"/>
  <c r="C71" i="2"/>
  <c r="D71" i="2"/>
  <c r="O71" i="2" s="1"/>
  <c r="F71" i="2"/>
  <c r="B72" i="2"/>
  <c r="C72" i="2"/>
  <c r="D72" i="2"/>
  <c r="F72" i="2"/>
  <c r="O72" i="2"/>
  <c r="B73" i="2"/>
  <c r="C73" i="2"/>
  <c r="D73" i="2"/>
  <c r="O73" i="2" s="1"/>
  <c r="F73" i="2"/>
  <c r="B74" i="2"/>
  <c r="C74" i="2"/>
  <c r="D74" i="2"/>
  <c r="F74" i="2"/>
  <c r="O74" i="2"/>
  <c r="B75" i="2"/>
  <c r="C75" i="2"/>
  <c r="D75" i="2"/>
  <c r="O75" i="2" s="1"/>
  <c r="F75" i="2"/>
  <c r="B76" i="2"/>
  <c r="C76" i="2"/>
  <c r="D76" i="2"/>
  <c r="F76" i="2"/>
  <c r="O76" i="2"/>
  <c r="B77" i="2"/>
  <c r="C77" i="2"/>
  <c r="D77" i="2"/>
  <c r="O77" i="2" s="1"/>
  <c r="F77" i="2"/>
  <c r="B78" i="2"/>
  <c r="C78" i="2"/>
  <c r="D78" i="2"/>
  <c r="O78" i="2" s="1"/>
  <c r="F78" i="2"/>
  <c r="B79" i="2"/>
  <c r="C79" i="2"/>
  <c r="D79" i="2"/>
  <c r="O79" i="2" s="1"/>
  <c r="F79" i="2"/>
  <c r="B80" i="2"/>
  <c r="C80" i="2"/>
  <c r="D80" i="2"/>
  <c r="F80" i="2"/>
  <c r="O80" i="2"/>
  <c r="B81" i="2"/>
  <c r="C81" i="2"/>
  <c r="D81" i="2"/>
  <c r="O81" i="2" s="1"/>
  <c r="F81" i="2"/>
  <c r="B82" i="2"/>
  <c r="C82" i="2"/>
  <c r="D82" i="2"/>
  <c r="F82" i="2"/>
  <c r="O82" i="2"/>
  <c r="B83" i="2"/>
  <c r="C83" i="2"/>
  <c r="D83" i="2"/>
  <c r="F83" i="2"/>
  <c r="O83" i="2"/>
  <c r="B84" i="2"/>
  <c r="C84" i="2"/>
  <c r="D84" i="2"/>
  <c r="F84" i="2"/>
  <c r="O84" i="2"/>
  <c r="B85" i="2"/>
  <c r="C85" i="2"/>
  <c r="D85" i="2"/>
  <c r="F85" i="2"/>
  <c r="O85" i="2"/>
  <c r="B86" i="2"/>
  <c r="C86" i="2"/>
  <c r="D86" i="2"/>
  <c r="F86" i="2"/>
  <c r="O86" i="2"/>
  <c r="B87" i="2"/>
  <c r="C87" i="2"/>
  <c r="D87" i="2"/>
  <c r="F87" i="2"/>
  <c r="O87" i="2"/>
  <c r="B88" i="2"/>
  <c r="C88" i="2"/>
  <c r="D88" i="2"/>
  <c r="F88" i="2"/>
  <c r="O88" i="2"/>
  <c r="B89" i="2"/>
  <c r="C89" i="2"/>
  <c r="D89" i="2"/>
  <c r="F89" i="2"/>
  <c r="O89" i="2"/>
  <c r="B90" i="2"/>
  <c r="C90" i="2"/>
  <c r="D90" i="2"/>
  <c r="F90" i="2"/>
  <c r="O90" i="2"/>
  <c r="B91" i="2"/>
  <c r="C91" i="2"/>
  <c r="D91" i="2"/>
  <c r="F91" i="2"/>
  <c r="O91" i="2"/>
  <c r="B92" i="2"/>
  <c r="C92" i="2"/>
  <c r="D92" i="2"/>
  <c r="F92" i="2"/>
  <c r="O92" i="2"/>
  <c r="B93" i="2"/>
  <c r="C93" i="2"/>
  <c r="D93" i="2"/>
  <c r="F93" i="2"/>
  <c r="O93" i="2"/>
  <c r="B94" i="2"/>
  <c r="C94" i="2"/>
  <c r="D94" i="2"/>
  <c r="F94" i="2"/>
  <c r="O94" i="2"/>
  <c r="B95" i="2"/>
  <c r="C95" i="2"/>
  <c r="D95" i="2"/>
  <c r="O95" i="2" s="1"/>
  <c r="F95" i="2"/>
  <c r="B96" i="2"/>
  <c r="C96" i="2"/>
  <c r="D96" i="2"/>
  <c r="O96" i="2" s="1"/>
  <c r="F96" i="2"/>
  <c r="B97" i="2"/>
  <c r="C97" i="2"/>
  <c r="D97" i="2"/>
  <c r="O97" i="2" s="1"/>
  <c r="F97" i="2"/>
  <c r="B98" i="2"/>
  <c r="C98" i="2"/>
  <c r="D98" i="2"/>
  <c r="O98" i="2" s="1"/>
  <c r="F98" i="2"/>
  <c r="B99" i="2"/>
  <c r="C99" i="2"/>
  <c r="D99" i="2"/>
  <c r="O99" i="2" s="1"/>
  <c r="F99" i="2"/>
  <c r="B100" i="2"/>
  <c r="C100" i="2"/>
  <c r="D100" i="2"/>
  <c r="O100" i="2" s="1"/>
  <c r="F100" i="2"/>
  <c r="B101" i="2"/>
  <c r="C101" i="2"/>
  <c r="D101" i="2"/>
  <c r="O101" i="2" s="1"/>
  <c r="F101" i="2"/>
  <c r="B102" i="2"/>
  <c r="C102" i="2"/>
  <c r="D102" i="2"/>
  <c r="O102" i="2" s="1"/>
  <c r="F102" i="2"/>
  <c r="B103" i="2"/>
  <c r="C103" i="2"/>
  <c r="D103" i="2"/>
  <c r="O103" i="2" s="1"/>
  <c r="F103" i="2"/>
  <c r="B104" i="2"/>
  <c r="C104" i="2"/>
  <c r="D104" i="2"/>
  <c r="O104" i="2" s="1"/>
  <c r="F104" i="2"/>
  <c r="B105" i="2"/>
  <c r="C105" i="2"/>
  <c r="D105" i="2"/>
  <c r="O105" i="2" s="1"/>
  <c r="F105" i="2"/>
  <c r="B106" i="2"/>
  <c r="C106" i="2"/>
  <c r="D106" i="2"/>
  <c r="O106" i="2" s="1"/>
  <c r="F106" i="2"/>
  <c r="B107" i="2"/>
  <c r="C107" i="2"/>
  <c r="D107" i="2"/>
  <c r="O107" i="2" s="1"/>
  <c r="F107" i="2"/>
  <c r="B108" i="2"/>
  <c r="C108" i="2"/>
  <c r="D108" i="2"/>
  <c r="O108" i="2" s="1"/>
  <c r="F108" i="2"/>
  <c r="B109" i="2"/>
  <c r="C109" i="2"/>
  <c r="D109" i="2"/>
  <c r="O109" i="2" s="1"/>
  <c r="F109" i="2"/>
  <c r="B110" i="2"/>
  <c r="C110" i="2"/>
  <c r="D110" i="2"/>
  <c r="O110" i="2" s="1"/>
  <c r="F110" i="2"/>
  <c r="B111" i="2"/>
  <c r="C111" i="2"/>
  <c r="D111" i="2"/>
  <c r="O111" i="2" s="1"/>
  <c r="F111" i="2"/>
  <c r="B112" i="2"/>
  <c r="C112" i="2"/>
  <c r="D112" i="2"/>
  <c r="O112" i="2" s="1"/>
  <c r="F112" i="2"/>
  <c r="B113" i="2"/>
  <c r="C113" i="2"/>
  <c r="D113" i="2"/>
  <c r="O113" i="2" s="1"/>
  <c r="F113" i="2"/>
  <c r="B114" i="2"/>
  <c r="C114" i="2"/>
  <c r="D114" i="2"/>
  <c r="O114" i="2" s="1"/>
  <c r="F114" i="2"/>
  <c r="B115" i="2"/>
  <c r="C115" i="2"/>
  <c r="D115" i="2"/>
  <c r="F115" i="2"/>
  <c r="O115" i="2"/>
  <c r="B116" i="2"/>
  <c r="C116" i="2"/>
  <c r="D116" i="2"/>
  <c r="F116" i="2"/>
  <c r="O116" i="2"/>
  <c r="O120" i="2"/>
  <c r="G124" i="2" s="1"/>
  <c r="Y120" i="2"/>
  <c r="AI120" i="2"/>
  <c r="AS120" i="2"/>
  <c r="B123" i="2"/>
  <c r="C123" i="2"/>
  <c r="D123" i="2"/>
  <c r="E123" i="2"/>
  <c r="F123" i="2"/>
  <c r="B124" i="2"/>
  <c r="C124" i="2"/>
  <c r="D124" i="2"/>
  <c r="F124" i="2"/>
  <c r="M124" i="2"/>
  <c r="B125" i="2"/>
  <c r="C125" i="2"/>
  <c r="D125" i="2"/>
  <c r="F125" i="2"/>
  <c r="B126" i="2"/>
  <c r="C126" i="2"/>
  <c r="D126" i="2"/>
  <c r="F126" i="2"/>
  <c r="G126" i="2"/>
  <c r="L126" i="2" s="1"/>
  <c r="K126" i="2"/>
  <c r="B127" i="2"/>
  <c r="C127" i="2"/>
  <c r="D127" i="2"/>
  <c r="F127" i="2"/>
  <c r="G127" i="2"/>
  <c r="K127" i="2" s="1"/>
  <c r="M127" i="2"/>
  <c r="B128" i="2"/>
  <c r="C128" i="2"/>
  <c r="D128" i="2"/>
  <c r="F128" i="2"/>
  <c r="G128" i="2"/>
  <c r="K128" i="2" s="1"/>
  <c r="I128" i="2"/>
  <c r="M128" i="2"/>
  <c r="B129" i="2"/>
  <c r="C129" i="2"/>
  <c r="D129" i="2"/>
  <c r="M129" i="2" s="1"/>
  <c r="F129" i="2"/>
  <c r="B130" i="2"/>
  <c r="C130" i="2"/>
  <c r="D130" i="2"/>
  <c r="F130" i="2"/>
  <c r="G130" i="2"/>
  <c r="B131" i="2"/>
  <c r="C131" i="2"/>
  <c r="D131" i="2"/>
  <c r="G131" i="2" s="1"/>
  <c r="F131" i="2"/>
  <c r="M131" i="2"/>
  <c r="B132" i="2"/>
  <c r="C132" i="2"/>
  <c r="D132" i="2"/>
  <c r="F132" i="2"/>
  <c r="M132" i="2"/>
  <c r="B133" i="2"/>
  <c r="C133" i="2"/>
  <c r="D133" i="2"/>
  <c r="F133" i="2"/>
  <c r="B134" i="2"/>
  <c r="C134" i="2"/>
  <c r="D134" i="2"/>
  <c r="M134" i="2" s="1"/>
  <c r="F134" i="2"/>
  <c r="G134" i="2"/>
  <c r="H134" i="2"/>
  <c r="B135" i="2"/>
  <c r="C135" i="2"/>
  <c r="D135" i="2"/>
  <c r="M135" i="2" s="1"/>
  <c r="F135" i="2"/>
  <c r="G135" i="2"/>
  <c r="I135" i="2" s="1"/>
  <c r="B136" i="2"/>
  <c r="C136" i="2"/>
  <c r="D136" i="2"/>
  <c r="F136" i="2"/>
  <c r="G136" i="2"/>
  <c r="H136" i="2" s="1"/>
  <c r="I136" i="2"/>
  <c r="M136" i="2"/>
  <c r="B137" i="2"/>
  <c r="C137" i="2"/>
  <c r="D137" i="2"/>
  <c r="F137" i="2"/>
  <c r="G137" i="2"/>
  <c r="H137" i="2" s="1"/>
  <c r="M137" i="2"/>
  <c r="B138" i="2"/>
  <c r="C138" i="2"/>
  <c r="D138" i="2"/>
  <c r="M138" i="2" s="1"/>
  <c r="F138" i="2"/>
  <c r="G138" i="2"/>
  <c r="B139" i="2"/>
  <c r="C139" i="2"/>
  <c r="D139" i="2"/>
  <c r="F139" i="2"/>
  <c r="B140" i="2"/>
  <c r="C140" i="2"/>
  <c r="D140" i="2"/>
  <c r="M140" i="2" s="1"/>
  <c r="F140" i="2"/>
  <c r="G140" i="2"/>
  <c r="L140" i="2" s="1"/>
  <c r="K140" i="2"/>
  <c r="B141" i="2"/>
  <c r="C141" i="2"/>
  <c r="D141" i="2"/>
  <c r="F141" i="2"/>
  <c r="G141" i="2"/>
  <c r="K141" i="2" s="1"/>
  <c r="M141" i="2"/>
  <c r="B142" i="2"/>
  <c r="C142" i="2"/>
  <c r="D142" i="2"/>
  <c r="F142" i="2"/>
  <c r="G142" i="2"/>
  <c r="K142" i="2" s="1"/>
  <c r="I142" i="2"/>
  <c r="M142" i="2"/>
  <c r="B143" i="2"/>
  <c r="C143" i="2"/>
  <c r="D143" i="2"/>
  <c r="F143" i="2"/>
  <c r="M143" i="2"/>
  <c r="B144" i="2"/>
  <c r="C144" i="2"/>
  <c r="D144" i="2"/>
  <c r="F144" i="2"/>
  <c r="G144" i="2"/>
  <c r="B145" i="2"/>
  <c r="C145" i="2"/>
  <c r="D145" i="2"/>
  <c r="G145" i="2" s="1"/>
  <c r="F145" i="2"/>
  <c r="B146" i="2"/>
  <c r="C146" i="2"/>
  <c r="D146" i="2"/>
  <c r="F146" i="2"/>
  <c r="G146" i="2"/>
  <c r="L146" i="2" s="1"/>
  <c r="H146" i="2"/>
  <c r="I146" i="2"/>
  <c r="J146" i="2"/>
  <c r="K146" i="2"/>
  <c r="M146" i="2"/>
  <c r="B147" i="2"/>
  <c r="C147" i="2"/>
  <c r="D147" i="2"/>
  <c r="F147" i="2"/>
  <c r="B148" i="2"/>
  <c r="C148" i="2"/>
  <c r="D148" i="2"/>
  <c r="F148" i="2"/>
  <c r="G148" i="2"/>
  <c r="L148" i="2" s="1"/>
  <c r="H148" i="2"/>
  <c r="K148" i="2"/>
  <c r="M148" i="2"/>
  <c r="B149" i="2"/>
  <c r="C149" i="2"/>
  <c r="D149" i="2"/>
  <c r="F149" i="2"/>
  <c r="G149" i="2"/>
  <c r="K149" i="2" s="1"/>
  <c r="M149" i="2"/>
  <c r="B150" i="2"/>
  <c r="C150" i="2"/>
  <c r="D150" i="2"/>
  <c r="F150" i="2"/>
  <c r="G150" i="2"/>
  <c r="K150" i="2" s="1"/>
  <c r="I150" i="2"/>
  <c r="M150" i="2"/>
  <c r="B151" i="2"/>
  <c r="C151" i="2"/>
  <c r="D151" i="2"/>
  <c r="F151" i="2"/>
  <c r="M151" i="2"/>
  <c r="B152" i="2"/>
  <c r="C152" i="2"/>
  <c r="D152" i="2"/>
  <c r="F152" i="2"/>
  <c r="B153" i="2"/>
  <c r="C153" i="2"/>
  <c r="D153" i="2"/>
  <c r="G153" i="2" s="1"/>
  <c r="F153" i="2"/>
  <c r="K153" i="2"/>
  <c r="B154" i="2"/>
  <c r="C154" i="2"/>
  <c r="D154" i="2"/>
  <c r="F154" i="2"/>
  <c r="G154" i="2"/>
  <c r="H154" i="2" s="1"/>
  <c r="I154" i="2"/>
  <c r="J154" i="2" s="1"/>
  <c r="K154" i="2"/>
  <c r="M154" i="2"/>
  <c r="B155" i="2"/>
  <c r="C155" i="2"/>
  <c r="D155" i="2"/>
  <c r="G155" i="2" s="1"/>
  <c r="K155" i="2" s="1"/>
  <c r="F155" i="2"/>
  <c r="B156" i="2"/>
  <c r="C156" i="2"/>
  <c r="D156" i="2"/>
  <c r="F156" i="2"/>
  <c r="G156" i="2"/>
  <c r="I156" i="2" s="1"/>
  <c r="H156" i="2"/>
  <c r="K156" i="2"/>
  <c r="L156" i="2"/>
  <c r="M156" i="2"/>
  <c r="B157" i="2"/>
  <c r="C157" i="2"/>
  <c r="D157" i="2"/>
  <c r="F157" i="2"/>
  <c r="G157" i="2"/>
  <c r="I157" i="2" s="1"/>
  <c r="M157" i="2"/>
  <c r="B158" i="2"/>
  <c r="C158" i="2"/>
  <c r="D158" i="2"/>
  <c r="F158" i="2"/>
  <c r="G158" i="2"/>
  <c r="H158" i="2" s="1"/>
  <c r="B159" i="2"/>
  <c r="C159" i="2"/>
  <c r="D159" i="2"/>
  <c r="F159" i="2"/>
  <c r="G159" i="2"/>
  <c r="H159" i="2" s="1"/>
  <c r="I159" i="2"/>
  <c r="K159" i="2"/>
  <c r="M159" i="2"/>
  <c r="B160" i="2"/>
  <c r="C160" i="2"/>
  <c r="D160" i="2"/>
  <c r="F160" i="2"/>
  <c r="B161" i="2"/>
  <c r="C161" i="2"/>
  <c r="D161" i="2"/>
  <c r="M161" i="2" s="1"/>
  <c r="F161" i="2"/>
  <c r="B162" i="2"/>
  <c r="C162" i="2"/>
  <c r="D162" i="2"/>
  <c r="F162" i="2"/>
  <c r="G162" i="2"/>
  <c r="L162" i="2" s="1"/>
  <c r="K162" i="2"/>
  <c r="M162" i="2"/>
  <c r="B163" i="2"/>
  <c r="C163" i="2"/>
  <c r="D163" i="2"/>
  <c r="F163" i="2"/>
  <c r="G163" i="2"/>
  <c r="K163" i="2" s="1"/>
  <c r="I163" i="2"/>
  <c r="M163" i="2"/>
  <c r="B164" i="2"/>
  <c r="C164" i="2"/>
  <c r="D164" i="2"/>
  <c r="G164" i="2" s="1"/>
  <c r="H164" i="2" s="1"/>
  <c r="F164" i="2"/>
  <c r="M164" i="2"/>
  <c r="B165" i="2"/>
  <c r="C165" i="2"/>
  <c r="D165" i="2"/>
  <c r="F165" i="2"/>
  <c r="G165" i="2"/>
  <c r="M165" i="2"/>
  <c r="B166" i="2"/>
  <c r="C166" i="2"/>
  <c r="D166" i="2"/>
  <c r="F166" i="2"/>
  <c r="G166" i="2"/>
  <c r="H166" i="2" s="1"/>
  <c r="B167" i="2"/>
  <c r="C167" i="2"/>
  <c r="D167" i="2"/>
  <c r="F167" i="2"/>
  <c r="G167" i="2"/>
  <c r="H167" i="2" s="1"/>
  <c r="I167" i="2"/>
  <c r="K167" i="2"/>
  <c r="M167" i="2"/>
  <c r="B168" i="2"/>
  <c r="C168" i="2"/>
  <c r="D168" i="2"/>
  <c r="F168" i="2"/>
  <c r="B169" i="2"/>
  <c r="C169" i="2"/>
  <c r="D169" i="2"/>
  <c r="M169" i="2" s="1"/>
  <c r="F169" i="2"/>
  <c r="B170" i="2"/>
  <c r="C170" i="2"/>
  <c r="D170" i="2"/>
  <c r="M170" i="2" s="1"/>
  <c r="F170" i="2"/>
  <c r="G170" i="2"/>
  <c r="L170" i="2" s="1"/>
  <c r="H170" i="2"/>
  <c r="K170" i="2"/>
  <c r="B171" i="2"/>
  <c r="C171" i="2"/>
  <c r="D171" i="2"/>
  <c r="F171" i="2"/>
  <c r="G171" i="2"/>
  <c r="K171" i="2" s="1"/>
  <c r="I171" i="2"/>
  <c r="M171" i="2"/>
  <c r="B172" i="2"/>
  <c r="C172" i="2"/>
  <c r="D172" i="2"/>
  <c r="G172" i="2" s="1"/>
  <c r="H172" i="2" s="1"/>
  <c r="F172" i="2"/>
  <c r="M172" i="2"/>
  <c r="B173" i="2"/>
  <c r="C173" i="2"/>
  <c r="D173" i="2"/>
  <c r="F173" i="2"/>
  <c r="G173" i="2"/>
  <c r="M173" i="2"/>
  <c r="B174" i="2"/>
  <c r="C174" i="2"/>
  <c r="D174" i="2"/>
  <c r="F174" i="2"/>
  <c r="G174" i="2"/>
  <c r="H174" i="2" s="1"/>
  <c r="B175" i="2"/>
  <c r="C175" i="2"/>
  <c r="D175" i="2"/>
  <c r="G175" i="2" s="1"/>
  <c r="F175" i="2"/>
  <c r="M175" i="2"/>
  <c r="B176" i="2"/>
  <c r="C176" i="2"/>
  <c r="D176" i="2"/>
  <c r="F176" i="2"/>
  <c r="B177" i="2"/>
  <c r="C177" i="2"/>
  <c r="D177" i="2"/>
  <c r="M177" i="2" s="1"/>
  <c r="F177" i="2"/>
  <c r="B178" i="2"/>
  <c r="C178" i="2"/>
  <c r="D178" i="2"/>
  <c r="M178" i="2" s="1"/>
  <c r="F178" i="2"/>
  <c r="G178" i="2"/>
  <c r="L178" i="2" s="1"/>
  <c r="H178" i="2"/>
  <c r="K178" i="2"/>
  <c r="B179" i="2"/>
  <c r="C179" i="2"/>
  <c r="D179" i="2"/>
  <c r="F179" i="2"/>
  <c r="G179" i="2"/>
  <c r="K179" i="2" s="1"/>
  <c r="I179" i="2"/>
  <c r="M179" i="2"/>
  <c r="B180" i="2"/>
  <c r="C180" i="2"/>
  <c r="D180" i="2"/>
  <c r="G180" i="2" s="1"/>
  <c r="F180" i="2"/>
  <c r="M180" i="2"/>
  <c r="B181" i="2"/>
  <c r="C181" i="2"/>
  <c r="D181" i="2"/>
  <c r="F181" i="2"/>
  <c r="G181" i="2"/>
  <c r="M181" i="2"/>
  <c r="B182" i="2"/>
  <c r="C182" i="2"/>
  <c r="D182" i="2"/>
  <c r="F182" i="2"/>
  <c r="B183" i="2"/>
  <c r="C183" i="2"/>
  <c r="D183" i="2"/>
  <c r="G183" i="2" s="1"/>
  <c r="F183" i="2"/>
  <c r="M183" i="2"/>
  <c r="B184" i="2"/>
  <c r="C184" i="2"/>
  <c r="D184" i="2"/>
  <c r="F184" i="2"/>
  <c r="B185" i="2"/>
  <c r="C185" i="2"/>
  <c r="D185" i="2"/>
  <c r="F185" i="2"/>
  <c r="B186" i="2"/>
  <c r="C186" i="2"/>
  <c r="D186" i="2"/>
  <c r="F186" i="2"/>
  <c r="G186" i="2"/>
  <c r="H186" i="2"/>
  <c r="M186" i="2"/>
  <c r="B187" i="2"/>
  <c r="C187" i="2"/>
  <c r="D187" i="2"/>
  <c r="F187" i="2"/>
  <c r="G187" i="2"/>
  <c r="I187" i="2" s="1"/>
  <c r="M187" i="2"/>
  <c r="B188" i="2"/>
  <c r="C188" i="2"/>
  <c r="D188" i="2"/>
  <c r="F188" i="2"/>
  <c r="M188" i="2"/>
  <c r="B189" i="2"/>
  <c r="C189" i="2"/>
  <c r="D189" i="2"/>
  <c r="F189" i="2"/>
  <c r="B190" i="2"/>
  <c r="C190" i="2"/>
  <c r="D190" i="2"/>
  <c r="F190" i="2"/>
  <c r="G190" i="2"/>
  <c r="L190" i="2" s="1"/>
  <c r="I190" i="2"/>
  <c r="K190" i="2"/>
  <c r="M190" i="2"/>
  <c r="B191" i="2"/>
  <c r="C191" i="2"/>
  <c r="D191" i="2"/>
  <c r="F191" i="2"/>
  <c r="G191" i="2"/>
  <c r="K191" i="2" s="1"/>
  <c r="H191" i="2"/>
  <c r="N191" i="2" s="1"/>
  <c r="I191" i="2"/>
  <c r="J191" i="2"/>
  <c r="M191" i="2"/>
  <c r="B192" i="2"/>
  <c r="C192" i="2"/>
  <c r="D192" i="2"/>
  <c r="M192" i="2" s="1"/>
  <c r="F192" i="2"/>
  <c r="B193" i="2"/>
  <c r="C193" i="2"/>
  <c r="D193" i="2"/>
  <c r="M193" i="2" s="1"/>
  <c r="F193" i="2"/>
  <c r="G193" i="2"/>
  <c r="I193" i="2" s="1"/>
  <c r="H193" i="2"/>
  <c r="K193" i="2"/>
  <c r="B194" i="2"/>
  <c r="C194" i="2"/>
  <c r="D194" i="2"/>
  <c r="F194" i="2"/>
  <c r="G194" i="2"/>
  <c r="M194" i="2"/>
  <c r="B195" i="2"/>
  <c r="C195" i="2"/>
  <c r="D195" i="2"/>
  <c r="G195" i="2" s="1"/>
  <c r="F195" i="2"/>
  <c r="B196" i="2"/>
  <c r="C196" i="2"/>
  <c r="D196" i="2"/>
  <c r="F196" i="2"/>
  <c r="M196" i="2"/>
  <c r="B197" i="2"/>
  <c r="C197" i="2"/>
  <c r="D197" i="2"/>
  <c r="F197" i="2"/>
  <c r="B198" i="2"/>
  <c r="C198" i="2"/>
  <c r="D198" i="2"/>
  <c r="F198" i="2"/>
  <c r="G198" i="2"/>
  <c r="L198" i="2" s="1"/>
  <c r="I198" i="2"/>
  <c r="K198" i="2"/>
  <c r="M198" i="2"/>
  <c r="B199" i="2"/>
  <c r="C199" i="2"/>
  <c r="D199" i="2"/>
  <c r="F199" i="2"/>
  <c r="G199" i="2"/>
  <c r="K199" i="2" s="1"/>
  <c r="H199" i="2"/>
  <c r="N199" i="2" s="1"/>
  <c r="I199" i="2"/>
  <c r="J199" i="2"/>
  <c r="M199" i="2"/>
  <c r="B200" i="2"/>
  <c r="C200" i="2"/>
  <c r="D200" i="2"/>
  <c r="M200" i="2" s="1"/>
  <c r="F200" i="2"/>
  <c r="G200" i="2"/>
  <c r="K200" i="2" s="1"/>
  <c r="I200" i="2"/>
  <c r="B201" i="2"/>
  <c r="C201" i="2"/>
  <c r="D201" i="2"/>
  <c r="M201" i="2" s="1"/>
  <c r="F201" i="2"/>
  <c r="G201" i="2"/>
  <c r="I201" i="2" s="1"/>
  <c r="H201" i="2"/>
  <c r="K201" i="2"/>
  <c r="B202" i="2"/>
  <c r="C202" i="2"/>
  <c r="D202" i="2"/>
  <c r="F202" i="2"/>
  <c r="G202" i="2"/>
  <c r="M202" i="2"/>
  <c r="B203" i="2"/>
  <c r="C203" i="2"/>
  <c r="D203" i="2"/>
  <c r="G203" i="2" s="1"/>
  <c r="F203" i="2"/>
  <c r="B204" i="2"/>
  <c r="C204" i="2"/>
  <c r="D204" i="2"/>
  <c r="F204" i="2"/>
  <c r="M204" i="2"/>
  <c r="B205" i="2"/>
  <c r="C205" i="2"/>
  <c r="D205" i="2"/>
  <c r="F205" i="2"/>
  <c r="B206" i="2"/>
  <c r="C206" i="2"/>
  <c r="D206" i="2"/>
  <c r="F206" i="2"/>
  <c r="G206" i="2"/>
  <c r="L206" i="2" s="1"/>
  <c r="I206" i="2"/>
  <c r="K206" i="2"/>
  <c r="M206" i="2"/>
  <c r="B207" i="2"/>
  <c r="C207" i="2"/>
  <c r="D207" i="2"/>
  <c r="F207" i="2"/>
  <c r="G207" i="2"/>
  <c r="K207" i="2" s="1"/>
  <c r="H207" i="2"/>
  <c r="N207" i="2" s="1"/>
  <c r="I207" i="2"/>
  <c r="J207" i="2"/>
  <c r="M207" i="2"/>
  <c r="B208" i="2"/>
  <c r="C208" i="2"/>
  <c r="D208" i="2"/>
  <c r="M208" i="2" s="1"/>
  <c r="F208" i="2"/>
  <c r="G208" i="2"/>
  <c r="K208" i="2" s="1"/>
  <c r="I208" i="2"/>
  <c r="B209" i="2"/>
  <c r="C209" i="2"/>
  <c r="D209" i="2"/>
  <c r="M209" i="2" s="1"/>
  <c r="F209" i="2"/>
  <c r="G209" i="2"/>
  <c r="I209" i="2" s="1"/>
  <c r="H209" i="2"/>
  <c r="K209" i="2"/>
  <c r="B210" i="2"/>
  <c r="C210" i="2"/>
  <c r="D210" i="2"/>
  <c r="F210" i="2"/>
  <c r="G210" i="2"/>
  <c r="M210" i="2"/>
  <c r="B211" i="2"/>
  <c r="C211" i="2"/>
  <c r="D211" i="2"/>
  <c r="F211" i="2"/>
  <c r="B212" i="2"/>
  <c r="C212" i="2"/>
  <c r="D212" i="2"/>
  <c r="F212" i="2"/>
  <c r="M212" i="2"/>
  <c r="B213" i="2"/>
  <c r="C213" i="2"/>
  <c r="D213" i="2"/>
  <c r="F213" i="2"/>
  <c r="G213" i="2"/>
  <c r="K213" i="2"/>
  <c r="B214" i="2"/>
  <c r="C214" i="2"/>
  <c r="D214" i="2"/>
  <c r="F214" i="2"/>
  <c r="G214" i="2"/>
  <c r="I214" i="2" s="1"/>
  <c r="K214" i="2"/>
  <c r="M214" i="2"/>
  <c r="B215" i="2"/>
  <c r="C215" i="2"/>
  <c r="D215" i="2"/>
  <c r="F215" i="2"/>
  <c r="G215" i="2"/>
  <c r="K215" i="2" s="1"/>
  <c r="H215" i="2"/>
  <c r="I215" i="2"/>
  <c r="J215" i="2" s="1"/>
  <c r="M215" i="2"/>
  <c r="B216" i="2"/>
  <c r="C216" i="2"/>
  <c r="D216" i="2"/>
  <c r="G216" i="2" s="1"/>
  <c r="F216" i="2"/>
  <c r="M216" i="2"/>
  <c r="B217" i="2"/>
  <c r="C217" i="2"/>
  <c r="D217" i="2"/>
  <c r="F217" i="2"/>
  <c r="M217" i="2"/>
  <c r="B218" i="2"/>
  <c r="C218" i="2"/>
  <c r="D218" i="2"/>
  <c r="M218" i="2" s="1"/>
  <c r="F218" i="2"/>
  <c r="B219" i="2"/>
  <c r="C219" i="2"/>
  <c r="D219" i="2"/>
  <c r="F219" i="2"/>
  <c r="G219" i="2"/>
  <c r="I219" i="2" s="1"/>
  <c r="H219" i="2"/>
  <c r="K219" i="2"/>
  <c r="M219" i="2"/>
  <c r="B220" i="2"/>
  <c r="C220" i="2"/>
  <c r="D220" i="2"/>
  <c r="F220" i="2"/>
  <c r="G220" i="2"/>
  <c r="M220" i="2"/>
  <c r="B221" i="2"/>
  <c r="C221" i="2"/>
  <c r="D221" i="2"/>
  <c r="G221" i="2" s="1"/>
  <c r="F221" i="2"/>
  <c r="B222" i="2"/>
  <c r="C222" i="2"/>
  <c r="D222" i="2"/>
  <c r="F222" i="2"/>
  <c r="M222" i="2"/>
  <c r="B223" i="2"/>
  <c r="C223" i="2"/>
  <c r="D223" i="2"/>
  <c r="F223" i="2"/>
  <c r="H225" i="2"/>
  <c r="I225" i="2"/>
  <c r="J225" i="2"/>
  <c r="K225" i="2"/>
  <c r="L225" i="2"/>
  <c r="O225" i="2"/>
  <c r="R225" i="2"/>
  <c r="S225" i="2"/>
  <c r="T225" i="2"/>
  <c r="U225" i="2"/>
  <c r="V225" i="2"/>
  <c r="Y225" i="2"/>
  <c r="AB225" i="2"/>
  <c r="AC225" i="2"/>
  <c r="AD225" i="2"/>
  <c r="AE225" i="2"/>
  <c r="AF225" i="2"/>
  <c r="AI225" i="2"/>
  <c r="A232" i="2"/>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B4" i="6"/>
  <c r="C4" i="6"/>
  <c r="E4" i="6"/>
  <c r="C7" i="6"/>
  <c r="D7" i="6"/>
  <c r="I7" i="6"/>
  <c r="O7" i="6"/>
  <c r="U7" i="6"/>
  <c r="AA7" i="6"/>
  <c r="C11" i="6"/>
  <c r="D11" i="6"/>
  <c r="C12" i="6"/>
  <c r="J25" i="6"/>
  <c r="J39" i="6"/>
  <c r="J45" i="6"/>
  <c r="J47" i="6"/>
  <c r="J55" i="6"/>
  <c r="J61" i="6"/>
  <c r="J69" i="6"/>
  <c r="J77" i="6"/>
  <c r="J89" i="6"/>
  <c r="J97" i="6"/>
  <c r="J105" i="6"/>
  <c r="D12" i="6"/>
  <c r="C13" i="6"/>
  <c r="D13" i="6"/>
  <c r="C14" i="6"/>
  <c r="D14" i="6"/>
  <c r="K25" i="6"/>
  <c r="K39" i="6"/>
  <c r="K45" i="6"/>
  <c r="K47" i="6"/>
  <c r="K55" i="6"/>
  <c r="K61" i="6"/>
  <c r="K69" i="6"/>
  <c r="K77" i="6"/>
  <c r="K89" i="6"/>
  <c r="K97" i="6"/>
  <c r="K105" i="6"/>
  <c r="G23" i="6"/>
  <c r="G25" i="6"/>
  <c r="H25" i="6" s="1"/>
  <c r="G26" i="6"/>
  <c r="H26" i="6" s="1"/>
  <c r="G27" i="6"/>
  <c r="G29" i="6"/>
  <c r="G30" i="6"/>
  <c r="G33" i="6"/>
  <c r="H33" i="6" s="1"/>
  <c r="G34" i="6"/>
  <c r="H34" i="6" s="1"/>
  <c r="G35" i="6"/>
  <c r="G36" i="6"/>
  <c r="H36" i="6" s="1"/>
  <c r="G37" i="6"/>
  <c r="G39" i="6"/>
  <c r="G40" i="6"/>
  <c r="G41" i="6"/>
  <c r="H41" i="6" s="1"/>
  <c r="G43" i="6"/>
  <c r="G44" i="6"/>
  <c r="H44" i="6" s="1"/>
  <c r="G45" i="6"/>
  <c r="G47" i="6"/>
  <c r="G48" i="6"/>
  <c r="G49" i="6"/>
  <c r="H49" i="6" s="1"/>
  <c r="G52" i="6"/>
  <c r="H52" i="6" s="1"/>
  <c r="G53" i="6"/>
  <c r="G54" i="6"/>
  <c r="G55" i="6"/>
  <c r="G56" i="6"/>
  <c r="G57" i="6"/>
  <c r="H57" i="6" s="1"/>
  <c r="G58" i="6"/>
  <c r="G61" i="6"/>
  <c r="G62" i="6"/>
  <c r="G63" i="6"/>
  <c r="G64" i="6"/>
  <c r="G65" i="6"/>
  <c r="H65" i="6" s="1"/>
  <c r="G66" i="6"/>
  <c r="G69" i="6"/>
  <c r="G70" i="6"/>
  <c r="G71" i="6"/>
  <c r="G72" i="6"/>
  <c r="G73" i="6"/>
  <c r="H73" i="6" s="1"/>
  <c r="G74" i="6"/>
  <c r="G77" i="6"/>
  <c r="G78" i="6"/>
  <c r="G79" i="6"/>
  <c r="G80" i="6"/>
  <c r="G82" i="6"/>
  <c r="G85" i="6"/>
  <c r="G86" i="6"/>
  <c r="G89" i="6"/>
  <c r="H89" i="6" s="1"/>
  <c r="G90" i="6"/>
  <c r="G92" i="6"/>
  <c r="H92" i="6" s="1"/>
  <c r="G93" i="6"/>
  <c r="G94" i="6"/>
  <c r="G97" i="6"/>
  <c r="G98" i="6"/>
  <c r="G99" i="6"/>
  <c r="G100" i="6"/>
  <c r="H100" i="6" s="1"/>
  <c r="G101" i="6"/>
  <c r="G102" i="6"/>
  <c r="G105" i="6"/>
  <c r="G106" i="6"/>
  <c r="G107" i="6"/>
  <c r="G108" i="6"/>
  <c r="H108" i="6" s="1"/>
  <c r="G109" i="6"/>
  <c r="G112" i="6"/>
  <c r="G113" i="6"/>
  <c r="G114" i="6"/>
  <c r="G115" i="6"/>
  <c r="G118" i="6"/>
  <c r="G119" i="6"/>
  <c r="G120" i="6"/>
  <c r="H23" i="6"/>
  <c r="H27" i="6"/>
  <c r="H29" i="6"/>
  <c r="H30" i="6"/>
  <c r="H35" i="6"/>
  <c r="H37" i="6"/>
  <c r="H39" i="6"/>
  <c r="H40" i="6"/>
  <c r="H43" i="6"/>
  <c r="H45" i="6"/>
  <c r="H47" i="6"/>
  <c r="H48" i="6"/>
  <c r="H53" i="6"/>
  <c r="H54" i="6"/>
  <c r="H55" i="6"/>
  <c r="H56" i="6"/>
  <c r="H58" i="6"/>
  <c r="H61" i="6"/>
  <c r="H62" i="6"/>
  <c r="H63" i="6"/>
  <c r="H64" i="6"/>
  <c r="H66" i="6"/>
  <c r="H69" i="6"/>
  <c r="H70" i="6"/>
  <c r="H71" i="6"/>
  <c r="H72" i="6"/>
  <c r="H74" i="6"/>
  <c r="H77" i="6"/>
  <c r="H78" i="6"/>
  <c r="H79" i="6"/>
  <c r="H80" i="6"/>
  <c r="H82" i="6"/>
  <c r="H85" i="6"/>
  <c r="H86" i="6"/>
  <c r="H90" i="6"/>
  <c r="H93" i="6"/>
  <c r="H94" i="6"/>
  <c r="H97" i="6"/>
  <c r="H98" i="6"/>
  <c r="H99" i="6"/>
  <c r="H101" i="6"/>
  <c r="H102" i="6"/>
  <c r="H105" i="6"/>
  <c r="H106" i="6"/>
  <c r="H107" i="6"/>
  <c r="H109" i="6"/>
  <c r="H112" i="6"/>
  <c r="H113" i="6"/>
  <c r="H114" i="6"/>
  <c r="H115" i="6"/>
  <c r="H118" i="6"/>
  <c r="H119" i="6"/>
  <c r="H120" i="6"/>
  <c r="C23" i="6"/>
  <c r="D23" i="6"/>
  <c r="C24" i="6"/>
  <c r="D24" i="6"/>
  <c r="C25" i="6"/>
  <c r="D25" i="6"/>
  <c r="C26" i="6"/>
  <c r="D26" i="6"/>
  <c r="C27" i="6"/>
  <c r="D27" i="6"/>
  <c r="C28" i="6"/>
  <c r="D28" i="6"/>
  <c r="C29" i="6"/>
  <c r="D29" i="6"/>
  <c r="C30" i="6"/>
  <c r="D30" i="6"/>
  <c r="C31" i="6"/>
  <c r="D31" i="6"/>
  <c r="C32" i="6"/>
  <c r="D32" i="6"/>
  <c r="C33" i="6"/>
  <c r="D33" i="6"/>
  <c r="C34" i="6"/>
  <c r="D34" i="6"/>
  <c r="C35" i="6"/>
  <c r="D35" i="6"/>
  <c r="C36" i="6"/>
  <c r="D36" i="6"/>
  <c r="C37" i="6"/>
  <c r="D37" i="6"/>
  <c r="C38" i="6"/>
  <c r="D38" i="6"/>
  <c r="C39" i="6"/>
  <c r="D39" i="6"/>
  <c r="C40" i="6"/>
  <c r="D40" i="6"/>
  <c r="C41" i="6"/>
  <c r="D41" i="6"/>
  <c r="C42" i="6"/>
  <c r="D42" i="6"/>
  <c r="C43" i="6"/>
  <c r="D43" i="6"/>
  <c r="C44" i="6"/>
  <c r="D44" i="6"/>
  <c r="C45" i="6"/>
  <c r="D45" i="6"/>
  <c r="C46" i="6"/>
  <c r="D46" i="6"/>
  <c r="C47" i="6"/>
  <c r="D47" i="6"/>
  <c r="C48" i="6"/>
  <c r="D48" i="6"/>
  <c r="C49" i="6"/>
  <c r="D49" i="6"/>
  <c r="C50" i="6"/>
  <c r="D50" i="6"/>
  <c r="C51" i="6"/>
  <c r="D51" i="6"/>
  <c r="C52" i="6"/>
  <c r="D52" i="6"/>
  <c r="C53" i="6"/>
  <c r="D53" i="6"/>
  <c r="C54" i="6"/>
  <c r="D54" i="6"/>
  <c r="C55" i="6"/>
  <c r="D55" i="6"/>
  <c r="C56" i="6"/>
  <c r="D56" i="6"/>
  <c r="C57" i="6"/>
  <c r="D57" i="6"/>
  <c r="C58" i="6"/>
  <c r="D58" i="6"/>
  <c r="C59" i="6"/>
  <c r="D59" i="6"/>
  <c r="C60" i="6"/>
  <c r="D60" i="6"/>
  <c r="C61" i="6"/>
  <c r="D61" i="6"/>
  <c r="C62" i="6"/>
  <c r="D62" i="6"/>
  <c r="C63" i="6"/>
  <c r="D63" i="6"/>
  <c r="C64" i="6"/>
  <c r="D64" i="6"/>
  <c r="C65" i="6"/>
  <c r="D65" i="6"/>
  <c r="C66" i="6"/>
  <c r="D66" i="6"/>
  <c r="C67" i="6"/>
  <c r="D67" i="6"/>
  <c r="C68" i="6"/>
  <c r="D68" i="6"/>
  <c r="C69" i="6"/>
  <c r="D69" i="6"/>
  <c r="C70" i="6"/>
  <c r="D70" i="6"/>
  <c r="C71" i="6"/>
  <c r="D71" i="6"/>
  <c r="C72" i="6"/>
  <c r="D72" i="6"/>
  <c r="C73" i="6"/>
  <c r="D73" i="6"/>
  <c r="C74" i="6"/>
  <c r="D74" i="6"/>
  <c r="C75" i="6"/>
  <c r="D75" i="6"/>
  <c r="C76" i="6"/>
  <c r="D76" i="6"/>
  <c r="C77" i="6"/>
  <c r="D77" i="6"/>
  <c r="C78" i="6"/>
  <c r="D78" i="6"/>
  <c r="C79" i="6"/>
  <c r="D79" i="6"/>
  <c r="C80" i="6"/>
  <c r="D80" i="6"/>
  <c r="C81" i="6"/>
  <c r="D81" i="6"/>
  <c r="C82" i="6"/>
  <c r="D82" i="6"/>
  <c r="C83" i="6"/>
  <c r="D83" i="6"/>
  <c r="C84" i="6"/>
  <c r="D84" i="6"/>
  <c r="C85" i="6"/>
  <c r="D85" i="6"/>
  <c r="C86" i="6"/>
  <c r="D86" i="6"/>
  <c r="C87" i="6"/>
  <c r="D87" i="6"/>
  <c r="C88" i="6"/>
  <c r="D88" i="6"/>
  <c r="C89" i="6"/>
  <c r="D89" i="6"/>
  <c r="C90" i="6"/>
  <c r="D90" i="6"/>
  <c r="C91" i="6"/>
  <c r="D91" i="6"/>
  <c r="C92" i="6"/>
  <c r="D92" i="6"/>
  <c r="C93" i="6"/>
  <c r="D93" i="6"/>
  <c r="C94" i="6"/>
  <c r="D94" i="6"/>
  <c r="C95" i="6"/>
  <c r="D95" i="6"/>
  <c r="C96" i="6"/>
  <c r="D96" i="6"/>
  <c r="C97" i="6"/>
  <c r="D97" i="6"/>
  <c r="C98" i="6"/>
  <c r="D98" i="6"/>
  <c r="C99" i="6"/>
  <c r="D99" i="6"/>
  <c r="C100" i="6"/>
  <c r="D100" i="6"/>
  <c r="C101" i="6"/>
  <c r="D101" i="6"/>
  <c r="C102" i="6"/>
  <c r="D102" i="6"/>
  <c r="C103" i="6"/>
  <c r="D103" i="6"/>
  <c r="C104" i="6"/>
  <c r="D104" i="6"/>
  <c r="C105" i="6"/>
  <c r="D105" i="6"/>
  <c r="C106" i="6"/>
  <c r="D106" i="6"/>
  <c r="C107" i="6"/>
  <c r="D107" i="6"/>
  <c r="C108" i="6"/>
  <c r="D108" i="6"/>
  <c r="C109" i="6"/>
  <c r="D109" i="6"/>
  <c r="C110" i="6"/>
  <c r="D110" i="6"/>
  <c r="C111" i="6"/>
  <c r="D111" i="6"/>
  <c r="C112" i="6"/>
  <c r="D112" i="6"/>
  <c r="C113" i="6"/>
  <c r="D113" i="6"/>
  <c r="C114" i="6"/>
  <c r="D114" i="6"/>
  <c r="C115" i="6"/>
  <c r="D115" i="6"/>
  <c r="C116" i="6"/>
  <c r="D116" i="6"/>
  <c r="C117" i="6"/>
  <c r="D117" i="6"/>
  <c r="C118" i="6"/>
  <c r="D118" i="6"/>
  <c r="C119" i="6"/>
  <c r="D119" i="6"/>
  <c r="C120" i="6"/>
  <c r="D120" i="6"/>
  <c r="C121" i="6"/>
  <c r="D121" i="6"/>
  <c r="C122" i="6"/>
  <c r="D122" i="6"/>
  <c r="B4" i="7"/>
  <c r="C4" i="7"/>
  <c r="D5" i="7"/>
  <c r="D9" i="7"/>
  <c r="E9" i="7"/>
  <c r="B12" i="7"/>
  <c r="C12" i="7"/>
  <c r="D12" i="7"/>
  <c r="B13" i="7"/>
  <c r="C13" i="7"/>
  <c r="D13" i="7"/>
  <c r="B14" i="7"/>
  <c r="C14" i="7"/>
  <c r="D14" i="7"/>
  <c r="B15" i="7"/>
  <c r="C15" i="7"/>
  <c r="D15" i="7"/>
  <c r="B16" i="7"/>
  <c r="C16" i="7"/>
  <c r="D16" i="7"/>
  <c r="B17" i="7"/>
  <c r="C17" i="7"/>
  <c r="D17" i="7"/>
  <c r="B18" i="7"/>
  <c r="C18" i="7"/>
  <c r="D18" i="7"/>
  <c r="B19" i="7"/>
  <c r="C19" i="7"/>
  <c r="D19" i="7"/>
  <c r="B20" i="7"/>
  <c r="C20" i="7"/>
  <c r="D20" i="7"/>
  <c r="B21" i="7"/>
  <c r="C21" i="7"/>
  <c r="D21" i="7"/>
  <c r="B22" i="7"/>
  <c r="C22" i="7"/>
  <c r="D22" i="7"/>
  <c r="B23" i="7"/>
  <c r="C23" i="7"/>
  <c r="D23" i="7"/>
  <c r="B24" i="7"/>
  <c r="C24" i="7"/>
  <c r="D24" i="7"/>
  <c r="B25" i="7"/>
  <c r="C25" i="7"/>
  <c r="D25" i="7"/>
  <c r="B26" i="7"/>
  <c r="C26" i="7"/>
  <c r="D26" i="7"/>
  <c r="B27" i="7"/>
  <c r="C27" i="7"/>
  <c r="D27" i="7"/>
  <c r="B28" i="7"/>
  <c r="C28" i="7"/>
  <c r="D28" i="7"/>
  <c r="B29" i="7"/>
  <c r="C29" i="7"/>
  <c r="D29" i="7"/>
  <c r="B30" i="7"/>
  <c r="C30" i="7"/>
  <c r="D30" i="7"/>
  <c r="B31" i="7"/>
  <c r="C31" i="7"/>
  <c r="D31" i="7"/>
  <c r="B32" i="7"/>
  <c r="C32" i="7"/>
  <c r="D32" i="7"/>
  <c r="B33" i="7"/>
  <c r="C33" i="7"/>
  <c r="D33" i="7"/>
  <c r="B34" i="7"/>
  <c r="C34" i="7"/>
  <c r="D34" i="7"/>
  <c r="B35" i="7"/>
  <c r="C35" i="7"/>
  <c r="D35" i="7"/>
  <c r="B36" i="7"/>
  <c r="C36" i="7"/>
  <c r="D36" i="7"/>
  <c r="B37" i="7"/>
  <c r="C37" i="7"/>
  <c r="D37" i="7"/>
  <c r="B38" i="7"/>
  <c r="C38" i="7"/>
  <c r="D38" i="7"/>
  <c r="B39" i="7"/>
  <c r="C39" i="7"/>
  <c r="D39" i="7"/>
  <c r="B40" i="7"/>
  <c r="C40" i="7"/>
  <c r="D40" i="7"/>
  <c r="B41" i="7"/>
  <c r="C41" i="7"/>
  <c r="D41" i="7"/>
  <c r="B42" i="7"/>
  <c r="C42" i="7"/>
  <c r="D42" i="7"/>
  <c r="B43" i="7"/>
  <c r="C43" i="7"/>
  <c r="D43" i="7"/>
  <c r="B44" i="7"/>
  <c r="C44" i="7"/>
  <c r="D44" i="7"/>
  <c r="B45" i="7"/>
  <c r="C45" i="7"/>
  <c r="D45" i="7"/>
  <c r="B46" i="7"/>
  <c r="C46" i="7"/>
  <c r="D46" i="7"/>
  <c r="B47" i="7"/>
  <c r="C47" i="7"/>
  <c r="D47" i="7"/>
  <c r="B48" i="7"/>
  <c r="C48" i="7"/>
  <c r="D48" i="7"/>
  <c r="B49" i="7"/>
  <c r="C49" i="7"/>
  <c r="D49" i="7"/>
  <c r="B50" i="7"/>
  <c r="C50" i="7"/>
  <c r="D50" i="7"/>
  <c r="B51" i="7"/>
  <c r="C51" i="7"/>
  <c r="D51" i="7"/>
  <c r="B52" i="7"/>
  <c r="C52" i="7"/>
  <c r="D52" i="7"/>
  <c r="B53" i="7"/>
  <c r="C53" i="7"/>
  <c r="D53" i="7"/>
  <c r="B54" i="7"/>
  <c r="C54" i="7"/>
  <c r="D54" i="7"/>
  <c r="B55" i="7"/>
  <c r="C55" i="7"/>
  <c r="D55" i="7"/>
  <c r="B56" i="7"/>
  <c r="C56" i="7"/>
  <c r="D56" i="7"/>
  <c r="B57" i="7"/>
  <c r="C57" i="7"/>
  <c r="D57" i="7"/>
  <c r="B58" i="7"/>
  <c r="C58" i="7"/>
  <c r="D58" i="7"/>
  <c r="B59" i="7"/>
  <c r="C59" i="7"/>
  <c r="D59" i="7"/>
  <c r="B60" i="7"/>
  <c r="C60" i="7"/>
  <c r="D60" i="7"/>
  <c r="B61" i="7"/>
  <c r="C61" i="7"/>
  <c r="D61" i="7"/>
  <c r="B62" i="7"/>
  <c r="C62" i="7"/>
  <c r="D62" i="7"/>
  <c r="B63" i="7"/>
  <c r="C63" i="7"/>
  <c r="D63" i="7"/>
  <c r="B64" i="7"/>
  <c r="C64" i="7"/>
  <c r="D64" i="7"/>
  <c r="B65" i="7"/>
  <c r="C65" i="7"/>
  <c r="D65" i="7"/>
  <c r="B66" i="7"/>
  <c r="C66" i="7"/>
  <c r="D66" i="7"/>
  <c r="B67" i="7"/>
  <c r="C67" i="7"/>
  <c r="D67" i="7"/>
  <c r="B68" i="7"/>
  <c r="C68" i="7"/>
  <c r="D68" i="7"/>
  <c r="B69" i="7"/>
  <c r="C69" i="7"/>
  <c r="D69" i="7"/>
  <c r="B70" i="7"/>
  <c r="C70" i="7"/>
  <c r="D70" i="7"/>
  <c r="B71" i="7"/>
  <c r="C71" i="7"/>
  <c r="D71" i="7"/>
  <c r="B72" i="7"/>
  <c r="C72" i="7"/>
  <c r="D72" i="7"/>
  <c r="B73" i="7"/>
  <c r="C73" i="7"/>
  <c r="D73" i="7"/>
  <c r="B74" i="7"/>
  <c r="C74" i="7"/>
  <c r="D74" i="7"/>
  <c r="B75" i="7"/>
  <c r="C75" i="7"/>
  <c r="D75" i="7"/>
  <c r="B76" i="7"/>
  <c r="C76" i="7"/>
  <c r="D76" i="7"/>
  <c r="B77" i="7"/>
  <c r="C77" i="7"/>
  <c r="D77" i="7"/>
  <c r="B78" i="7"/>
  <c r="C78" i="7"/>
  <c r="D78" i="7"/>
  <c r="B79" i="7"/>
  <c r="C79" i="7"/>
  <c r="D79" i="7"/>
  <c r="B80" i="7"/>
  <c r="C80" i="7"/>
  <c r="D80" i="7"/>
  <c r="B81" i="7"/>
  <c r="C81" i="7"/>
  <c r="D81" i="7"/>
  <c r="B82" i="7"/>
  <c r="C82" i="7"/>
  <c r="D82" i="7"/>
  <c r="B83" i="7"/>
  <c r="C83" i="7"/>
  <c r="D83" i="7"/>
  <c r="B84" i="7"/>
  <c r="C84" i="7"/>
  <c r="D84" i="7"/>
  <c r="B85" i="7"/>
  <c r="C85" i="7"/>
  <c r="D85" i="7"/>
  <c r="B86" i="7"/>
  <c r="C86" i="7"/>
  <c r="D86" i="7"/>
  <c r="B87" i="7"/>
  <c r="C87" i="7"/>
  <c r="D87" i="7"/>
  <c r="B88" i="7"/>
  <c r="C88" i="7"/>
  <c r="D88" i="7"/>
  <c r="B89" i="7"/>
  <c r="C89" i="7"/>
  <c r="D89" i="7"/>
  <c r="B90" i="7"/>
  <c r="C90" i="7"/>
  <c r="D90" i="7"/>
  <c r="B91" i="7"/>
  <c r="C91" i="7"/>
  <c r="D91" i="7"/>
  <c r="B92" i="7"/>
  <c r="C92" i="7"/>
  <c r="D92" i="7"/>
  <c r="B93" i="7"/>
  <c r="C93" i="7"/>
  <c r="D93" i="7"/>
  <c r="B94" i="7"/>
  <c r="C94" i="7"/>
  <c r="D94" i="7"/>
  <c r="B95" i="7"/>
  <c r="C95" i="7"/>
  <c r="D95" i="7"/>
  <c r="B96" i="7"/>
  <c r="C96" i="7"/>
  <c r="D96" i="7"/>
  <c r="B97" i="7"/>
  <c r="C97" i="7"/>
  <c r="D97" i="7"/>
  <c r="B98" i="7"/>
  <c r="C98" i="7"/>
  <c r="D98" i="7"/>
  <c r="B99" i="7"/>
  <c r="C99" i="7"/>
  <c r="D99" i="7"/>
  <c r="F99" i="7"/>
  <c r="B100" i="7"/>
  <c r="C100" i="7"/>
  <c r="D100" i="7"/>
  <c r="B101" i="7"/>
  <c r="C101" i="7"/>
  <c r="D101" i="7"/>
  <c r="B102" i="7"/>
  <c r="C102" i="7"/>
  <c r="D102" i="7"/>
  <c r="B103" i="7"/>
  <c r="C103" i="7"/>
  <c r="D103" i="7"/>
  <c r="B104" i="7"/>
  <c r="C104" i="7"/>
  <c r="D104" i="7"/>
  <c r="B105" i="7"/>
  <c r="C105" i="7"/>
  <c r="D105" i="7"/>
  <c r="B106" i="7"/>
  <c r="C106" i="7"/>
  <c r="D106" i="7"/>
  <c r="B107" i="7"/>
  <c r="C107" i="7"/>
  <c r="D107" i="7"/>
  <c r="F107" i="7"/>
  <c r="B108" i="7"/>
  <c r="C108" i="7"/>
  <c r="D108" i="7"/>
  <c r="B109" i="7"/>
  <c r="C109" i="7"/>
  <c r="D109" i="7"/>
  <c r="B110" i="7"/>
  <c r="C110" i="7"/>
  <c r="D110" i="7"/>
  <c r="B111" i="7"/>
  <c r="C111" i="7"/>
  <c r="D111" i="7"/>
  <c r="D5" i="5"/>
  <c r="C13" i="5"/>
  <c r="D13" i="5" s="1"/>
  <c r="F13" i="5" s="1"/>
  <c r="H12" i="5" s="1"/>
  <c r="I12" i="5" s="1"/>
  <c r="L12" i="5" s="1"/>
  <c r="O12" i="5" s="1"/>
  <c r="R12" i="5" s="1"/>
  <c r="U12" i="5" s="1"/>
  <c r="X12" i="5" s="1"/>
  <c r="AA12" i="5" s="1"/>
  <c r="AD12" i="5" s="1"/>
  <c r="AG12" i="5" s="1"/>
  <c r="AJ12" i="5" s="1"/>
  <c r="AM12" i="5" s="1"/>
  <c r="AP12" i="5" s="1"/>
  <c r="AS12" i="5" s="1"/>
  <c r="AV12" i="5" s="1"/>
  <c r="AY12" i="5" s="1"/>
  <c r="BB12" i="5" s="1"/>
  <c r="BE12" i="5" s="1"/>
  <c r="BH12" i="5" s="1"/>
  <c r="BK12" i="5" s="1"/>
  <c r="BN12" i="5" s="1"/>
  <c r="BQ12" i="5" s="1"/>
  <c r="BT12" i="5" s="1"/>
  <c r="BW12" i="5" s="1"/>
  <c r="BZ12" i="5" s="1"/>
  <c r="H13" i="5"/>
  <c r="I13" i="5"/>
  <c r="J13" i="5"/>
  <c r="K13" i="5"/>
  <c r="L13" i="5"/>
  <c r="M13" i="5"/>
  <c r="N13" i="5"/>
  <c r="O13" i="5" s="1"/>
  <c r="P13" i="5"/>
  <c r="Q13" i="5"/>
  <c r="S13" i="5" s="1"/>
  <c r="R13" i="5"/>
  <c r="T13" i="5"/>
  <c r="V13" i="5" s="1"/>
  <c r="U13" i="5"/>
  <c r="W13" i="5"/>
  <c r="X13" i="5"/>
  <c r="Y13" i="5"/>
  <c r="Z13" i="5"/>
  <c r="AA13" i="5" s="1"/>
  <c r="AB13" i="5"/>
  <c r="AC13" i="5"/>
  <c r="AF13" i="5"/>
  <c r="AG13" i="5"/>
  <c r="AH13" i="5"/>
  <c r="AI13" i="5"/>
  <c r="AJ13" i="5"/>
  <c r="AK13" i="5"/>
  <c r="AL13" i="5"/>
  <c r="AM13" i="5"/>
  <c r="AN13" i="5"/>
  <c r="AO13" i="5"/>
  <c r="AQ13" i="5" s="1"/>
  <c r="AP13" i="5"/>
  <c r="AR13" i="5"/>
  <c r="AT13" i="5" s="1"/>
  <c r="AU13" i="5"/>
  <c r="AV13" i="5"/>
  <c r="AW13" i="5"/>
  <c r="AX13" i="5"/>
  <c r="AY13" i="5" s="1"/>
  <c r="AZ13" i="5"/>
  <c r="BA13" i="5"/>
  <c r="BD13" i="5"/>
  <c r="BE13" i="5"/>
  <c r="BF13" i="5"/>
  <c r="BG13" i="5"/>
  <c r="BH13" i="5"/>
  <c r="BI13" i="5"/>
  <c r="BJ13" i="5"/>
  <c r="BK13" i="5" s="1"/>
  <c r="BL13" i="5"/>
  <c r="BM13" i="5"/>
  <c r="BO13" i="5" s="1"/>
  <c r="BN13" i="5"/>
  <c r="BP13" i="5"/>
  <c r="BR13" i="5" s="1"/>
  <c r="BQ13" i="5"/>
  <c r="BS13" i="5"/>
  <c r="BT13" i="5"/>
  <c r="BU13" i="5"/>
  <c r="BV13" i="5"/>
  <c r="BW13" i="5" s="1"/>
  <c r="BX13" i="5"/>
  <c r="BY13" i="5"/>
  <c r="E15" i="5"/>
  <c r="E17" i="2" s="1"/>
  <c r="J15" i="5"/>
  <c r="M15" i="5"/>
  <c r="P15" i="5"/>
  <c r="S15" i="5"/>
  <c r="S115" i="5" s="1"/>
  <c r="V15" i="5"/>
  <c r="Y15" i="5"/>
  <c r="AB15" i="5"/>
  <c r="AE15" i="5"/>
  <c r="AH15" i="5"/>
  <c r="AK15" i="5"/>
  <c r="AN15" i="5"/>
  <c r="AQ15" i="5"/>
  <c r="AQ115" i="5" s="1"/>
  <c r="AT15" i="5"/>
  <c r="AW15" i="5"/>
  <c r="AZ15" i="5"/>
  <c r="BC15" i="5"/>
  <c r="BF15" i="5"/>
  <c r="BI15" i="5"/>
  <c r="BL15" i="5"/>
  <c r="BO15" i="5"/>
  <c r="BO115" i="5" s="1"/>
  <c r="BR15" i="5"/>
  <c r="BU15" i="5"/>
  <c r="BX15" i="5"/>
  <c r="CA15" i="5"/>
  <c r="A16" i="5"/>
  <c r="A17" i="5" s="1"/>
  <c r="E16" i="5"/>
  <c r="J16" i="5"/>
  <c r="M16" i="5"/>
  <c r="M115" i="5" s="1"/>
  <c r="P16" i="5"/>
  <c r="S16" i="5"/>
  <c r="V16" i="5"/>
  <c r="Y16" i="5"/>
  <c r="AB16" i="5"/>
  <c r="AE16" i="5"/>
  <c r="AH16" i="5"/>
  <c r="AK16" i="5"/>
  <c r="AK115" i="5" s="1"/>
  <c r="AN16" i="5"/>
  <c r="AQ16" i="5"/>
  <c r="AT16" i="5"/>
  <c r="AW16" i="5"/>
  <c r="AZ16" i="5"/>
  <c r="BC16" i="5"/>
  <c r="BF16" i="5"/>
  <c r="BI16" i="5"/>
  <c r="BI115" i="5" s="1"/>
  <c r="BL16" i="5"/>
  <c r="BO16" i="5"/>
  <c r="BR16" i="5"/>
  <c r="BU16" i="5"/>
  <c r="BX16" i="5"/>
  <c r="CA16" i="5"/>
  <c r="E17" i="5"/>
  <c r="J17" i="5"/>
  <c r="J115" i="5" s="1"/>
  <c r="M17" i="5"/>
  <c r="P17" i="5"/>
  <c r="S17" i="5"/>
  <c r="V17" i="5"/>
  <c r="Y17" i="5"/>
  <c r="Y115" i="5" s="1"/>
  <c r="AB17" i="5"/>
  <c r="AE17" i="5"/>
  <c r="AH17" i="5"/>
  <c r="AH115" i="5" s="1"/>
  <c r="AK17" i="5"/>
  <c r="AN17" i="5"/>
  <c r="AQ17" i="5"/>
  <c r="AT17" i="5"/>
  <c r="AW17" i="5"/>
  <c r="AW115" i="5" s="1"/>
  <c r="AZ17" i="5"/>
  <c r="BC17" i="5"/>
  <c r="BF17" i="5"/>
  <c r="BF115" i="5" s="1"/>
  <c r="BI17" i="5"/>
  <c r="BL17" i="5"/>
  <c r="BO17" i="5"/>
  <c r="BR17" i="5"/>
  <c r="BU17" i="5"/>
  <c r="BU115" i="5" s="1"/>
  <c r="BX17" i="5"/>
  <c r="CA17"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E18" i="5"/>
  <c r="E20" i="2" s="1"/>
  <c r="J18" i="5"/>
  <c r="M18" i="5"/>
  <c r="P18" i="5"/>
  <c r="S18" i="5"/>
  <c r="V18" i="5"/>
  <c r="Y18" i="5"/>
  <c r="AB18" i="5"/>
  <c r="AB115" i="5" s="1"/>
  <c r="AE18" i="5"/>
  <c r="AH18" i="5"/>
  <c r="AK18" i="5"/>
  <c r="AN18" i="5"/>
  <c r="AQ18" i="5"/>
  <c r="AT18" i="5"/>
  <c r="AW18" i="5"/>
  <c r="AZ18" i="5"/>
  <c r="AZ115" i="5" s="1"/>
  <c r="BC18" i="5"/>
  <c r="BF18" i="5"/>
  <c r="BI18" i="5"/>
  <c r="BL18" i="5"/>
  <c r="BO18" i="5"/>
  <c r="BR18" i="5"/>
  <c r="BU18" i="5"/>
  <c r="BX18" i="5"/>
  <c r="BX115" i="5" s="1"/>
  <c r="CA18" i="5"/>
  <c r="E19" i="5"/>
  <c r="E21" i="2" s="1"/>
  <c r="J19" i="5"/>
  <c r="M19" i="5"/>
  <c r="P19" i="5"/>
  <c r="S19" i="5"/>
  <c r="V19" i="5"/>
  <c r="Y19" i="5"/>
  <c r="AB19" i="5"/>
  <c r="AE19" i="5"/>
  <c r="AH19" i="5"/>
  <c r="AK19" i="5"/>
  <c r="AN19" i="5"/>
  <c r="AQ19" i="5"/>
  <c r="AT19" i="5"/>
  <c r="AW19" i="5"/>
  <c r="AZ19" i="5"/>
  <c r="BC19" i="5"/>
  <c r="BF19" i="5"/>
  <c r="BI19" i="5"/>
  <c r="BL19" i="5"/>
  <c r="BO19" i="5"/>
  <c r="BR19" i="5"/>
  <c r="BU19" i="5"/>
  <c r="BX19" i="5"/>
  <c r="CA19" i="5"/>
  <c r="E20" i="5"/>
  <c r="J20" i="5"/>
  <c r="M20" i="5"/>
  <c r="P20" i="5"/>
  <c r="S20" i="5"/>
  <c r="V20" i="5"/>
  <c r="Y20" i="5"/>
  <c r="AB20" i="5"/>
  <c r="AE20" i="5"/>
  <c r="AH20" i="5"/>
  <c r="AK20" i="5"/>
  <c r="AN20" i="5"/>
  <c r="AQ20" i="5"/>
  <c r="AT20" i="5"/>
  <c r="AW20" i="5"/>
  <c r="AZ20" i="5"/>
  <c r="BC20" i="5"/>
  <c r="BF20" i="5"/>
  <c r="BI20" i="5"/>
  <c r="BL20" i="5"/>
  <c r="BO20" i="5"/>
  <c r="BR20" i="5"/>
  <c r="BU20" i="5"/>
  <c r="BX20" i="5"/>
  <c r="CA20" i="5"/>
  <c r="E21" i="5"/>
  <c r="J21" i="5"/>
  <c r="M21" i="5"/>
  <c r="P21" i="5"/>
  <c r="S21" i="5"/>
  <c r="V21" i="5"/>
  <c r="Y21" i="5"/>
  <c r="AB21" i="5"/>
  <c r="AE21" i="5"/>
  <c r="AH21" i="5"/>
  <c r="AK21" i="5"/>
  <c r="AN21" i="5"/>
  <c r="AQ21" i="5"/>
  <c r="AT21" i="5"/>
  <c r="AW21" i="5"/>
  <c r="AZ21" i="5"/>
  <c r="BC21" i="5"/>
  <c r="BF21" i="5"/>
  <c r="BI21" i="5"/>
  <c r="BL21" i="5"/>
  <c r="BO21" i="5"/>
  <c r="BR21" i="5"/>
  <c r="BU21" i="5"/>
  <c r="BX21" i="5"/>
  <c r="CA21" i="5"/>
  <c r="E22" i="5"/>
  <c r="E24" i="2" s="1"/>
  <c r="J22" i="5"/>
  <c r="M22" i="5"/>
  <c r="P22" i="5"/>
  <c r="S22" i="5"/>
  <c r="V22" i="5"/>
  <c r="Y22" i="5"/>
  <c r="AB22" i="5"/>
  <c r="AE22" i="5"/>
  <c r="AH22" i="5"/>
  <c r="AK22" i="5"/>
  <c r="AN22" i="5"/>
  <c r="AQ22" i="5"/>
  <c r="AT22" i="5"/>
  <c r="AW22" i="5"/>
  <c r="AZ22" i="5"/>
  <c r="BC22" i="5"/>
  <c r="BF22" i="5"/>
  <c r="BI22" i="5"/>
  <c r="BL22" i="5"/>
  <c r="BO22" i="5"/>
  <c r="BR22" i="5"/>
  <c r="BU22" i="5"/>
  <c r="BX22" i="5"/>
  <c r="CA22" i="5"/>
  <c r="E23" i="5"/>
  <c r="E25" i="2" s="1"/>
  <c r="J23" i="5"/>
  <c r="M23" i="5"/>
  <c r="P23" i="5"/>
  <c r="S23" i="5"/>
  <c r="V23" i="5"/>
  <c r="Y23" i="5"/>
  <c r="AB23" i="5"/>
  <c r="AE23" i="5"/>
  <c r="AH23" i="5"/>
  <c r="AK23" i="5"/>
  <c r="AN23" i="5"/>
  <c r="AQ23" i="5"/>
  <c r="AT23" i="5"/>
  <c r="AW23" i="5"/>
  <c r="AZ23" i="5"/>
  <c r="BC23" i="5"/>
  <c r="BF23" i="5"/>
  <c r="BI23" i="5"/>
  <c r="BL23" i="5"/>
  <c r="BO23" i="5"/>
  <c r="BR23" i="5"/>
  <c r="BU23" i="5"/>
  <c r="BX23" i="5"/>
  <c r="CA23" i="5"/>
  <c r="E24" i="5"/>
  <c r="J24" i="5"/>
  <c r="M24" i="5"/>
  <c r="P24" i="5"/>
  <c r="S24" i="5"/>
  <c r="V24" i="5"/>
  <c r="Y24" i="5"/>
  <c r="AB24" i="5"/>
  <c r="AE24" i="5"/>
  <c r="AH24" i="5"/>
  <c r="AK24" i="5"/>
  <c r="AN24" i="5"/>
  <c r="AQ24" i="5"/>
  <c r="AT24" i="5"/>
  <c r="AW24" i="5"/>
  <c r="AZ24" i="5"/>
  <c r="BC24" i="5"/>
  <c r="BF24" i="5"/>
  <c r="BI24" i="5"/>
  <c r="BL24" i="5"/>
  <c r="BO24" i="5"/>
  <c r="BR24" i="5"/>
  <c r="BU24" i="5"/>
  <c r="BX24" i="5"/>
  <c r="CA24" i="5"/>
  <c r="E25" i="5"/>
  <c r="J25" i="5"/>
  <c r="M25" i="5"/>
  <c r="P25" i="5"/>
  <c r="S25" i="5"/>
  <c r="V25" i="5"/>
  <c r="Y25" i="5"/>
  <c r="AB25" i="5"/>
  <c r="AE25" i="5"/>
  <c r="AH25" i="5"/>
  <c r="AK25" i="5"/>
  <c r="AN25" i="5"/>
  <c r="AQ25" i="5"/>
  <c r="AT25" i="5"/>
  <c r="AW25" i="5"/>
  <c r="AZ25" i="5"/>
  <c r="BC25" i="5"/>
  <c r="BF25" i="5"/>
  <c r="BI25" i="5"/>
  <c r="BL25" i="5"/>
  <c r="BO25" i="5"/>
  <c r="BR25" i="5"/>
  <c r="BU25" i="5"/>
  <c r="BX25" i="5"/>
  <c r="CA25" i="5"/>
  <c r="E26" i="5"/>
  <c r="E28" i="2" s="1"/>
  <c r="J26" i="5"/>
  <c r="M26" i="5"/>
  <c r="P26" i="5"/>
  <c r="S26" i="5"/>
  <c r="V26" i="5"/>
  <c r="Y26" i="5"/>
  <c r="AB26" i="5"/>
  <c r="AE26" i="5"/>
  <c r="AH26" i="5"/>
  <c r="AK26" i="5"/>
  <c r="AN26" i="5"/>
  <c r="AQ26" i="5"/>
  <c r="AT26" i="5"/>
  <c r="AW26" i="5"/>
  <c r="AZ26" i="5"/>
  <c r="BC26" i="5"/>
  <c r="BF26" i="5"/>
  <c r="BI26" i="5"/>
  <c r="BL26" i="5"/>
  <c r="BO26" i="5"/>
  <c r="BR26" i="5"/>
  <c r="BU26" i="5"/>
  <c r="BX26" i="5"/>
  <c r="CA26" i="5"/>
  <c r="E27" i="5"/>
  <c r="E29" i="2" s="1"/>
  <c r="J27" i="5"/>
  <c r="M27" i="5"/>
  <c r="P27" i="5"/>
  <c r="S27" i="5"/>
  <c r="V27" i="5"/>
  <c r="Y27" i="5"/>
  <c r="AB27" i="5"/>
  <c r="AE27" i="5"/>
  <c r="AH27" i="5"/>
  <c r="AK27" i="5"/>
  <c r="AN27" i="5"/>
  <c r="AQ27" i="5"/>
  <c r="AT27" i="5"/>
  <c r="AW27" i="5"/>
  <c r="AZ27" i="5"/>
  <c r="BC27" i="5"/>
  <c r="BF27" i="5"/>
  <c r="BI27" i="5"/>
  <c r="BL27" i="5"/>
  <c r="BO27" i="5"/>
  <c r="BR27" i="5"/>
  <c r="BU27" i="5"/>
  <c r="BX27" i="5"/>
  <c r="CA27" i="5"/>
  <c r="E28" i="5"/>
  <c r="J28" i="5"/>
  <c r="M28" i="5"/>
  <c r="P28" i="5"/>
  <c r="S28" i="5"/>
  <c r="V28" i="5"/>
  <c r="Y28" i="5"/>
  <c r="AB28" i="5"/>
  <c r="AE28" i="5"/>
  <c r="AH28" i="5"/>
  <c r="AK28" i="5"/>
  <c r="AN28" i="5"/>
  <c r="AQ28" i="5"/>
  <c r="AT28" i="5"/>
  <c r="AW28" i="5"/>
  <c r="AZ28" i="5"/>
  <c r="BC28" i="5"/>
  <c r="BF28" i="5"/>
  <c r="BI28" i="5"/>
  <c r="BL28" i="5"/>
  <c r="BO28" i="5"/>
  <c r="BR28" i="5"/>
  <c r="BU28" i="5"/>
  <c r="BX28" i="5"/>
  <c r="CA28" i="5"/>
  <c r="E29" i="5"/>
  <c r="J29" i="5"/>
  <c r="M29" i="5"/>
  <c r="P29" i="5"/>
  <c r="S29" i="5"/>
  <c r="V29" i="5"/>
  <c r="Y29" i="5"/>
  <c r="AB29" i="5"/>
  <c r="AE29" i="5"/>
  <c r="AH29" i="5"/>
  <c r="AK29" i="5"/>
  <c r="AN29" i="5"/>
  <c r="AQ29" i="5"/>
  <c r="AT29" i="5"/>
  <c r="AW29" i="5"/>
  <c r="AZ29" i="5"/>
  <c r="BC29" i="5"/>
  <c r="BF29" i="5"/>
  <c r="BI29" i="5"/>
  <c r="BL29" i="5"/>
  <c r="BO29" i="5"/>
  <c r="BR29" i="5"/>
  <c r="BU29" i="5"/>
  <c r="BX29" i="5"/>
  <c r="CA29" i="5"/>
  <c r="E30" i="5"/>
  <c r="E32" i="2" s="1"/>
  <c r="J30" i="5"/>
  <c r="M30" i="5"/>
  <c r="P30" i="5"/>
  <c r="S30" i="5"/>
  <c r="V30" i="5"/>
  <c r="Y30" i="5"/>
  <c r="AB30" i="5"/>
  <c r="AE30" i="5"/>
  <c r="AH30" i="5"/>
  <c r="AK30" i="5"/>
  <c r="AN30" i="5"/>
  <c r="AQ30" i="5"/>
  <c r="AT30" i="5"/>
  <c r="AW30" i="5"/>
  <c r="AZ30" i="5"/>
  <c r="BC30" i="5"/>
  <c r="BF30" i="5"/>
  <c r="BI30" i="5"/>
  <c r="BL30" i="5"/>
  <c r="BO30" i="5"/>
  <c r="BR30" i="5"/>
  <c r="BU30" i="5"/>
  <c r="BX30" i="5"/>
  <c r="CA30" i="5"/>
  <c r="E31" i="5"/>
  <c r="E33" i="2" s="1"/>
  <c r="J31" i="5"/>
  <c r="M31" i="5"/>
  <c r="P31" i="5"/>
  <c r="S31" i="5"/>
  <c r="V31" i="5"/>
  <c r="Y31" i="5"/>
  <c r="AB31" i="5"/>
  <c r="AE31" i="5"/>
  <c r="AH31" i="5"/>
  <c r="AK31" i="5"/>
  <c r="AN31" i="5"/>
  <c r="AQ31" i="5"/>
  <c r="AT31" i="5"/>
  <c r="AW31" i="5"/>
  <c r="AZ31" i="5"/>
  <c r="BC31" i="5"/>
  <c r="BF31" i="5"/>
  <c r="BI31" i="5"/>
  <c r="BL31" i="5"/>
  <c r="BO31" i="5"/>
  <c r="BR31" i="5"/>
  <c r="BU31" i="5"/>
  <c r="BX31" i="5"/>
  <c r="CA31" i="5"/>
  <c r="E32" i="5"/>
  <c r="J32" i="5"/>
  <c r="M32" i="5"/>
  <c r="P32" i="5"/>
  <c r="S32" i="5"/>
  <c r="V32" i="5"/>
  <c r="Y32" i="5"/>
  <c r="AB32" i="5"/>
  <c r="AE32" i="5"/>
  <c r="AE115" i="5" s="1"/>
  <c r="AH32" i="5"/>
  <c r="AK32" i="5"/>
  <c r="AN32" i="5"/>
  <c r="AQ32" i="5"/>
  <c r="AT32" i="5"/>
  <c r="AW32" i="5"/>
  <c r="AZ32" i="5"/>
  <c r="BC32" i="5"/>
  <c r="BC115" i="5" s="1"/>
  <c r="BF32" i="5"/>
  <c r="BI32" i="5"/>
  <c r="BL32" i="5"/>
  <c r="BO32" i="5"/>
  <c r="BR32" i="5"/>
  <c r="BU32" i="5"/>
  <c r="BX32" i="5"/>
  <c r="CA32" i="5"/>
  <c r="CA115" i="5" s="1"/>
  <c r="E33" i="5"/>
  <c r="J33" i="5"/>
  <c r="M33" i="5"/>
  <c r="P33" i="5"/>
  <c r="S33" i="5"/>
  <c r="V33" i="5"/>
  <c r="Y33" i="5"/>
  <c r="AB33" i="5"/>
  <c r="AE33" i="5"/>
  <c r="AH33" i="5"/>
  <c r="AK33" i="5"/>
  <c r="AN33" i="5"/>
  <c r="AQ33" i="5"/>
  <c r="AT33" i="5"/>
  <c r="AW33" i="5"/>
  <c r="AZ33" i="5"/>
  <c r="BC33" i="5"/>
  <c r="BF33" i="5"/>
  <c r="BI33" i="5"/>
  <c r="BL33" i="5"/>
  <c r="BO33" i="5"/>
  <c r="BR33" i="5"/>
  <c r="BU33" i="5"/>
  <c r="BX33" i="5"/>
  <c r="CA33" i="5"/>
  <c r="E34" i="5"/>
  <c r="E36" i="2" s="1"/>
  <c r="J34" i="5"/>
  <c r="M34" i="5"/>
  <c r="P34" i="5"/>
  <c r="S34" i="5"/>
  <c r="V34" i="5"/>
  <c r="Y34" i="5"/>
  <c r="AB34" i="5"/>
  <c r="AE34" i="5"/>
  <c r="AH34" i="5"/>
  <c r="AK34" i="5"/>
  <c r="AN34" i="5"/>
  <c r="AQ34" i="5"/>
  <c r="AT34" i="5"/>
  <c r="AW34" i="5"/>
  <c r="AZ34" i="5"/>
  <c r="BC34" i="5"/>
  <c r="BF34" i="5"/>
  <c r="BI34" i="5"/>
  <c r="BL34" i="5"/>
  <c r="BO34" i="5"/>
  <c r="BR34" i="5"/>
  <c r="BU34" i="5"/>
  <c r="BX34" i="5"/>
  <c r="CA34" i="5"/>
  <c r="E35" i="5"/>
  <c r="E37" i="2" s="1"/>
  <c r="J35" i="5"/>
  <c r="M35" i="5"/>
  <c r="P35" i="5"/>
  <c r="S35" i="5"/>
  <c r="V35" i="5"/>
  <c r="Y35" i="5"/>
  <c r="AB35" i="5"/>
  <c r="AE35" i="5"/>
  <c r="AH35" i="5"/>
  <c r="AK35" i="5"/>
  <c r="AN35" i="5"/>
  <c r="AQ35" i="5"/>
  <c r="AT35" i="5"/>
  <c r="AW35" i="5"/>
  <c r="AZ35" i="5"/>
  <c r="BC35" i="5"/>
  <c r="BF35" i="5"/>
  <c r="BI35" i="5"/>
  <c r="BL35" i="5"/>
  <c r="BO35" i="5"/>
  <c r="BR35" i="5"/>
  <c r="BU35" i="5"/>
  <c r="BX35" i="5"/>
  <c r="CA35" i="5"/>
  <c r="E36" i="5"/>
  <c r="J36" i="5"/>
  <c r="M36" i="5"/>
  <c r="P36" i="5"/>
  <c r="S36" i="5"/>
  <c r="V36" i="5"/>
  <c r="Y36" i="5"/>
  <c r="AB36" i="5"/>
  <c r="AE36" i="5"/>
  <c r="AH36" i="5"/>
  <c r="AK36" i="5"/>
  <c r="AN36" i="5"/>
  <c r="AQ36" i="5"/>
  <c r="AT36" i="5"/>
  <c r="AW36" i="5"/>
  <c r="AZ36" i="5"/>
  <c r="BC36" i="5"/>
  <c r="BF36" i="5"/>
  <c r="BI36" i="5"/>
  <c r="BL36" i="5"/>
  <c r="BO36" i="5"/>
  <c r="BR36" i="5"/>
  <c r="BU36" i="5"/>
  <c r="BX36" i="5"/>
  <c r="CA36" i="5"/>
  <c r="E37" i="5"/>
  <c r="J37" i="5"/>
  <c r="M37" i="5"/>
  <c r="P37" i="5"/>
  <c r="S37" i="5"/>
  <c r="V37" i="5"/>
  <c r="Y37" i="5"/>
  <c r="AB37" i="5"/>
  <c r="AE37" i="5"/>
  <c r="AH37" i="5"/>
  <c r="AK37" i="5"/>
  <c r="AN37" i="5"/>
  <c r="AQ37" i="5"/>
  <c r="AT37" i="5"/>
  <c r="AW37" i="5"/>
  <c r="AZ37" i="5"/>
  <c r="BC37" i="5"/>
  <c r="BF37" i="5"/>
  <c r="BI37" i="5"/>
  <c r="BL37" i="5"/>
  <c r="BO37" i="5"/>
  <c r="BR37" i="5"/>
  <c r="BU37" i="5"/>
  <c r="BX37" i="5"/>
  <c r="CA37" i="5"/>
  <c r="E38" i="5"/>
  <c r="E40" i="2" s="1"/>
  <c r="J38" i="5"/>
  <c r="M38" i="5"/>
  <c r="P38" i="5"/>
  <c r="S38" i="5"/>
  <c r="V38" i="5"/>
  <c r="Y38" i="5"/>
  <c r="AB38" i="5"/>
  <c r="AE38" i="5"/>
  <c r="AH38" i="5"/>
  <c r="AK38" i="5"/>
  <c r="AN38" i="5"/>
  <c r="AQ38" i="5"/>
  <c r="AT38" i="5"/>
  <c r="AW38" i="5"/>
  <c r="AZ38" i="5"/>
  <c r="BC38" i="5"/>
  <c r="BF38" i="5"/>
  <c r="BI38" i="5"/>
  <c r="BL38" i="5"/>
  <c r="BO38" i="5"/>
  <c r="BR38" i="5"/>
  <c r="BU38" i="5"/>
  <c r="BX38" i="5"/>
  <c r="CA38" i="5"/>
  <c r="E39" i="5"/>
  <c r="E41" i="2" s="1"/>
  <c r="J39" i="5"/>
  <c r="M39" i="5"/>
  <c r="P39" i="5"/>
  <c r="S39" i="5"/>
  <c r="V39" i="5"/>
  <c r="Y39" i="5"/>
  <c r="AB39" i="5"/>
  <c r="AE39" i="5"/>
  <c r="AH39" i="5"/>
  <c r="AK39" i="5"/>
  <c r="AN39" i="5"/>
  <c r="AQ39" i="5"/>
  <c r="AT39" i="5"/>
  <c r="AW39" i="5"/>
  <c r="AZ39" i="5"/>
  <c r="BC39" i="5"/>
  <c r="BF39" i="5"/>
  <c r="BI39" i="5"/>
  <c r="BL39" i="5"/>
  <c r="BO39" i="5"/>
  <c r="BR39" i="5"/>
  <c r="BU39" i="5"/>
  <c r="BX39" i="5"/>
  <c r="CA39" i="5"/>
  <c r="E40" i="5"/>
  <c r="J40" i="5"/>
  <c r="M40" i="5"/>
  <c r="P40" i="5"/>
  <c r="S40" i="5"/>
  <c r="V40" i="5"/>
  <c r="Y40" i="5"/>
  <c r="AB40" i="5"/>
  <c r="AE40" i="5"/>
  <c r="AH40" i="5"/>
  <c r="AK40" i="5"/>
  <c r="AN40" i="5"/>
  <c r="AQ40" i="5"/>
  <c r="AT40" i="5"/>
  <c r="AW40" i="5"/>
  <c r="AZ40" i="5"/>
  <c r="BC40" i="5"/>
  <c r="BF40" i="5"/>
  <c r="BI40" i="5"/>
  <c r="BL40" i="5"/>
  <c r="BO40" i="5"/>
  <c r="BR40" i="5"/>
  <c r="BU40" i="5"/>
  <c r="BX40" i="5"/>
  <c r="CA40" i="5"/>
  <c r="E41" i="5"/>
  <c r="J41" i="5"/>
  <c r="M41" i="5"/>
  <c r="P41" i="5"/>
  <c r="S41" i="5"/>
  <c r="V41" i="5"/>
  <c r="Y41" i="5"/>
  <c r="AB41" i="5"/>
  <c r="AE41" i="5"/>
  <c r="AH41" i="5"/>
  <c r="AK41" i="5"/>
  <c r="AN41" i="5"/>
  <c r="AQ41" i="5"/>
  <c r="AT41" i="5"/>
  <c r="AW41" i="5"/>
  <c r="AZ41" i="5"/>
  <c r="BC41" i="5"/>
  <c r="BF41" i="5"/>
  <c r="BI41" i="5"/>
  <c r="BL41" i="5"/>
  <c r="BO41" i="5"/>
  <c r="BR41" i="5"/>
  <c r="BU41" i="5"/>
  <c r="BX41" i="5"/>
  <c r="CA41" i="5"/>
  <c r="E42" i="5"/>
  <c r="E44" i="2" s="1"/>
  <c r="J42" i="5"/>
  <c r="M42" i="5"/>
  <c r="P42" i="5"/>
  <c r="S42" i="5"/>
  <c r="V42" i="5"/>
  <c r="Y42" i="5"/>
  <c r="AB42" i="5"/>
  <c r="AE42" i="5"/>
  <c r="AH42" i="5"/>
  <c r="AK42" i="5"/>
  <c r="AN42" i="5"/>
  <c r="AQ42" i="5"/>
  <c r="AT42" i="5"/>
  <c r="AW42" i="5"/>
  <c r="AZ42" i="5"/>
  <c r="BC42" i="5"/>
  <c r="BF42" i="5"/>
  <c r="BI42" i="5"/>
  <c r="BL42" i="5"/>
  <c r="BO42" i="5"/>
  <c r="BR42" i="5"/>
  <c r="BU42" i="5"/>
  <c r="BX42" i="5"/>
  <c r="CA42" i="5"/>
  <c r="E43" i="5"/>
  <c r="E45" i="2" s="1"/>
  <c r="J43" i="5"/>
  <c r="M43" i="5"/>
  <c r="P43" i="5"/>
  <c r="S43" i="5"/>
  <c r="V43" i="5"/>
  <c r="Y43" i="5"/>
  <c r="AB43" i="5"/>
  <c r="AE43" i="5"/>
  <c r="AH43" i="5"/>
  <c r="AK43" i="5"/>
  <c r="AN43" i="5"/>
  <c r="AQ43" i="5"/>
  <c r="AT43" i="5"/>
  <c r="AW43" i="5"/>
  <c r="AZ43" i="5"/>
  <c r="BC43" i="5"/>
  <c r="BF43" i="5"/>
  <c r="BI43" i="5"/>
  <c r="BL43" i="5"/>
  <c r="BO43" i="5"/>
  <c r="BR43" i="5"/>
  <c r="BU43" i="5"/>
  <c r="BX43" i="5"/>
  <c r="CA43" i="5"/>
  <c r="E44" i="5"/>
  <c r="J44" i="5"/>
  <c r="M44" i="5"/>
  <c r="P44" i="5"/>
  <c r="S44" i="5"/>
  <c r="V44" i="5"/>
  <c r="Y44" i="5"/>
  <c r="AB44" i="5"/>
  <c r="AE44" i="5"/>
  <c r="AH44" i="5"/>
  <c r="AK44" i="5"/>
  <c r="AN44" i="5"/>
  <c r="AQ44" i="5"/>
  <c r="AT44" i="5"/>
  <c r="AW44" i="5"/>
  <c r="AZ44" i="5"/>
  <c r="BC44" i="5"/>
  <c r="BF44" i="5"/>
  <c r="BI44" i="5"/>
  <c r="BL44" i="5"/>
  <c r="BO44" i="5"/>
  <c r="BR44" i="5"/>
  <c r="BU44" i="5"/>
  <c r="BX44" i="5"/>
  <c r="CA44" i="5"/>
  <c r="E45" i="5"/>
  <c r="J45" i="5"/>
  <c r="M45" i="5"/>
  <c r="P45" i="5"/>
  <c r="S45" i="5"/>
  <c r="V45" i="5"/>
  <c r="Y45" i="5"/>
  <c r="AB45" i="5"/>
  <c r="AE45" i="5"/>
  <c r="AH45" i="5"/>
  <c r="AK45" i="5"/>
  <c r="AN45" i="5"/>
  <c r="AQ45" i="5"/>
  <c r="AT45" i="5"/>
  <c r="AW45" i="5"/>
  <c r="AZ45" i="5"/>
  <c r="BC45" i="5"/>
  <c r="BF45" i="5"/>
  <c r="BI45" i="5"/>
  <c r="BL45" i="5"/>
  <c r="BO45" i="5"/>
  <c r="BR45" i="5"/>
  <c r="BU45" i="5"/>
  <c r="BX45" i="5"/>
  <c r="CA45" i="5"/>
  <c r="E46" i="5"/>
  <c r="E48" i="2" s="1"/>
  <c r="J46" i="5"/>
  <c r="M46" i="5"/>
  <c r="P46" i="5"/>
  <c r="S46" i="5"/>
  <c r="V46" i="5"/>
  <c r="Y46" i="5"/>
  <c r="AB46" i="5"/>
  <c r="AE46" i="5"/>
  <c r="AH46" i="5"/>
  <c r="AK46" i="5"/>
  <c r="AN46" i="5"/>
  <c r="AQ46" i="5"/>
  <c r="AT46" i="5"/>
  <c r="AW46" i="5"/>
  <c r="AZ46" i="5"/>
  <c r="BC46" i="5"/>
  <c r="BF46" i="5"/>
  <c r="BI46" i="5"/>
  <c r="BL46" i="5"/>
  <c r="BO46" i="5"/>
  <c r="BR46" i="5"/>
  <c r="BU46" i="5"/>
  <c r="BX46" i="5"/>
  <c r="CA46" i="5"/>
  <c r="E47" i="5"/>
  <c r="E49" i="2" s="1"/>
  <c r="J47" i="5"/>
  <c r="M47" i="5"/>
  <c r="P47" i="5"/>
  <c r="S47" i="5"/>
  <c r="V47" i="5"/>
  <c r="V115" i="5" s="1"/>
  <c r="Y47" i="5"/>
  <c r="AB47" i="5"/>
  <c r="AE47" i="5"/>
  <c r="AH47" i="5"/>
  <c r="AK47" i="5"/>
  <c r="AN47" i="5"/>
  <c r="AQ47" i="5"/>
  <c r="AT47" i="5"/>
  <c r="AT115" i="5" s="1"/>
  <c r="AW47" i="5"/>
  <c r="AZ47" i="5"/>
  <c r="BC47" i="5"/>
  <c r="BF47" i="5"/>
  <c r="BI47" i="5"/>
  <c r="BL47" i="5"/>
  <c r="BO47" i="5"/>
  <c r="BR47" i="5"/>
  <c r="BR115" i="5" s="1"/>
  <c r="BU47" i="5"/>
  <c r="BX47" i="5"/>
  <c r="CA47" i="5"/>
  <c r="E48" i="5"/>
  <c r="J48" i="5"/>
  <c r="M48" i="5"/>
  <c r="P48" i="5"/>
  <c r="S48" i="5"/>
  <c r="V48" i="5"/>
  <c r="Y48" i="5"/>
  <c r="AB48" i="5"/>
  <c r="AE48" i="5"/>
  <c r="AH48" i="5"/>
  <c r="AK48" i="5"/>
  <c r="AN48" i="5"/>
  <c r="AQ48" i="5"/>
  <c r="AT48" i="5"/>
  <c r="AW48" i="5"/>
  <c r="AZ48" i="5"/>
  <c r="BC48" i="5"/>
  <c r="BF48" i="5"/>
  <c r="BI48" i="5"/>
  <c r="BL48" i="5"/>
  <c r="BO48" i="5"/>
  <c r="BR48" i="5"/>
  <c r="BU48" i="5"/>
  <c r="BX48" i="5"/>
  <c r="CA48" i="5"/>
  <c r="E49" i="5"/>
  <c r="J49" i="5"/>
  <c r="M49" i="5"/>
  <c r="P49" i="5"/>
  <c r="S49" i="5"/>
  <c r="V49" i="5"/>
  <c r="Y49" i="5"/>
  <c r="AB49" i="5"/>
  <c r="AE49" i="5"/>
  <c r="AH49" i="5"/>
  <c r="AK49" i="5"/>
  <c r="AN49" i="5"/>
  <c r="AQ49" i="5"/>
  <c r="AT49" i="5"/>
  <c r="AW49" i="5"/>
  <c r="AZ49" i="5"/>
  <c r="BC49" i="5"/>
  <c r="BF49" i="5"/>
  <c r="BI49" i="5"/>
  <c r="BL49" i="5"/>
  <c r="BO49" i="5"/>
  <c r="BR49" i="5"/>
  <c r="BU49" i="5"/>
  <c r="BX49" i="5"/>
  <c r="CA49" i="5"/>
  <c r="E50" i="5"/>
  <c r="E52" i="2" s="1"/>
  <c r="J50" i="5"/>
  <c r="M50" i="5"/>
  <c r="P50" i="5"/>
  <c r="S50" i="5"/>
  <c r="V50" i="5"/>
  <c r="Y50" i="5"/>
  <c r="AB50" i="5"/>
  <c r="AE50" i="5"/>
  <c r="AH50" i="5"/>
  <c r="AK50" i="5"/>
  <c r="AN50" i="5"/>
  <c r="AQ50" i="5"/>
  <c r="AT50" i="5"/>
  <c r="AW50" i="5"/>
  <c r="AZ50" i="5"/>
  <c r="BC50" i="5"/>
  <c r="BF50" i="5"/>
  <c r="BI50" i="5"/>
  <c r="BL50" i="5"/>
  <c r="BO50" i="5"/>
  <c r="BR50" i="5"/>
  <c r="BU50" i="5"/>
  <c r="BX50" i="5"/>
  <c r="CA50" i="5"/>
  <c r="E51" i="5"/>
  <c r="E53" i="2" s="1"/>
  <c r="J51" i="5"/>
  <c r="M51" i="5"/>
  <c r="P51" i="5"/>
  <c r="S51" i="5"/>
  <c r="V51" i="5"/>
  <c r="Y51" i="5"/>
  <c r="AB51" i="5"/>
  <c r="AE51" i="5"/>
  <c r="AH51" i="5"/>
  <c r="AK51" i="5"/>
  <c r="AN51" i="5"/>
  <c r="AQ51" i="5"/>
  <c r="AT51" i="5"/>
  <c r="AW51" i="5"/>
  <c r="AZ51" i="5"/>
  <c r="BC51" i="5"/>
  <c r="BF51" i="5"/>
  <c r="BI51" i="5"/>
  <c r="BL51" i="5"/>
  <c r="BO51" i="5"/>
  <c r="BR51" i="5"/>
  <c r="BU51" i="5"/>
  <c r="BX51" i="5"/>
  <c r="CA51" i="5"/>
  <c r="E52" i="5"/>
  <c r="J52" i="5"/>
  <c r="M52" i="5"/>
  <c r="P52" i="5"/>
  <c r="S52" i="5"/>
  <c r="V52" i="5"/>
  <c r="Y52" i="5"/>
  <c r="AB52" i="5"/>
  <c r="AE52" i="5"/>
  <c r="AH52" i="5"/>
  <c r="AK52" i="5"/>
  <c r="AN52" i="5"/>
  <c r="AQ52" i="5"/>
  <c r="AT52" i="5"/>
  <c r="AW52" i="5"/>
  <c r="AZ52" i="5"/>
  <c r="BC52" i="5"/>
  <c r="BF52" i="5"/>
  <c r="BI52" i="5"/>
  <c r="BL52" i="5"/>
  <c r="BO52" i="5"/>
  <c r="BR52" i="5"/>
  <c r="BU52" i="5"/>
  <c r="BX52" i="5"/>
  <c r="CA52" i="5"/>
  <c r="E53" i="5"/>
  <c r="J53" i="5"/>
  <c r="M53" i="5"/>
  <c r="P53" i="5"/>
  <c r="S53" i="5"/>
  <c r="V53" i="5"/>
  <c r="Y53" i="5"/>
  <c r="AB53" i="5"/>
  <c r="AE53" i="5"/>
  <c r="AH53" i="5"/>
  <c r="AK53" i="5"/>
  <c r="AN53" i="5"/>
  <c r="AQ53" i="5"/>
  <c r="AT53" i="5"/>
  <c r="AW53" i="5"/>
  <c r="AZ53" i="5"/>
  <c r="BC53" i="5"/>
  <c r="BF53" i="5"/>
  <c r="BI53" i="5"/>
  <c r="BL53" i="5"/>
  <c r="BO53" i="5"/>
  <c r="BR53" i="5"/>
  <c r="BU53" i="5"/>
  <c r="BX53" i="5"/>
  <c r="CA53" i="5"/>
  <c r="E54" i="5"/>
  <c r="E56" i="2" s="1"/>
  <c r="J54" i="5"/>
  <c r="M54" i="5"/>
  <c r="P54" i="5"/>
  <c r="S54" i="5"/>
  <c r="V54" i="5"/>
  <c r="Y54" i="5"/>
  <c r="AB54" i="5"/>
  <c r="AE54" i="5"/>
  <c r="AH54" i="5"/>
  <c r="AK54" i="5"/>
  <c r="AN54" i="5"/>
  <c r="AQ54" i="5"/>
  <c r="AT54" i="5"/>
  <c r="AW54" i="5"/>
  <c r="AZ54" i="5"/>
  <c r="BC54" i="5"/>
  <c r="BF54" i="5"/>
  <c r="BI54" i="5"/>
  <c r="BL54" i="5"/>
  <c r="BO54" i="5"/>
  <c r="BR54" i="5"/>
  <c r="BU54" i="5"/>
  <c r="BX54" i="5"/>
  <c r="CA54" i="5"/>
  <c r="E55" i="5"/>
  <c r="E57" i="2" s="1"/>
  <c r="J55" i="5"/>
  <c r="M55" i="5"/>
  <c r="P55" i="5"/>
  <c r="S55" i="5"/>
  <c r="V55" i="5"/>
  <c r="Y55" i="5"/>
  <c r="AB55" i="5"/>
  <c r="AE55" i="5"/>
  <c r="AH55" i="5"/>
  <c r="AK55" i="5"/>
  <c r="AN55" i="5"/>
  <c r="AQ55" i="5"/>
  <c r="AT55" i="5"/>
  <c r="AW55" i="5"/>
  <c r="AZ55" i="5"/>
  <c r="BC55" i="5"/>
  <c r="BF55" i="5"/>
  <c r="BI55" i="5"/>
  <c r="BL55" i="5"/>
  <c r="BO55" i="5"/>
  <c r="BR55" i="5"/>
  <c r="BU55" i="5"/>
  <c r="BX55" i="5"/>
  <c r="CA55" i="5"/>
  <c r="E56" i="5"/>
  <c r="J56" i="5"/>
  <c r="M56" i="5"/>
  <c r="P56" i="5"/>
  <c r="S56" i="5"/>
  <c r="V56" i="5"/>
  <c r="Y56" i="5"/>
  <c r="AB56" i="5"/>
  <c r="AE56" i="5"/>
  <c r="AH56" i="5"/>
  <c r="AK56" i="5"/>
  <c r="AN56" i="5"/>
  <c r="AQ56" i="5"/>
  <c r="AT56" i="5"/>
  <c r="AW56" i="5"/>
  <c r="AZ56" i="5"/>
  <c r="BC56" i="5"/>
  <c r="BF56" i="5"/>
  <c r="BI56" i="5"/>
  <c r="BL56" i="5"/>
  <c r="BO56" i="5"/>
  <c r="BR56" i="5"/>
  <c r="BU56" i="5"/>
  <c r="BX56" i="5"/>
  <c r="CA56" i="5"/>
  <c r="E57" i="5"/>
  <c r="J57" i="5"/>
  <c r="M57" i="5"/>
  <c r="P57" i="5"/>
  <c r="S57" i="5"/>
  <c r="V57" i="5"/>
  <c r="Y57" i="5"/>
  <c r="AB57" i="5"/>
  <c r="AE57" i="5"/>
  <c r="AH57" i="5"/>
  <c r="AK57" i="5"/>
  <c r="AN57" i="5"/>
  <c r="AQ57" i="5"/>
  <c r="AT57" i="5"/>
  <c r="AW57" i="5"/>
  <c r="AZ57" i="5"/>
  <c r="BC57" i="5"/>
  <c r="BF57" i="5"/>
  <c r="BI57" i="5"/>
  <c r="BL57" i="5"/>
  <c r="BO57" i="5"/>
  <c r="BR57" i="5"/>
  <c r="BU57" i="5"/>
  <c r="BX57" i="5"/>
  <c r="CA57" i="5"/>
  <c r="E58" i="5"/>
  <c r="E60" i="2" s="1"/>
  <c r="J58" i="5"/>
  <c r="M58" i="5"/>
  <c r="P58" i="5"/>
  <c r="S58" i="5"/>
  <c r="V58" i="5"/>
  <c r="Y58" i="5"/>
  <c r="AB58" i="5"/>
  <c r="AE58" i="5"/>
  <c r="AH58" i="5"/>
  <c r="AK58" i="5"/>
  <c r="AN58" i="5"/>
  <c r="AQ58" i="5"/>
  <c r="AT58" i="5"/>
  <c r="AW58" i="5"/>
  <c r="AZ58" i="5"/>
  <c r="BC58" i="5"/>
  <c r="BF58" i="5"/>
  <c r="BI58" i="5"/>
  <c r="BL58" i="5"/>
  <c r="BO58" i="5"/>
  <c r="BR58" i="5"/>
  <c r="BU58" i="5"/>
  <c r="BX58" i="5"/>
  <c r="CA58" i="5"/>
  <c r="E59" i="5"/>
  <c r="J59" i="5"/>
  <c r="M59" i="5"/>
  <c r="P59" i="5"/>
  <c r="S59" i="5"/>
  <c r="V59" i="5"/>
  <c r="Y59" i="5"/>
  <c r="AB59" i="5"/>
  <c r="AE59" i="5"/>
  <c r="AH59" i="5"/>
  <c r="AK59" i="5"/>
  <c r="AN59" i="5"/>
  <c r="AQ59" i="5"/>
  <c r="AT59" i="5"/>
  <c r="AW59" i="5"/>
  <c r="AZ59" i="5"/>
  <c r="BC59" i="5"/>
  <c r="BF59" i="5"/>
  <c r="BI59" i="5"/>
  <c r="BL59" i="5"/>
  <c r="BO59" i="5"/>
  <c r="BR59" i="5"/>
  <c r="BU59" i="5"/>
  <c r="BX59" i="5"/>
  <c r="CA59" i="5"/>
  <c r="E60" i="5"/>
  <c r="J60" i="5"/>
  <c r="M60" i="5"/>
  <c r="P60" i="5"/>
  <c r="S60" i="5"/>
  <c r="V60" i="5"/>
  <c r="Y60" i="5"/>
  <c r="AB60" i="5"/>
  <c r="AE60" i="5"/>
  <c r="AH60" i="5"/>
  <c r="AK60" i="5"/>
  <c r="AN60" i="5"/>
  <c r="AQ60" i="5"/>
  <c r="AT60" i="5"/>
  <c r="AW60" i="5"/>
  <c r="AZ60" i="5"/>
  <c r="BC60" i="5"/>
  <c r="BF60" i="5"/>
  <c r="BI60" i="5"/>
  <c r="BL60" i="5"/>
  <c r="BO60" i="5"/>
  <c r="BR60" i="5"/>
  <c r="BU60" i="5"/>
  <c r="BX60" i="5"/>
  <c r="CA60" i="5"/>
  <c r="E61" i="5"/>
  <c r="J61" i="5"/>
  <c r="M61" i="5"/>
  <c r="P61" i="5"/>
  <c r="S61" i="5"/>
  <c r="V61" i="5"/>
  <c r="Y61" i="5"/>
  <c r="AB61" i="5"/>
  <c r="AE61" i="5"/>
  <c r="AH61" i="5"/>
  <c r="AK61" i="5"/>
  <c r="AN61" i="5"/>
  <c r="AQ61" i="5"/>
  <c r="AT61" i="5"/>
  <c r="AW61" i="5"/>
  <c r="AZ61" i="5"/>
  <c r="BC61" i="5"/>
  <c r="BF61" i="5"/>
  <c r="BI61" i="5"/>
  <c r="BL61" i="5"/>
  <c r="BO61" i="5"/>
  <c r="BR61" i="5"/>
  <c r="BU61" i="5"/>
  <c r="BX61" i="5"/>
  <c r="CA61" i="5"/>
  <c r="E62" i="5"/>
  <c r="E64" i="2" s="1"/>
  <c r="J62" i="5"/>
  <c r="M62" i="5"/>
  <c r="P62" i="5"/>
  <c r="S62" i="5"/>
  <c r="V62" i="5"/>
  <c r="Y62" i="5"/>
  <c r="AB62" i="5"/>
  <c r="AE62" i="5"/>
  <c r="AH62" i="5"/>
  <c r="AK62" i="5"/>
  <c r="AN62" i="5"/>
  <c r="AQ62" i="5"/>
  <c r="AT62" i="5"/>
  <c r="AW62" i="5"/>
  <c r="AZ62" i="5"/>
  <c r="BC62" i="5"/>
  <c r="BF62" i="5"/>
  <c r="BI62" i="5"/>
  <c r="BL62" i="5"/>
  <c r="BO62" i="5"/>
  <c r="BR62" i="5"/>
  <c r="BU62" i="5"/>
  <c r="BX62" i="5"/>
  <c r="CA62" i="5"/>
  <c r="E63" i="5"/>
  <c r="J63" i="5"/>
  <c r="M63" i="5"/>
  <c r="P63" i="5"/>
  <c r="S63" i="5"/>
  <c r="V63" i="5"/>
  <c r="Y63" i="5"/>
  <c r="AB63" i="5"/>
  <c r="AE63" i="5"/>
  <c r="AH63" i="5"/>
  <c r="AK63" i="5"/>
  <c r="AN63" i="5"/>
  <c r="AQ63" i="5"/>
  <c r="AT63" i="5"/>
  <c r="AW63" i="5"/>
  <c r="AZ63" i="5"/>
  <c r="BC63" i="5"/>
  <c r="BF63" i="5"/>
  <c r="BI63" i="5"/>
  <c r="BL63" i="5"/>
  <c r="BO63" i="5"/>
  <c r="BR63" i="5"/>
  <c r="BU63" i="5"/>
  <c r="BX63" i="5"/>
  <c r="CA63" i="5"/>
  <c r="E64" i="5"/>
  <c r="J64" i="5"/>
  <c r="M64" i="5"/>
  <c r="P64" i="5"/>
  <c r="S64" i="5"/>
  <c r="V64" i="5"/>
  <c r="Y64" i="5"/>
  <c r="AB64" i="5"/>
  <c r="AE64" i="5"/>
  <c r="AH64" i="5"/>
  <c r="AK64" i="5"/>
  <c r="AN64" i="5"/>
  <c r="AQ64" i="5"/>
  <c r="AT64" i="5"/>
  <c r="AW64" i="5"/>
  <c r="AZ64" i="5"/>
  <c r="BC64" i="5"/>
  <c r="BF64" i="5"/>
  <c r="BI64" i="5"/>
  <c r="BL64" i="5"/>
  <c r="BO64" i="5"/>
  <c r="BR64" i="5"/>
  <c r="BU64" i="5"/>
  <c r="BX64" i="5"/>
  <c r="CA64" i="5"/>
  <c r="E65" i="5"/>
  <c r="J65" i="5"/>
  <c r="M65" i="5"/>
  <c r="P65" i="5"/>
  <c r="S65" i="5"/>
  <c r="V65" i="5"/>
  <c r="Y65" i="5"/>
  <c r="AB65" i="5"/>
  <c r="AE65" i="5"/>
  <c r="AH65" i="5"/>
  <c r="AK65" i="5"/>
  <c r="AN65" i="5"/>
  <c r="AQ65" i="5"/>
  <c r="AT65" i="5"/>
  <c r="AW65" i="5"/>
  <c r="AZ65" i="5"/>
  <c r="BC65" i="5"/>
  <c r="BF65" i="5"/>
  <c r="BI65" i="5"/>
  <c r="BL65" i="5"/>
  <c r="BO65" i="5"/>
  <c r="BR65" i="5"/>
  <c r="BU65" i="5"/>
  <c r="BX65" i="5"/>
  <c r="CA65" i="5"/>
  <c r="E66" i="5"/>
  <c r="E68" i="2" s="1"/>
  <c r="J66" i="5"/>
  <c r="M66" i="5"/>
  <c r="P66" i="5"/>
  <c r="S66" i="5"/>
  <c r="V66" i="5"/>
  <c r="Y66" i="5"/>
  <c r="AB66" i="5"/>
  <c r="AE66" i="5"/>
  <c r="AH66" i="5"/>
  <c r="AK66" i="5"/>
  <c r="AN66" i="5"/>
  <c r="AQ66" i="5"/>
  <c r="AT66" i="5"/>
  <c r="AW66" i="5"/>
  <c r="AZ66" i="5"/>
  <c r="BC66" i="5"/>
  <c r="BF66" i="5"/>
  <c r="BI66" i="5"/>
  <c r="BL66" i="5"/>
  <c r="BO66" i="5"/>
  <c r="BR66" i="5"/>
  <c r="BU66" i="5"/>
  <c r="BX66" i="5"/>
  <c r="CA66" i="5"/>
  <c r="E67" i="5"/>
  <c r="J67" i="5"/>
  <c r="M67" i="5"/>
  <c r="P67" i="5"/>
  <c r="S67" i="5"/>
  <c r="V67" i="5"/>
  <c r="Y67" i="5"/>
  <c r="AB67" i="5"/>
  <c r="AE67" i="5"/>
  <c r="AH67" i="5"/>
  <c r="AK67" i="5"/>
  <c r="AN67" i="5"/>
  <c r="AQ67" i="5"/>
  <c r="AT67" i="5"/>
  <c r="AW67" i="5"/>
  <c r="AZ67" i="5"/>
  <c r="BC67" i="5"/>
  <c r="BF67" i="5"/>
  <c r="BI67" i="5"/>
  <c r="BL67" i="5"/>
  <c r="BO67" i="5"/>
  <c r="BR67" i="5"/>
  <c r="BU67" i="5"/>
  <c r="BX67" i="5"/>
  <c r="CA67" i="5"/>
  <c r="E68" i="5"/>
  <c r="J68" i="5"/>
  <c r="M68" i="5"/>
  <c r="P68" i="5"/>
  <c r="S68" i="5"/>
  <c r="V68" i="5"/>
  <c r="Y68" i="5"/>
  <c r="AB68" i="5"/>
  <c r="AE68" i="5"/>
  <c r="AH68" i="5"/>
  <c r="AK68" i="5"/>
  <c r="AN68" i="5"/>
  <c r="AQ68" i="5"/>
  <c r="AT68" i="5"/>
  <c r="AW68" i="5"/>
  <c r="AZ68" i="5"/>
  <c r="BC68" i="5"/>
  <c r="BF68" i="5"/>
  <c r="BI68" i="5"/>
  <c r="BL68" i="5"/>
  <c r="BO68" i="5"/>
  <c r="BR68" i="5"/>
  <c r="BU68" i="5"/>
  <c r="BX68" i="5"/>
  <c r="CA68" i="5"/>
  <c r="E69" i="5"/>
  <c r="J69" i="5"/>
  <c r="M69" i="5"/>
  <c r="P69" i="5"/>
  <c r="S69" i="5"/>
  <c r="V69" i="5"/>
  <c r="Y69" i="5"/>
  <c r="AB69" i="5"/>
  <c r="AE69" i="5"/>
  <c r="AH69" i="5"/>
  <c r="AK69" i="5"/>
  <c r="AN69" i="5"/>
  <c r="AQ69" i="5"/>
  <c r="AT69" i="5"/>
  <c r="AW69" i="5"/>
  <c r="AZ69" i="5"/>
  <c r="BC69" i="5"/>
  <c r="BF69" i="5"/>
  <c r="BI69" i="5"/>
  <c r="BL69" i="5"/>
  <c r="BO69" i="5"/>
  <c r="BR69" i="5"/>
  <c r="BU69" i="5"/>
  <c r="BX69" i="5"/>
  <c r="CA69" i="5"/>
  <c r="E70" i="5"/>
  <c r="E72" i="2" s="1"/>
  <c r="J70" i="5"/>
  <c r="M70" i="5"/>
  <c r="P70" i="5"/>
  <c r="S70" i="5"/>
  <c r="V70" i="5"/>
  <c r="Y70" i="5"/>
  <c r="AB70" i="5"/>
  <c r="AE70" i="5"/>
  <c r="AH70" i="5"/>
  <c r="AK70" i="5"/>
  <c r="AN70" i="5"/>
  <c r="AQ70" i="5"/>
  <c r="AT70" i="5"/>
  <c r="AW70" i="5"/>
  <c r="AZ70" i="5"/>
  <c r="BC70" i="5"/>
  <c r="BF70" i="5"/>
  <c r="BI70" i="5"/>
  <c r="BL70" i="5"/>
  <c r="BO70" i="5"/>
  <c r="BR70" i="5"/>
  <c r="BU70" i="5"/>
  <c r="BX70" i="5"/>
  <c r="CA70" i="5"/>
  <c r="E71" i="5"/>
  <c r="J71" i="5"/>
  <c r="M71" i="5"/>
  <c r="P71" i="5"/>
  <c r="S71" i="5"/>
  <c r="V71" i="5"/>
  <c r="Y71" i="5"/>
  <c r="AB71" i="5"/>
  <c r="AE71" i="5"/>
  <c r="AH71" i="5"/>
  <c r="AK71" i="5"/>
  <c r="AN71" i="5"/>
  <c r="AQ71" i="5"/>
  <c r="AT71" i="5"/>
  <c r="AW71" i="5"/>
  <c r="AZ71" i="5"/>
  <c r="BC71" i="5"/>
  <c r="BF71" i="5"/>
  <c r="BI71" i="5"/>
  <c r="BL71" i="5"/>
  <c r="BO71" i="5"/>
  <c r="BR71" i="5"/>
  <c r="BU71" i="5"/>
  <c r="BX71" i="5"/>
  <c r="CA71" i="5"/>
  <c r="E72" i="5"/>
  <c r="J72" i="5"/>
  <c r="M72" i="5"/>
  <c r="P72" i="5"/>
  <c r="S72" i="5"/>
  <c r="V72" i="5"/>
  <c r="Y72" i="5"/>
  <c r="AB72" i="5"/>
  <c r="AE72" i="5"/>
  <c r="AH72" i="5"/>
  <c r="AK72" i="5"/>
  <c r="AN72" i="5"/>
  <c r="AQ72" i="5"/>
  <c r="AT72" i="5"/>
  <c r="AW72" i="5"/>
  <c r="AZ72" i="5"/>
  <c r="BC72" i="5"/>
  <c r="BF72" i="5"/>
  <c r="BI72" i="5"/>
  <c r="BL72" i="5"/>
  <c r="BO72" i="5"/>
  <c r="BR72" i="5"/>
  <c r="BU72" i="5"/>
  <c r="BX72" i="5"/>
  <c r="CA72" i="5"/>
  <c r="E73" i="5"/>
  <c r="J73" i="5"/>
  <c r="M73" i="5"/>
  <c r="P73" i="5"/>
  <c r="S73" i="5"/>
  <c r="V73" i="5"/>
  <c r="Y73" i="5"/>
  <c r="AB73" i="5"/>
  <c r="AE73" i="5"/>
  <c r="AH73" i="5"/>
  <c r="AK73" i="5"/>
  <c r="AN73" i="5"/>
  <c r="AQ73" i="5"/>
  <c r="AT73" i="5"/>
  <c r="AW73" i="5"/>
  <c r="AZ73" i="5"/>
  <c r="BC73" i="5"/>
  <c r="BF73" i="5"/>
  <c r="BI73" i="5"/>
  <c r="BL73" i="5"/>
  <c r="BO73" i="5"/>
  <c r="BR73" i="5"/>
  <c r="BU73" i="5"/>
  <c r="BX73" i="5"/>
  <c r="CA73" i="5"/>
  <c r="E74" i="5"/>
  <c r="E76" i="2" s="1"/>
  <c r="J74" i="5"/>
  <c r="M74" i="5"/>
  <c r="P74" i="5"/>
  <c r="S74" i="5"/>
  <c r="V74" i="5"/>
  <c r="Y74" i="5"/>
  <c r="AB74" i="5"/>
  <c r="AE74" i="5"/>
  <c r="AH74" i="5"/>
  <c r="AK74" i="5"/>
  <c r="AN74" i="5"/>
  <c r="AQ74" i="5"/>
  <c r="AT74" i="5"/>
  <c r="AW74" i="5"/>
  <c r="AZ74" i="5"/>
  <c r="BC74" i="5"/>
  <c r="BF74" i="5"/>
  <c r="BI74" i="5"/>
  <c r="BL74" i="5"/>
  <c r="BO74" i="5"/>
  <c r="BR74" i="5"/>
  <c r="BU74" i="5"/>
  <c r="BX74" i="5"/>
  <c r="CA74" i="5"/>
  <c r="E75" i="5"/>
  <c r="J75" i="5"/>
  <c r="M75" i="5"/>
  <c r="P75" i="5"/>
  <c r="S75" i="5"/>
  <c r="V75" i="5"/>
  <c r="Y75" i="5"/>
  <c r="AB75" i="5"/>
  <c r="AE75" i="5"/>
  <c r="AH75" i="5"/>
  <c r="AK75" i="5"/>
  <c r="AN75" i="5"/>
  <c r="AQ75" i="5"/>
  <c r="AT75" i="5"/>
  <c r="AW75" i="5"/>
  <c r="AZ75" i="5"/>
  <c r="BC75" i="5"/>
  <c r="BF75" i="5"/>
  <c r="BI75" i="5"/>
  <c r="BL75" i="5"/>
  <c r="BO75" i="5"/>
  <c r="BR75" i="5"/>
  <c r="BU75" i="5"/>
  <c r="BX75" i="5"/>
  <c r="CA75" i="5"/>
  <c r="E76" i="5"/>
  <c r="J76" i="5"/>
  <c r="M76" i="5"/>
  <c r="P76" i="5"/>
  <c r="S76" i="5"/>
  <c r="V76" i="5"/>
  <c r="Y76" i="5"/>
  <c r="AB76" i="5"/>
  <c r="AE76" i="5"/>
  <c r="AH76" i="5"/>
  <c r="AK76" i="5"/>
  <c r="AN76" i="5"/>
  <c r="AQ76" i="5"/>
  <c r="AT76" i="5"/>
  <c r="AW76" i="5"/>
  <c r="AZ76" i="5"/>
  <c r="BC76" i="5"/>
  <c r="BF76" i="5"/>
  <c r="BI76" i="5"/>
  <c r="BL76" i="5"/>
  <c r="BO76" i="5"/>
  <c r="BR76" i="5"/>
  <c r="BU76" i="5"/>
  <c r="BX76" i="5"/>
  <c r="CA76" i="5"/>
  <c r="E77" i="5"/>
  <c r="J77" i="5"/>
  <c r="M77" i="5"/>
  <c r="P77" i="5"/>
  <c r="S77" i="5"/>
  <c r="V77" i="5"/>
  <c r="Y77" i="5"/>
  <c r="AB77" i="5"/>
  <c r="AE77" i="5"/>
  <c r="AH77" i="5"/>
  <c r="AK77" i="5"/>
  <c r="AN77" i="5"/>
  <c r="AQ77" i="5"/>
  <c r="AT77" i="5"/>
  <c r="AW77" i="5"/>
  <c r="AZ77" i="5"/>
  <c r="BC77" i="5"/>
  <c r="BF77" i="5"/>
  <c r="BI77" i="5"/>
  <c r="BL77" i="5"/>
  <c r="BO77" i="5"/>
  <c r="BR77" i="5"/>
  <c r="BU77" i="5"/>
  <c r="BX77" i="5"/>
  <c r="CA77" i="5"/>
  <c r="E78" i="5"/>
  <c r="J78" i="5"/>
  <c r="M78" i="5"/>
  <c r="P78" i="5"/>
  <c r="S78" i="5"/>
  <c r="V78" i="5"/>
  <c r="Y78" i="5"/>
  <c r="AB78" i="5"/>
  <c r="AE78" i="5"/>
  <c r="AH78" i="5"/>
  <c r="AK78" i="5"/>
  <c r="AN78" i="5"/>
  <c r="AQ78" i="5"/>
  <c r="AT78" i="5"/>
  <c r="AW78" i="5"/>
  <c r="AZ78" i="5"/>
  <c r="BC78" i="5"/>
  <c r="BF78" i="5"/>
  <c r="BI78" i="5"/>
  <c r="BL78" i="5"/>
  <c r="BO78" i="5"/>
  <c r="BR78" i="5"/>
  <c r="BU78" i="5"/>
  <c r="BX78" i="5"/>
  <c r="CA78" i="5"/>
  <c r="E79" i="5"/>
  <c r="J79" i="5"/>
  <c r="M79" i="5"/>
  <c r="P79" i="5"/>
  <c r="S79" i="5"/>
  <c r="V79" i="5"/>
  <c r="Y79" i="5"/>
  <c r="AB79" i="5"/>
  <c r="AE79" i="5"/>
  <c r="AH79" i="5"/>
  <c r="AK79" i="5"/>
  <c r="AN79" i="5"/>
  <c r="AQ79" i="5"/>
  <c r="AT79" i="5"/>
  <c r="AW79" i="5"/>
  <c r="AZ79" i="5"/>
  <c r="BC79" i="5"/>
  <c r="BF79" i="5"/>
  <c r="BI79" i="5"/>
  <c r="BL79" i="5"/>
  <c r="BO79" i="5"/>
  <c r="BR79" i="5"/>
  <c r="BU79" i="5"/>
  <c r="BX79" i="5"/>
  <c r="CA79" i="5"/>
  <c r="E80" i="5"/>
  <c r="J80" i="5"/>
  <c r="M80" i="5"/>
  <c r="P80" i="5"/>
  <c r="S80" i="5"/>
  <c r="V80" i="5"/>
  <c r="Y80" i="5"/>
  <c r="AB80" i="5"/>
  <c r="AE80" i="5"/>
  <c r="AH80" i="5"/>
  <c r="AK80" i="5"/>
  <c r="AN80" i="5"/>
  <c r="AQ80" i="5"/>
  <c r="AT80" i="5"/>
  <c r="AW80" i="5"/>
  <c r="AZ80" i="5"/>
  <c r="BC80" i="5"/>
  <c r="BF80" i="5"/>
  <c r="BI80" i="5"/>
  <c r="BL80" i="5"/>
  <c r="BO80" i="5"/>
  <c r="BR80" i="5"/>
  <c r="BU80" i="5"/>
  <c r="BX80" i="5"/>
  <c r="CA80" i="5"/>
  <c r="E81" i="5"/>
  <c r="J81" i="5"/>
  <c r="M81" i="5"/>
  <c r="P81" i="5"/>
  <c r="S81" i="5"/>
  <c r="V81" i="5"/>
  <c r="Y81" i="5"/>
  <c r="AB81" i="5"/>
  <c r="AE81" i="5"/>
  <c r="AH81" i="5"/>
  <c r="AK81" i="5"/>
  <c r="AN81" i="5"/>
  <c r="AQ81" i="5"/>
  <c r="AT81" i="5"/>
  <c r="AW81" i="5"/>
  <c r="AZ81" i="5"/>
  <c r="BC81" i="5"/>
  <c r="BF81" i="5"/>
  <c r="BI81" i="5"/>
  <c r="BL81" i="5"/>
  <c r="BO81" i="5"/>
  <c r="BR81" i="5"/>
  <c r="BU81" i="5"/>
  <c r="BX81" i="5"/>
  <c r="CA81" i="5"/>
  <c r="E82" i="5"/>
  <c r="J82" i="5"/>
  <c r="M82" i="5"/>
  <c r="P82" i="5"/>
  <c r="S82" i="5"/>
  <c r="V82" i="5"/>
  <c r="Y82" i="5"/>
  <c r="AB82" i="5"/>
  <c r="AE82" i="5"/>
  <c r="AH82" i="5"/>
  <c r="AK82" i="5"/>
  <c r="AN82" i="5"/>
  <c r="AQ82" i="5"/>
  <c r="AT82" i="5"/>
  <c r="AW82" i="5"/>
  <c r="AZ82" i="5"/>
  <c r="BC82" i="5"/>
  <c r="BF82" i="5"/>
  <c r="BI82" i="5"/>
  <c r="BL82" i="5"/>
  <c r="BO82" i="5"/>
  <c r="BR82" i="5"/>
  <c r="BU82" i="5"/>
  <c r="BX82" i="5"/>
  <c r="CA82" i="5"/>
  <c r="E83" i="5"/>
  <c r="J83" i="5"/>
  <c r="M83" i="5"/>
  <c r="P83" i="5"/>
  <c r="S83" i="5"/>
  <c r="V83" i="5"/>
  <c r="Y83" i="5"/>
  <c r="AB83" i="5"/>
  <c r="AE83" i="5"/>
  <c r="AH83" i="5"/>
  <c r="AK83" i="5"/>
  <c r="AN83" i="5"/>
  <c r="AQ83" i="5"/>
  <c r="AT83" i="5"/>
  <c r="AW83" i="5"/>
  <c r="AZ83" i="5"/>
  <c r="BC83" i="5"/>
  <c r="BF83" i="5"/>
  <c r="BI83" i="5"/>
  <c r="BL83" i="5"/>
  <c r="BO83" i="5"/>
  <c r="BR83" i="5"/>
  <c r="BU83" i="5"/>
  <c r="BX83" i="5"/>
  <c r="CA83" i="5"/>
  <c r="E84" i="5"/>
  <c r="J84" i="5"/>
  <c r="M84" i="5"/>
  <c r="P84" i="5"/>
  <c r="S84" i="5"/>
  <c r="V84" i="5"/>
  <c r="Y84" i="5"/>
  <c r="AB84" i="5"/>
  <c r="AE84" i="5"/>
  <c r="AH84" i="5"/>
  <c r="AK84" i="5"/>
  <c r="AN84" i="5"/>
  <c r="AQ84" i="5"/>
  <c r="AT84" i="5"/>
  <c r="AW84" i="5"/>
  <c r="AZ84" i="5"/>
  <c r="BC84" i="5"/>
  <c r="BF84" i="5"/>
  <c r="BI84" i="5"/>
  <c r="BL84" i="5"/>
  <c r="BO84" i="5"/>
  <c r="BR84" i="5"/>
  <c r="BU84" i="5"/>
  <c r="BX84" i="5"/>
  <c r="CA84" i="5"/>
  <c r="E85" i="5"/>
  <c r="J85" i="5"/>
  <c r="M85" i="5"/>
  <c r="P85" i="5"/>
  <c r="S85" i="5"/>
  <c r="V85" i="5"/>
  <c r="Y85" i="5"/>
  <c r="AB85" i="5"/>
  <c r="AE85" i="5"/>
  <c r="AH85" i="5"/>
  <c r="AK85" i="5"/>
  <c r="AN85" i="5"/>
  <c r="AQ85" i="5"/>
  <c r="AT85" i="5"/>
  <c r="AW85" i="5"/>
  <c r="AZ85" i="5"/>
  <c r="BC85" i="5"/>
  <c r="BF85" i="5"/>
  <c r="BI85" i="5"/>
  <c r="BL85" i="5"/>
  <c r="BO85" i="5"/>
  <c r="BR85" i="5"/>
  <c r="BU85" i="5"/>
  <c r="BX85" i="5"/>
  <c r="CA85" i="5"/>
  <c r="E86" i="5"/>
  <c r="J86" i="5"/>
  <c r="M86" i="5"/>
  <c r="P86" i="5"/>
  <c r="S86" i="5"/>
  <c r="V86" i="5"/>
  <c r="Y86" i="5"/>
  <c r="AB86" i="5"/>
  <c r="AE86" i="5"/>
  <c r="AH86" i="5"/>
  <c r="AK86" i="5"/>
  <c r="AN86" i="5"/>
  <c r="AQ86" i="5"/>
  <c r="AT86" i="5"/>
  <c r="AW86" i="5"/>
  <c r="AZ86" i="5"/>
  <c r="BC86" i="5"/>
  <c r="BF86" i="5"/>
  <c r="BI86" i="5"/>
  <c r="BL86" i="5"/>
  <c r="BO86" i="5"/>
  <c r="BR86" i="5"/>
  <c r="BU86" i="5"/>
  <c r="BX86" i="5"/>
  <c r="CA86" i="5"/>
  <c r="E87" i="5"/>
  <c r="J87" i="5"/>
  <c r="M87" i="5"/>
  <c r="P87" i="5"/>
  <c r="S87" i="5"/>
  <c r="V87" i="5"/>
  <c r="Y87" i="5"/>
  <c r="AB87" i="5"/>
  <c r="AE87" i="5"/>
  <c r="AH87" i="5"/>
  <c r="AK87" i="5"/>
  <c r="AN87" i="5"/>
  <c r="AQ87" i="5"/>
  <c r="AT87" i="5"/>
  <c r="AW87" i="5"/>
  <c r="AZ87" i="5"/>
  <c r="BC87" i="5"/>
  <c r="BF87" i="5"/>
  <c r="BI87" i="5"/>
  <c r="BL87" i="5"/>
  <c r="BO87" i="5"/>
  <c r="BR87" i="5"/>
  <c r="BU87" i="5"/>
  <c r="BX87" i="5"/>
  <c r="CA87" i="5"/>
  <c r="E88" i="5"/>
  <c r="J88" i="5"/>
  <c r="M88" i="5"/>
  <c r="P88" i="5"/>
  <c r="S88" i="5"/>
  <c r="V88" i="5"/>
  <c r="Y88" i="5"/>
  <c r="AB88" i="5"/>
  <c r="AE88" i="5"/>
  <c r="AH88" i="5"/>
  <c r="AK88" i="5"/>
  <c r="AN88" i="5"/>
  <c r="AQ88" i="5"/>
  <c r="AT88" i="5"/>
  <c r="AW88" i="5"/>
  <c r="AZ88" i="5"/>
  <c r="BC88" i="5"/>
  <c r="BF88" i="5"/>
  <c r="BI88" i="5"/>
  <c r="BL88" i="5"/>
  <c r="BO88" i="5"/>
  <c r="BR88" i="5"/>
  <c r="BU88" i="5"/>
  <c r="BX88" i="5"/>
  <c r="CA88" i="5"/>
  <c r="E89" i="5"/>
  <c r="J89" i="5"/>
  <c r="M89" i="5"/>
  <c r="P89" i="5"/>
  <c r="S89" i="5"/>
  <c r="V89" i="5"/>
  <c r="Y89" i="5"/>
  <c r="AB89" i="5"/>
  <c r="AE89" i="5"/>
  <c r="AH89" i="5"/>
  <c r="AK89" i="5"/>
  <c r="AN89" i="5"/>
  <c r="AQ89" i="5"/>
  <c r="AT89" i="5"/>
  <c r="AW89" i="5"/>
  <c r="AZ89" i="5"/>
  <c r="BC89" i="5"/>
  <c r="BF89" i="5"/>
  <c r="BI89" i="5"/>
  <c r="BL89" i="5"/>
  <c r="BO89" i="5"/>
  <c r="BR89" i="5"/>
  <c r="BU89" i="5"/>
  <c r="BX89" i="5"/>
  <c r="CA89" i="5"/>
  <c r="E90" i="5"/>
  <c r="J90" i="5"/>
  <c r="M90" i="5"/>
  <c r="P90" i="5"/>
  <c r="S90" i="5"/>
  <c r="V90" i="5"/>
  <c r="Y90" i="5"/>
  <c r="AB90" i="5"/>
  <c r="AE90" i="5"/>
  <c r="AH90" i="5"/>
  <c r="AK90" i="5"/>
  <c r="AN90" i="5"/>
  <c r="AQ90" i="5"/>
  <c r="AT90" i="5"/>
  <c r="AW90" i="5"/>
  <c r="AZ90" i="5"/>
  <c r="BC90" i="5"/>
  <c r="BF90" i="5"/>
  <c r="BI90" i="5"/>
  <c r="BL90" i="5"/>
  <c r="BO90" i="5"/>
  <c r="BR90" i="5"/>
  <c r="BU90" i="5"/>
  <c r="BX90" i="5"/>
  <c r="CA90" i="5"/>
  <c r="E91" i="5"/>
  <c r="J91" i="5"/>
  <c r="M91" i="5"/>
  <c r="P91" i="5"/>
  <c r="S91" i="5"/>
  <c r="V91" i="5"/>
  <c r="Y91" i="5"/>
  <c r="AB91" i="5"/>
  <c r="AE91" i="5"/>
  <c r="AH91" i="5"/>
  <c r="AK91" i="5"/>
  <c r="AN91" i="5"/>
  <c r="AQ91" i="5"/>
  <c r="AT91" i="5"/>
  <c r="AW91" i="5"/>
  <c r="AZ91" i="5"/>
  <c r="BC91" i="5"/>
  <c r="BF91" i="5"/>
  <c r="BI91" i="5"/>
  <c r="BL91" i="5"/>
  <c r="BO91" i="5"/>
  <c r="BR91" i="5"/>
  <c r="BU91" i="5"/>
  <c r="BX91" i="5"/>
  <c r="CA91" i="5"/>
  <c r="E92" i="5"/>
  <c r="J92" i="5"/>
  <c r="M92" i="5"/>
  <c r="P92" i="5"/>
  <c r="S92" i="5"/>
  <c r="V92" i="5"/>
  <c r="Y92" i="5"/>
  <c r="AB92" i="5"/>
  <c r="AE92" i="5"/>
  <c r="AH92" i="5"/>
  <c r="AK92" i="5"/>
  <c r="AN92" i="5"/>
  <c r="AQ92" i="5"/>
  <c r="AT92" i="5"/>
  <c r="AW92" i="5"/>
  <c r="AZ92" i="5"/>
  <c r="BC92" i="5"/>
  <c r="BF92" i="5"/>
  <c r="BI92" i="5"/>
  <c r="BL92" i="5"/>
  <c r="BO92" i="5"/>
  <c r="BR92" i="5"/>
  <c r="BU92" i="5"/>
  <c r="BX92" i="5"/>
  <c r="CA92" i="5"/>
  <c r="E93" i="5"/>
  <c r="J93" i="5"/>
  <c r="M93" i="5"/>
  <c r="P93" i="5"/>
  <c r="S93" i="5"/>
  <c r="V93" i="5"/>
  <c r="Y93" i="5"/>
  <c r="AB93" i="5"/>
  <c r="AE93" i="5"/>
  <c r="AH93" i="5"/>
  <c r="AK93" i="5"/>
  <c r="AN93" i="5"/>
  <c r="AQ93" i="5"/>
  <c r="AT93" i="5"/>
  <c r="AW93" i="5"/>
  <c r="AZ93" i="5"/>
  <c r="BC93" i="5"/>
  <c r="BF93" i="5"/>
  <c r="BI93" i="5"/>
  <c r="BL93" i="5"/>
  <c r="BO93" i="5"/>
  <c r="BR93" i="5"/>
  <c r="BU93" i="5"/>
  <c r="BX93" i="5"/>
  <c r="CA93" i="5"/>
  <c r="E94" i="5"/>
  <c r="J94" i="5"/>
  <c r="M94" i="5"/>
  <c r="P94" i="5"/>
  <c r="S94" i="5"/>
  <c r="V94" i="5"/>
  <c r="Y94" i="5"/>
  <c r="AB94" i="5"/>
  <c r="AE94" i="5"/>
  <c r="AH94" i="5"/>
  <c r="AK94" i="5"/>
  <c r="AN94" i="5"/>
  <c r="AQ94" i="5"/>
  <c r="AT94" i="5"/>
  <c r="AW94" i="5"/>
  <c r="AZ94" i="5"/>
  <c r="BC94" i="5"/>
  <c r="BF94" i="5"/>
  <c r="BI94" i="5"/>
  <c r="BL94" i="5"/>
  <c r="BO94" i="5"/>
  <c r="BR94" i="5"/>
  <c r="BU94" i="5"/>
  <c r="BX94" i="5"/>
  <c r="CA94" i="5"/>
  <c r="E95" i="5"/>
  <c r="J95" i="5"/>
  <c r="M95" i="5"/>
  <c r="P95" i="5"/>
  <c r="S95" i="5"/>
  <c r="V95" i="5"/>
  <c r="Y95" i="5"/>
  <c r="AB95" i="5"/>
  <c r="AE95" i="5"/>
  <c r="AH95" i="5"/>
  <c r="AK95" i="5"/>
  <c r="AN95" i="5"/>
  <c r="AQ95" i="5"/>
  <c r="AT95" i="5"/>
  <c r="AW95" i="5"/>
  <c r="AZ95" i="5"/>
  <c r="BC95" i="5"/>
  <c r="BF95" i="5"/>
  <c r="BI95" i="5"/>
  <c r="BL95" i="5"/>
  <c r="BO95" i="5"/>
  <c r="BR95" i="5"/>
  <c r="BU95" i="5"/>
  <c r="BX95" i="5"/>
  <c r="CA95" i="5"/>
  <c r="E96" i="5"/>
  <c r="J96" i="5"/>
  <c r="M96" i="5"/>
  <c r="P96" i="5"/>
  <c r="S96" i="5"/>
  <c r="V96" i="5"/>
  <c r="Y96" i="5"/>
  <c r="AB96" i="5"/>
  <c r="AE96" i="5"/>
  <c r="AH96" i="5"/>
  <c r="AK96" i="5"/>
  <c r="AN96" i="5"/>
  <c r="AQ96" i="5"/>
  <c r="AT96" i="5"/>
  <c r="AW96" i="5"/>
  <c r="AZ96" i="5"/>
  <c r="BC96" i="5"/>
  <c r="BF96" i="5"/>
  <c r="BI96" i="5"/>
  <c r="BL96" i="5"/>
  <c r="BO96" i="5"/>
  <c r="BR96" i="5"/>
  <c r="BU96" i="5"/>
  <c r="BX96" i="5"/>
  <c r="CA96" i="5"/>
  <c r="E97" i="5"/>
  <c r="J97" i="5"/>
  <c r="M97" i="5"/>
  <c r="P97" i="5"/>
  <c r="S97" i="5"/>
  <c r="V97" i="5"/>
  <c r="Y97" i="5"/>
  <c r="AB97" i="5"/>
  <c r="AE97" i="5"/>
  <c r="AH97" i="5"/>
  <c r="AK97" i="5"/>
  <c r="AN97" i="5"/>
  <c r="AQ97" i="5"/>
  <c r="AT97" i="5"/>
  <c r="AW97" i="5"/>
  <c r="AZ97" i="5"/>
  <c r="BC97" i="5"/>
  <c r="BF97" i="5"/>
  <c r="BI97" i="5"/>
  <c r="BL97" i="5"/>
  <c r="BO97" i="5"/>
  <c r="BR97" i="5"/>
  <c r="BU97" i="5"/>
  <c r="BX97" i="5"/>
  <c r="CA97" i="5"/>
  <c r="E98" i="5"/>
  <c r="J98" i="5"/>
  <c r="M98" i="5"/>
  <c r="P98" i="5"/>
  <c r="S98" i="5"/>
  <c r="V98" i="5"/>
  <c r="Y98" i="5"/>
  <c r="AB98" i="5"/>
  <c r="AE98" i="5"/>
  <c r="AH98" i="5"/>
  <c r="AK98" i="5"/>
  <c r="AN98" i="5"/>
  <c r="AQ98" i="5"/>
  <c r="AT98" i="5"/>
  <c r="AW98" i="5"/>
  <c r="AZ98" i="5"/>
  <c r="BC98" i="5"/>
  <c r="BF98" i="5"/>
  <c r="BI98" i="5"/>
  <c r="BL98" i="5"/>
  <c r="BO98" i="5"/>
  <c r="BR98" i="5"/>
  <c r="BU98" i="5"/>
  <c r="BX98" i="5"/>
  <c r="CA98" i="5"/>
  <c r="E99" i="5"/>
  <c r="J99" i="5"/>
  <c r="M99" i="5"/>
  <c r="P99" i="5"/>
  <c r="S99" i="5"/>
  <c r="V99" i="5"/>
  <c r="Y99" i="5"/>
  <c r="AB99" i="5"/>
  <c r="AE99" i="5"/>
  <c r="AH99" i="5"/>
  <c r="AK99" i="5"/>
  <c r="AN99" i="5"/>
  <c r="AQ99" i="5"/>
  <c r="AT99" i="5"/>
  <c r="AW99" i="5"/>
  <c r="AZ99" i="5"/>
  <c r="BC99" i="5"/>
  <c r="BF99" i="5"/>
  <c r="BI99" i="5"/>
  <c r="BL99" i="5"/>
  <c r="BO99" i="5"/>
  <c r="BR99" i="5"/>
  <c r="BU99" i="5"/>
  <c r="BX99" i="5"/>
  <c r="CA99" i="5"/>
  <c r="E100" i="5"/>
  <c r="J100" i="5"/>
  <c r="M100" i="5"/>
  <c r="P100" i="5"/>
  <c r="S100" i="5"/>
  <c r="V100" i="5"/>
  <c r="Y100" i="5"/>
  <c r="AB100" i="5"/>
  <c r="AE100" i="5"/>
  <c r="AH100" i="5"/>
  <c r="AK100" i="5"/>
  <c r="AN100" i="5"/>
  <c r="AQ100" i="5"/>
  <c r="AT100" i="5"/>
  <c r="AW100" i="5"/>
  <c r="AZ100" i="5"/>
  <c r="BC100" i="5"/>
  <c r="BF100" i="5"/>
  <c r="BI100" i="5"/>
  <c r="BL100" i="5"/>
  <c r="BO100" i="5"/>
  <c r="BR100" i="5"/>
  <c r="BU100" i="5"/>
  <c r="BX100" i="5"/>
  <c r="CA100" i="5"/>
  <c r="E101" i="5"/>
  <c r="J101" i="5"/>
  <c r="M101" i="5"/>
  <c r="P101" i="5"/>
  <c r="S101" i="5"/>
  <c r="V101" i="5"/>
  <c r="Y101" i="5"/>
  <c r="AB101" i="5"/>
  <c r="AE101" i="5"/>
  <c r="AH101" i="5"/>
  <c r="AK101" i="5"/>
  <c r="AN101" i="5"/>
  <c r="AQ101" i="5"/>
  <c r="AT101" i="5"/>
  <c r="AW101" i="5"/>
  <c r="AZ101" i="5"/>
  <c r="BC101" i="5"/>
  <c r="BF101" i="5"/>
  <c r="BI101" i="5"/>
  <c r="BL101" i="5"/>
  <c r="BO101" i="5"/>
  <c r="BR101" i="5"/>
  <c r="BU101" i="5"/>
  <c r="BX101" i="5"/>
  <c r="CA101" i="5"/>
  <c r="E102" i="5"/>
  <c r="J102" i="5"/>
  <c r="M102" i="5"/>
  <c r="P102" i="5"/>
  <c r="S102" i="5"/>
  <c r="V102" i="5"/>
  <c r="Y102" i="5"/>
  <c r="AB102" i="5"/>
  <c r="AE102" i="5"/>
  <c r="AH102" i="5"/>
  <c r="AK102" i="5"/>
  <c r="AN102" i="5"/>
  <c r="AQ102" i="5"/>
  <c r="AT102" i="5"/>
  <c r="AW102" i="5"/>
  <c r="AZ102" i="5"/>
  <c r="BC102" i="5"/>
  <c r="BF102" i="5"/>
  <c r="BI102" i="5"/>
  <c r="BL102" i="5"/>
  <c r="BO102" i="5"/>
  <c r="BR102" i="5"/>
  <c r="BU102" i="5"/>
  <c r="BX102" i="5"/>
  <c r="CA102" i="5"/>
  <c r="E103" i="5"/>
  <c r="J103" i="5"/>
  <c r="M103" i="5"/>
  <c r="P103" i="5"/>
  <c r="S103" i="5"/>
  <c r="V103" i="5"/>
  <c r="Y103" i="5"/>
  <c r="AB103" i="5"/>
  <c r="AE103" i="5"/>
  <c r="AH103" i="5"/>
  <c r="AK103" i="5"/>
  <c r="AN103" i="5"/>
  <c r="AQ103" i="5"/>
  <c r="AT103" i="5"/>
  <c r="AW103" i="5"/>
  <c r="AZ103" i="5"/>
  <c r="BC103" i="5"/>
  <c r="BF103" i="5"/>
  <c r="BI103" i="5"/>
  <c r="BL103" i="5"/>
  <c r="BO103" i="5"/>
  <c r="BR103" i="5"/>
  <c r="BU103" i="5"/>
  <c r="BX103" i="5"/>
  <c r="CA103" i="5"/>
  <c r="E104" i="5"/>
  <c r="J104" i="5"/>
  <c r="M104" i="5"/>
  <c r="P104" i="5"/>
  <c r="S104" i="5"/>
  <c r="V104" i="5"/>
  <c r="Y104" i="5"/>
  <c r="AB104" i="5"/>
  <c r="AE104" i="5"/>
  <c r="AH104" i="5"/>
  <c r="AK104" i="5"/>
  <c r="AN104" i="5"/>
  <c r="AQ104" i="5"/>
  <c r="AT104" i="5"/>
  <c r="AW104" i="5"/>
  <c r="AZ104" i="5"/>
  <c r="BC104" i="5"/>
  <c r="BF104" i="5"/>
  <c r="BI104" i="5"/>
  <c r="BL104" i="5"/>
  <c r="BO104" i="5"/>
  <c r="BR104" i="5"/>
  <c r="BU104" i="5"/>
  <c r="BX104" i="5"/>
  <c r="CA104" i="5"/>
  <c r="E105" i="5"/>
  <c r="J105" i="5"/>
  <c r="M105" i="5"/>
  <c r="P105" i="5"/>
  <c r="S105" i="5"/>
  <c r="V105" i="5"/>
  <c r="Y105" i="5"/>
  <c r="AB105" i="5"/>
  <c r="AE105" i="5"/>
  <c r="AH105" i="5"/>
  <c r="AK105" i="5"/>
  <c r="AN105" i="5"/>
  <c r="AQ105" i="5"/>
  <c r="AT105" i="5"/>
  <c r="AW105" i="5"/>
  <c r="AZ105" i="5"/>
  <c r="BC105" i="5"/>
  <c r="BF105" i="5"/>
  <c r="BI105" i="5"/>
  <c r="BL105" i="5"/>
  <c r="BO105" i="5"/>
  <c r="BR105" i="5"/>
  <c r="BU105" i="5"/>
  <c r="BX105" i="5"/>
  <c r="CA105" i="5"/>
  <c r="E106" i="5"/>
  <c r="J106" i="5"/>
  <c r="M106" i="5"/>
  <c r="P106" i="5"/>
  <c r="S106" i="5"/>
  <c r="V106" i="5"/>
  <c r="Y106" i="5"/>
  <c r="AB106" i="5"/>
  <c r="AE106" i="5"/>
  <c r="AH106" i="5"/>
  <c r="AK106" i="5"/>
  <c r="AN106" i="5"/>
  <c r="AQ106" i="5"/>
  <c r="AT106" i="5"/>
  <c r="AW106" i="5"/>
  <c r="AZ106" i="5"/>
  <c r="BC106" i="5"/>
  <c r="BF106" i="5"/>
  <c r="BI106" i="5"/>
  <c r="BL106" i="5"/>
  <c r="BO106" i="5"/>
  <c r="BR106" i="5"/>
  <c r="BU106" i="5"/>
  <c r="BX106" i="5"/>
  <c r="CA106" i="5"/>
  <c r="E107" i="5"/>
  <c r="J107" i="5"/>
  <c r="M107" i="5"/>
  <c r="P107" i="5"/>
  <c r="S107" i="5"/>
  <c r="V107" i="5"/>
  <c r="Y107" i="5"/>
  <c r="AB107" i="5"/>
  <c r="AE107" i="5"/>
  <c r="AH107" i="5"/>
  <c r="AK107" i="5"/>
  <c r="AN107" i="5"/>
  <c r="AQ107" i="5"/>
  <c r="AT107" i="5"/>
  <c r="AW107" i="5"/>
  <c r="AZ107" i="5"/>
  <c r="BC107" i="5"/>
  <c r="BF107" i="5"/>
  <c r="BI107" i="5"/>
  <c r="BL107" i="5"/>
  <c r="BO107" i="5"/>
  <c r="BR107" i="5"/>
  <c r="BU107" i="5"/>
  <c r="BX107" i="5"/>
  <c r="CA107" i="5"/>
  <c r="E108" i="5"/>
  <c r="J108" i="5"/>
  <c r="M108" i="5"/>
  <c r="P108" i="5"/>
  <c r="S108" i="5"/>
  <c r="V108" i="5"/>
  <c r="Y108" i="5"/>
  <c r="AB108" i="5"/>
  <c r="AE108" i="5"/>
  <c r="AH108" i="5"/>
  <c r="AK108" i="5"/>
  <c r="AN108" i="5"/>
  <c r="AQ108" i="5"/>
  <c r="AT108" i="5"/>
  <c r="AW108" i="5"/>
  <c r="AZ108" i="5"/>
  <c r="BC108" i="5"/>
  <c r="BF108" i="5"/>
  <c r="BI108" i="5"/>
  <c r="BL108" i="5"/>
  <c r="BO108" i="5"/>
  <c r="BR108" i="5"/>
  <c r="BU108" i="5"/>
  <c r="BX108" i="5"/>
  <c r="CA108" i="5"/>
  <c r="E109" i="5"/>
  <c r="J109" i="5"/>
  <c r="M109" i="5"/>
  <c r="P109" i="5"/>
  <c r="S109" i="5"/>
  <c r="V109" i="5"/>
  <c r="Y109" i="5"/>
  <c r="AB109" i="5"/>
  <c r="AE109" i="5"/>
  <c r="AH109" i="5"/>
  <c r="AK109" i="5"/>
  <c r="AN109" i="5"/>
  <c r="AQ109" i="5"/>
  <c r="AT109" i="5"/>
  <c r="AW109" i="5"/>
  <c r="AZ109" i="5"/>
  <c r="BC109" i="5"/>
  <c r="BF109" i="5"/>
  <c r="BI109" i="5"/>
  <c r="BL109" i="5"/>
  <c r="BO109" i="5"/>
  <c r="BR109" i="5"/>
  <c r="BU109" i="5"/>
  <c r="BX109" i="5"/>
  <c r="CA109" i="5"/>
  <c r="E110" i="5"/>
  <c r="J110" i="5"/>
  <c r="M110" i="5"/>
  <c r="P110" i="5"/>
  <c r="S110" i="5"/>
  <c r="V110" i="5"/>
  <c r="Y110" i="5"/>
  <c r="AB110" i="5"/>
  <c r="AE110" i="5"/>
  <c r="AH110" i="5"/>
  <c r="AK110" i="5"/>
  <c r="AN110" i="5"/>
  <c r="AQ110" i="5"/>
  <c r="AT110" i="5"/>
  <c r="AW110" i="5"/>
  <c r="AZ110" i="5"/>
  <c r="BC110" i="5"/>
  <c r="BF110" i="5"/>
  <c r="BI110" i="5"/>
  <c r="BL110" i="5"/>
  <c r="BO110" i="5"/>
  <c r="BR110" i="5"/>
  <c r="BU110" i="5"/>
  <c r="BX110" i="5"/>
  <c r="CA110" i="5"/>
  <c r="E111" i="5"/>
  <c r="J111" i="5"/>
  <c r="M111" i="5"/>
  <c r="P111" i="5"/>
  <c r="S111" i="5"/>
  <c r="V111" i="5"/>
  <c r="Y111" i="5"/>
  <c r="AB111" i="5"/>
  <c r="AE111" i="5"/>
  <c r="AH111" i="5"/>
  <c r="AK111" i="5"/>
  <c r="AN111" i="5"/>
  <c r="AQ111" i="5"/>
  <c r="AT111" i="5"/>
  <c r="AW111" i="5"/>
  <c r="AZ111" i="5"/>
  <c r="BC111" i="5"/>
  <c r="BF111" i="5"/>
  <c r="BI111" i="5"/>
  <c r="BL111" i="5"/>
  <c r="BO111" i="5"/>
  <c r="BR111" i="5"/>
  <c r="BU111" i="5"/>
  <c r="BX111" i="5"/>
  <c r="CA111" i="5"/>
  <c r="E112" i="5"/>
  <c r="J112" i="5"/>
  <c r="M112" i="5"/>
  <c r="P112" i="5"/>
  <c r="S112" i="5"/>
  <c r="V112" i="5"/>
  <c r="Y112" i="5"/>
  <c r="AB112" i="5"/>
  <c r="AE112" i="5"/>
  <c r="AH112" i="5"/>
  <c r="AK112" i="5"/>
  <c r="AN112" i="5"/>
  <c r="AQ112" i="5"/>
  <c r="AT112" i="5"/>
  <c r="AW112" i="5"/>
  <c r="AZ112" i="5"/>
  <c r="BC112" i="5"/>
  <c r="BF112" i="5"/>
  <c r="BI112" i="5"/>
  <c r="BL112" i="5"/>
  <c r="BO112" i="5"/>
  <c r="BR112" i="5"/>
  <c r="BU112" i="5"/>
  <c r="BX112" i="5"/>
  <c r="CA112" i="5"/>
  <c r="E113" i="5"/>
  <c r="J113" i="5"/>
  <c r="M113" i="5"/>
  <c r="P113" i="5"/>
  <c r="S113" i="5"/>
  <c r="V113" i="5"/>
  <c r="Y113" i="5"/>
  <c r="AB113" i="5"/>
  <c r="AE113" i="5"/>
  <c r="AH113" i="5"/>
  <c r="AK113" i="5"/>
  <c r="AN113" i="5"/>
  <c r="AQ113" i="5"/>
  <c r="AT113" i="5"/>
  <c r="AW113" i="5"/>
  <c r="AZ113" i="5"/>
  <c r="BC113" i="5"/>
  <c r="BF113" i="5"/>
  <c r="BI113" i="5"/>
  <c r="BL113" i="5"/>
  <c r="BO113" i="5"/>
  <c r="BR113" i="5"/>
  <c r="BU113" i="5"/>
  <c r="BX113" i="5"/>
  <c r="CA113" i="5"/>
  <c r="E114" i="5"/>
  <c r="J114" i="5"/>
  <c r="M114" i="5"/>
  <c r="P114" i="5"/>
  <c r="S114" i="5"/>
  <c r="V114" i="5"/>
  <c r="Y114" i="5"/>
  <c r="AB114" i="5"/>
  <c r="AE114" i="5"/>
  <c r="AH114" i="5"/>
  <c r="AK114" i="5"/>
  <c r="AN114" i="5"/>
  <c r="AQ114" i="5"/>
  <c r="AT114" i="5"/>
  <c r="AW114" i="5"/>
  <c r="AZ114" i="5"/>
  <c r="BC114" i="5"/>
  <c r="BF114" i="5"/>
  <c r="BI114" i="5"/>
  <c r="BL114" i="5"/>
  <c r="BO114" i="5"/>
  <c r="BR114" i="5"/>
  <c r="BU114" i="5"/>
  <c r="BX114" i="5"/>
  <c r="CA114" i="5"/>
  <c r="H115" i="5"/>
  <c r="I115" i="5"/>
  <c r="K115" i="5"/>
  <c r="L115" i="5"/>
  <c r="N115" i="5"/>
  <c r="O115" i="5"/>
  <c r="P115" i="5"/>
  <c r="Q115" i="5"/>
  <c r="R115" i="5"/>
  <c r="T115" i="5"/>
  <c r="U115" i="5"/>
  <c r="W115" i="5"/>
  <c r="X115" i="5"/>
  <c r="Z115" i="5"/>
  <c r="AA115" i="5"/>
  <c r="AC115" i="5"/>
  <c r="AD115" i="5"/>
  <c r="AF115" i="5"/>
  <c r="AG115" i="5"/>
  <c r="AI115" i="5"/>
  <c r="AJ115" i="5"/>
  <c r="AL115" i="5"/>
  <c r="AM115" i="5"/>
  <c r="AN115" i="5"/>
  <c r="AO115" i="5"/>
  <c r="AP115" i="5"/>
  <c r="AR115" i="5"/>
  <c r="AS115" i="5"/>
  <c r="AU115" i="5"/>
  <c r="AV115" i="5"/>
  <c r="AX115" i="5"/>
  <c r="AY115" i="5"/>
  <c r="BA115" i="5"/>
  <c r="BB115" i="5"/>
  <c r="BD115" i="5"/>
  <c r="BE115" i="5"/>
  <c r="BG115" i="5"/>
  <c r="BH115" i="5"/>
  <c r="BJ115" i="5"/>
  <c r="BK115" i="5"/>
  <c r="BL115" i="5"/>
  <c r="BM115" i="5"/>
  <c r="BN115" i="5"/>
  <c r="BP115" i="5"/>
  <c r="BQ115" i="5"/>
  <c r="BS115" i="5"/>
  <c r="BT115" i="5"/>
  <c r="BV115" i="5"/>
  <c r="BW115" i="5"/>
  <c r="BY115" i="5"/>
  <c r="BZ115" i="5"/>
  <c r="A116" i="5"/>
  <c r="A117" i="5"/>
  <c r="E47" i="2" l="1"/>
  <c r="E42" i="7"/>
  <c r="E104" i="2"/>
  <c r="E99" i="7"/>
  <c r="E100" i="2"/>
  <c r="E95" i="7"/>
  <c r="E96" i="2"/>
  <c r="E91" i="7"/>
  <c r="E92" i="2"/>
  <c r="E87" i="7"/>
  <c r="E88" i="2"/>
  <c r="E83" i="7"/>
  <c r="E84" i="2"/>
  <c r="E79" i="7"/>
  <c r="E80" i="2"/>
  <c r="E75" i="7"/>
  <c r="E70" i="2"/>
  <c r="E65" i="7"/>
  <c r="E65" i="2"/>
  <c r="E172" i="2" s="1"/>
  <c r="E60" i="7"/>
  <c r="E59" i="2"/>
  <c r="E54" i="7"/>
  <c r="E46" i="2"/>
  <c r="E41" i="7"/>
  <c r="E27" i="2"/>
  <c r="E22" i="7"/>
  <c r="BB13" i="5"/>
  <c r="BC13" i="5"/>
  <c r="G51" i="7"/>
  <c r="G59" i="7"/>
  <c r="F110" i="7"/>
  <c r="G105" i="7"/>
  <c r="F102" i="7"/>
  <c r="F94" i="7"/>
  <c r="F86" i="7"/>
  <c r="F78" i="7"/>
  <c r="G73" i="7"/>
  <c r="F70" i="7"/>
  <c r="F65" i="7"/>
  <c r="F63" i="7"/>
  <c r="F61" i="7"/>
  <c r="F59" i="7"/>
  <c r="F57" i="7"/>
  <c r="F55" i="7"/>
  <c r="F53" i="7"/>
  <c r="H53" i="7" s="1"/>
  <c r="F51" i="7"/>
  <c r="F49" i="7"/>
  <c r="F47" i="7"/>
  <c r="F45" i="7"/>
  <c r="F43" i="7"/>
  <c r="F41" i="7"/>
  <c r="F39" i="7"/>
  <c r="F37" i="7"/>
  <c r="H37" i="7" s="1"/>
  <c r="F35" i="7"/>
  <c r="F33" i="7"/>
  <c r="F31" i="7"/>
  <c r="F29" i="7"/>
  <c r="F27" i="7"/>
  <c r="F25" i="7"/>
  <c r="F23" i="7"/>
  <c r="F21" i="7"/>
  <c r="H21" i="7" s="1"/>
  <c r="F19" i="7"/>
  <c r="F17" i="7"/>
  <c r="F15" i="7"/>
  <c r="F13" i="7"/>
  <c r="E112" i="2"/>
  <c r="E107" i="7"/>
  <c r="E108" i="2"/>
  <c r="E103" i="7"/>
  <c r="E58" i="2"/>
  <c r="E53" i="7"/>
  <c r="E39" i="2"/>
  <c r="E34" i="7"/>
  <c r="F97" i="7"/>
  <c r="F89" i="7"/>
  <c r="F73" i="7"/>
  <c r="A121" i="5"/>
  <c r="E115" i="2"/>
  <c r="E222" i="2" s="1"/>
  <c r="E110" i="7"/>
  <c r="E111" i="2"/>
  <c r="E106" i="7"/>
  <c r="E107" i="2"/>
  <c r="E102" i="7"/>
  <c r="E103" i="2"/>
  <c r="E98" i="7"/>
  <c r="E99" i="2"/>
  <c r="E94" i="7"/>
  <c r="E95" i="2"/>
  <c r="E90" i="7"/>
  <c r="E91" i="2"/>
  <c r="E86" i="7"/>
  <c r="E87" i="2"/>
  <c r="E82" i="7"/>
  <c r="E83" i="2"/>
  <c r="E78" i="7"/>
  <c r="E79" i="2"/>
  <c r="E74" i="7"/>
  <c r="E74" i="2"/>
  <c r="E69" i="7"/>
  <c r="E69" i="2"/>
  <c r="E176" i="2" s="1"/>
  <c r="E64" i="7"/>
  <c r="E51" i="2"/>
  <c r="E46" i="7"/>
  <c r="E38" i="2"/>
  <c r="E33" i="7"/>
  <c r="E19" i="2"/>
  <c r="E14" i="7"/>
  <c r="F108" i="7"/>
  <c r="F100" i="7"/>
  <c r="G95" i="7"/>
  <c r="F92" i="7"/>
  <c r="F84" i="7"/>
  <c r="F76" i="7"/>
  <c r="F68" i="7"/>
  <c r="E34" i="2"/>
  <c r="E29" i="7"/>
  <c r="F75" i="7"/>
  <c r="E26" i="2"/>
  <c r="E21" i="7"/>
  <c r="F105" i="7"/>
  <c r="F81" i="7"/>
  <c r="A120" i="5"/>
  <c r="E63" i="2"/>
  <c r="E58" i="7"/>
  <c r="E50" i="2"/>
  <c r="E45" i="7"/>
  <c r="E31" i="2"/>
  <c r="E26" i="7"/>
  <c r="E18" i="2"/>
  <c r="E13" i="7"/>
  <c r="AD13" i="5"/>
  <c r="G53" i="7" s="1"/>
  <c r="AE13" i="5"/>
  <c r="F111" i="7"/>
  <c r="F103" i="7"/>
  <c r="F95" i="7"/>
  <c r="G90" i="7"/>
  <c r="F87" i="7"/>
  <c r="F79" i="7"/>
  <c r="F71" i="7"/>
  <c r="F83" i="7"/>
  <c r="E114" i="2"/>
  <c r="E109" i="7"/>
  <c r="E106" i="2"/>
  <c r="E101" i="7"/>
  <c r="E94" i="2"/>
  <c r="E89" i="7"/>
  <c r="F90" i="7"/>
  <c r="F82" i="7"/>
  <c r="F74" i="7"/>
  <c r="F62" i="7"/>
  <c r="F60" i="7"/>
  <c r="F58" i="7"/>
  <c r="F56" i="7"/>
  <c r="F54" i="7"/>
  <c r="F52" i="7"/>
  <c r="F50" i="7"/>
  <c r="F48" i="7"/>
  <c r="F46" i="7"/>
  <c r="F44" i="7"/>
  <c r="F42" i="7"/>
  <c r="F40" i="7"/>
  <c r="F38" i="7"/>
  <c r="F36" i="7"/>
  <c r="F34" i="7"/>
  <c r="F32" i="7"/>
  <c r="F30" i="7"/>
  <c r="F28" i="7"/>
  <c r="F26" i="7"/>
  <c r="F24" i="7"/>
  <c r="F22" i="7"/>
  <c r="F20" i="7"/>
  <c r="F18" i="7"/>
  <c r="F16" i="7"/>
  <c r="F14" i="7"/>
  <c r="F12" i="7"/>
  <c r="F67" i="7"/>
  <c r="E116" i="2"/>
  <c r="E111" i="7"/>
  <c r="E75" i="2"/>
  <c r="E182" i="2" s="1"/>
  <c r="E70" i="7"/>
  <c r="E102" i="2"/>
  <c r="E97" i="7"/>
  <c r="E82" i="2"/>
  <c r="E77" i="7"/>
  <c r="E30" i="2"/>
  <c r="E25" i="7"/>
  <c r="F98" i="7"/>
  <c r="F66" i="7"/>
  <c r="A118" i="5"/>
  <c r="E67" i="2"/>
  <c r="E62" i="7"/>
  <c r="E61" i="2"/>
  <c r="E56" i="7"/>
  <c r="E55" i="2"/>
  <c r="E50" i="7"/>
  <c r="E42" i="2"/>
  <c r="E37" i="7"/>
  <c r="E23" i="2"/>
  <c r="E18" i="7"/>
  <c r="F109" i="7"/>
  <c r="F101" i="7"/>
  <c r="G96" i="7"/>
  <c r="F93" i="7"/>
  <c r="G88" i="7"/>
  <c r="F85" i="7"/>
  <c r="G80" i="7"/>
  <c r="F77" i="7"/>
  <c r="F69" i="7"/>
  <c r="E71" i="2"/>
  <c r="E66" i="7"/>
  <c r="F91" i="7"/>
  <c r="H91" i="7" s="1"/>
  <c r="A119" i="5"/>
  <c r="E110" i="2"/>
  <c r="E105" i="7"/>
  <c r="E98" i="2"/>
  <c r="E93" i="7"/>
  <c r="E90" i="2"/>
  <c r="E85" i="7"/>
  <c r="E86" i="2"/>
  <c r="E81" i="7"/>
  <c r="E78" i="2"/>
  <c r="E73" i="7"/>
  <c r="E73" i="2"/>
  <c r="E68" i="7"/>
  <c r="E62" i="2"/>
  <c r="E57" i="7"/>
  <c r="E43" i="2"/>
  <c r="E38" i="7"/>
  <c r="F106" i="7"/>
  <c r="G101" i="7"/>
  <c r="F64" i="7"/>
  <c r="E113" i="2"/>
  <c r="E108" i="7"/>
  <c r="E109" i="2"/>
  <c r="T109" i="2" s="1"/>
  <c r="E104" i="7"/>
  <c r="E105" i="2"/>
  <c r="E100" i="7"/>
  <c r="E101" i="2"/>
  <c r="E96" i="7"/>
  <c r="E97" i="2"/>
  <c r="E92" i="7"/>
  <c r="E93" i="2"/>
  <c r="X93" i="2" s="1"/>
  <c r="E88" i="7"/>
  <c r="E89" i="2"/>
  <c r="E84" i="7"/>
  <c r="E85" i="2"/>
  <c r="E80" i="7"/>
  <c r="E81" i="2"/>
  <c r="E76" i="7"/>
  <c r="E77" i="2"/>
  <c r="E72" i="7"/>
  <c r="E66" i="2"/>
  <c r="E61" i="7"/>
  <c r="E54" i="2"/>
  <c r="E49" i="7"/>
  <c r="E35" i="2"/>
  <c r="E30" i="7"/>
  <c r="E22" i="2"/>
  <c r="E17" i="7"/>
  <c r="BZ13" i="5"/>
  <c r="G104" i="7" s="1"/>
  <c r="CA13" i="5"/>
  <c r="AS13" i="5"/>
  <c r="G77" i="7" s="1"/>
  <c r="K12" i="5"/>
  <c r="N12" i="5" s="1"/>
  <c r="Q12" i="5" s="1"/>
  <c r="T12" i="5" s="1"/>
  <c r="W12" i="5" s="1"/>
  <c r="Z12" i="5" s="1"/>
  <c r="AC12" i="5" s="1"/>
  <c r="AF12" i="5" s="1"/>
  <c r="AI12" i="5" s="1"/>
  <c r="AL12" i="5" s="1"/>
  <c r="AO12" i="5" s="1"/>
  <c r="AR12" i="5" s="1"/>
  <c r="AU12" i="5" s="1"/>
  <c r="AX12" i="5" s="1"/>
  <c r="BA12" i="5" s="1"/>
  <c r="BD12" i="5" s="1"/>
  <c r="BG12" i="5" s="1"/>
  <c r="BJ12" i="5" s="1"/>
  <c r="BM12" i="5" s="1"/>
  <c r="BP12" i="5" s="1"/>
  <c r="BS12" i="5" s="1"/>
  <c r="BV12" i="5" s="1"/>
  <c r="BY12" i="5" s="1"/>
  <c r="F104" i="7"/>
  <c r="G99" i="7"/>
  <c r="H99" i="7" s="1"/>
  <c r="F96" i="7"/>
  <c r="H96" i="7" s="1"/>
  <c r="G91" i="7"/>
  <c r="F88" i="7"/>
  <c r="H88" i="7" s="1"/>
  <c r="F80" i="7"/>
  <c r="H80" i="7" s="1"/>
  <c r="F72" i="7"/>
  <c r="G67" i="7"/>
  <c r="E71" i="7"/>
  <c r="E67" i="7"/>
  <c r="E63" i="7"/>
  <c r="E59" i="7"/>
  <c r="E55" i="7"/>
  <c r="E52" i="7"/>
  <c r="E51" i="7"/>
  <c r="E48" i="7"/>
  <c r="E47" i="7"/>
  <c r="E44" i="7"/>
  <c r="E43" i="7"/>
  <c r="E40" i="7"/>
  <c r="E39" i="7"/>
  <c r="E36" i="7"/>
  <c r="E35" i="7"/>
  <c r="E32" i="7"/>
  <c r="E31" i="7"/>
  <c r="E28" i="7"/>
  <c r="E27" i="7"/>
  <c r="E24" i="7"/>
  <c r="E23" i="7"/>
  <c r="E20" i="7"/>
  <c r="E19" i="7"/>
  <c r="E16" i="7"/>
  <c r="E15" i="7"/>
  <c r="E12" i="7"/>
  <c r="K34" i="2"/>
  <c r="K39" i="2"/>
  <c r="K23" i="2"/>
  <c r="K31" i="2"/>
  <c r="K36" i="2"/>
  <c r="K40" i="2"/>
  <c r="K42" i="2"/>
  <c r="K46" i="2"/>
  <c r="K21" i="2"/>
  <c r="K29" i="2"/>
  <c r="K38" i="2"/>
  <c r="K35" i="2"/>
  <c r="K19" i="2"/>
  <c r="K27" i="2"/>
  <c r="K41" i="2"/>
  <c r="K43" i="2"/>
  <c r="K45" i="2"/>
  <c r="K47" i="2"/>
  <c r="K37" i="2"/>
  <c r="K52" i="2"/>
  <c r="K53" i="2"/>
  <c r="K33" i="2"/>
  <c r="K54" i="2"/>
  <c r="K55" i="2"/>
  <c r="K50" i="2"/>
  <c r="K56" i="2"/>
  <c r="K57" i="2"/>
  <c r="T57" i="2" s="1"/>
  <c r="K59" i="2"/>
  <c r="K61" i="2"/>
  <c r="K63" i="2"/>
  <c r="K48" i="2"/>
  <c r="K49" i="2"/>
  <c r="K58" i="2"/>
  <c r="K60" i="2"/>
  <c r="K62" i="2"/>
  <c r="K64" i="2"/>
  <c r="K68" i="2"/>
  <c r="K83" i="2"/>
  <c r="K85" i="2"/>
  <c r="K87" i="2"/>
  <c r="K89" i="2"/>
  <c r="K91" i="2"/>
  <c r="K72" i="2"/>
  <c r="T72" i="2" s="1"/>
  <c r="K65" i="2"/>
  <c r="K69" i="2"/>
  <c r="K73" i="2"/>
  <c r="K74" i="2"/>
  <c r="K66" i="2"/>
  <c r="K71" i="2"/>
  <c r="K75" i="2"/>
  <c r="K76" i="2"/>
  <c r="T76" i="2" s="1"/>
  <c r="K77" i="2"/>
  <c r="K78" i="2"/>
  <c r="K84" i="2"/>
  <c r="K86" i="2"/>
  <c r="K88" i="2"/>
  <c r="K79" i="2"/>
  <c r="K80" i="2"/>
  <c r="K67" i="2"/>
  <c r="T67" i="2" s="1"/>
  <c r="K93" i="2"/>
  <c r="K51" i="2"/>
  <c r="K82" i="2"/>
  <c r="K70" i="2"/>
  <c r="K81" i="2"/>
  <c r="K94" i="2"/>
  <c r="K96" i="2"/>
  <c r="K98" i="2"/>
  <c r="T98" i="2" s="1"/>
  <c r="K92" i="2"/>
  <c r="K110" i="2"/>
  <c r="K116" i="2"/>
  <c r="K107" i="2"/>
  <c r="K103" i="2"/>
  <c r="K112" i="2"/>
  <c r="K99" i="2"/>
  <c r="K100" i="2"/>
  <c r="T100" i="2" s="1"/>
  <c r="K105" i="2"/>
  <c r="K109" i="2"/>
  <c r="K90" i="2"/>
  <c r="K114" i="2"/>
  <c r="K115" i="2"/>
  <c r="K97" i="2"/>
  <c r="K101" i="2"/>
  <c r="K111" i="2"/>
  <c r="K104" i="2"/>
  <c r="K108" i="2"/>
  <c r="K95" i="2"/>
  <c r="K113" i="2"/>
  <c r="K102" i="2"/>
  <c r="K106" i="2"/>
  <c r="X57" i="2"/>
  <c r="E164" i="2"/>
  <c r="X53" i="2"/>
  <c r="E160" i="2"/>
  <c r="X49" i="2"/>
  <c r="E156" i="2"/>
  <c r="X45" i="2"/>
  <c r="E152" i="2"/>
  <c r="X41" i="2"/>
  <c r="E148" i="2"/>
  <c r="X37" i="2"/>
  <c r="E144" i="2"/>
  <c r="X33" i="2"/>
  <c r="E140" i="2"/>
  <c r="X29" i="2"/>
  <c r="E136" i="2"/>
  <c r="X25" i="2"/>
  <c r="E132" i="2"/>
  <c r="X21" i="2"/>
  <c r="E128" i="2"/>
  <c r="X17" i="2"/>
  <c r="E124" i="2"/>
  <c r="G24" i="2"/>
  <c r="G32" i="2"/>
  <c r="J36" i="2"/>
  <c r="G38" i="2"/>
  <c r="J40" i="2"/>
  <c r="J42" i="2"/>
  <c r="J44" i="2"/>
  <c r="J46" i="2"/>
  <c r="J48" i="2"/>
  <c r="J50" i="2"/>
  <c r="G35" i="2"/>
  <c r="H38" i="2"/>
  <c r="G41" i="2"/>
  <c r="G43" i="2"/>
  <c r="G45" i="2"/>
  <c r="G47" i="2"/>
  <c r="G22" i="2"/>
  <c r="G30" i="2"/>
  <c r="H35" i="2"/>
  <c r="J38" i="2"/>
  <c r="H41" i="2"/>
  <c r="T41" i="2" s="1"/>
  <c r="H43" i="2"/>
  <c r="H45" i="2"/>
  <c r="T45" i="2" s="1"/>
  <c r="J35" i="2"/>
  <c r="G37" i="2"/>
  <c r="I37" i="2" s="1"/>
  <c r="G20" i="2"/>
  <c r="G28" i="2"/>
  <c r="G33" i="2"/>
  <c r="H37" i="2"/>
  <c r="J41" i="2"/>
  <c r="S41" i="2" s="1"/>
  <c r="J43" i="2"/>
  <c r="J45" i="2"/>
  <c r="J47" i="2"/>
  <c r="J49" i="2"/>
  <c r="J51" i="2"/>
  <c r="H33" i="2"/>
  <c r="J37" i="2"/>
  <c r="G39" i="2"/>
  <c r="I39" i="2" s="1"/>
  <c r="G40" i="2"/>
  <c r="G42" i="2"/>
  <c r="G44" i="2"/>
  <c r="G46" i="2"/>
  <c r="I46" i="2" s="1"/>
  <c r="G18" i="2"/>
  <c r="G26" i="2"/>
  <c r="J33" i="2"/>
  <c r="G34" i="2"/>
  <c r="G36" i="2"/>
  <c r="H39" i="2"/>
  <c r="H40" i="2"/>
  <c r="H42" i="2"/>
  <c r="H47" i="2"/>
  <c r="G48" i="2"/>
  <c r="H50" i="2"/>
  <c r="J54" i="2"/>
  <c r="J55" i="2"/>
  <c r="H57" i="2"/>
  <c r="H48" i="2"/>
  <c r="J56" i="2"/>
  <c r="J57" i="2"/>
  <c r="J59" i="2"/>
  <c r="J61" i="2"/>
  <c r="J63" i="2"/>
  <c r="H46" i="2"/>
  <c r="G58" i="2"/>
  <c r="G60" i="2"/>
  <c r="I60" i="2" s="1"/>
  <c r="G62" i="2"/>
  <c r="I62" i="2" s="1"/>
  <c r="G64" i="2"/>
  <c r="I64" i="2" s="1"/>
  <c r="H36" i="2"/>
  <c r="T36" i="2" s="1"/>
  <c r="Y36" i="2" s="1"/>
  <c r="H58" i="2"/>
  <c r="H60" i="2"/>
  <c r="H62" i="2"/>
  <c r="H64" i="2"/>
  <c r="H66" i="2"/>
  <c r="H68" i="2"/>
  <c r="G49" i="2"/>
  <c r="I49" i="2" s="1"/>
  <c r="G52" i="2"/>
  <c r="J39" i="2"/>
  <c r="H44" i="2"/>
  <c r="H49" i="2"/>
  <c r="T49" i="2" s="1"/>
  <c r="G51" i="2"/>
  <c r="H52" i="2"/>
  <c r="G53" i="2"/>
  <c r="I53" i="2" s="1"/>
  <c r="G54" i="2"/>
  <c r="J58" i="2"/>
  <c r="S58" i="2" s="1"/>
  <c r="J60" i="2"/>
  <c r="J62" i="2"/>
  <c r="J64" i="2"/>
  <c r="H51" i="2"/>
  <c r="H53" i="2"/>
  <c r="T53" i="2" s="1"/>
  <c r="H54" i="2"/>
  <c r="G55" i="2"/>
  <c r="G56" i="2"/>
  <c r="G59" i="2"/>
  <c r="G61" i="2"/>
  <c r="G63" i="2"/>
  <c r="G50" i="2"/>
  <c r="G65" i="2"/>
  <c r="I65" i="2" s="1"/>
  <c r="G69" i="2"/>
  <c r="I69" i="2" s="1"/>
  <c r="H72" i="2"/>
  <c r="H73" i="2"/>
  <c r="G74" i="2"/>
  <c r="G75" i="2"/>
  <c r="J83" i="2"/>
  <c r="J85" i="2"/>
  <c r="J87" i="2"/>
  <c r="J89" i="2"/>
  <c r="J91" i="2"/>
  <c r="J93" i="2"/>
  <c r="H61" i="2"/>
  <c r="H65" i="2"/>
  <c r="H69" i="2"/>
  <c r="G71" i="2"/>
  <c r="J72" i="2"/>
  <c r="H74" i="2"/>
  <c r="H75" i="2"/>
  <c r="G76" i="2"/>
  <c r="G77" i="2"/>
  <c r="G84" i="2"/>
  <c r="G86" i="2"/>
  <c r="I86" i="2" s="1"/>
  <c r="G88" i="2"/>
  <c r="G90" i="2"/>
  <c r="J65" i="2"/>
  <c r="G66" i="2"/>
  <c r="I66" i="2" s="1"/>
  <c r="J69" i="2"/>
  <c r="S69" i="2" s="1"/>
  <c r="H71" i="2"/>
  <c r="J73" i="2"/>
  <c r="J74" i="2"/>
  <c r="H76" i="2"/>
  <c r="H77" i="2"/>
  <c r="G78" i="2"/>
  <c r="I78" i="2" s="1"/>
  <c r="G79" i="2"/>
  <c r="I79" i="2" s="1"/>
  <c r="H84" i="2"/>
  <c r="H86" i="2"/>
  <c r="H88" i="2"/>
  <c r="H90" i="2"/>
  <c r="H92" i="2"/>
  <c r="J34" i="2"/>
  <c r="H59" i="2"/>
  <c r="J66" i="2"/>
  <c r="J71" i="2"/>
  <c r="J75" i="2"/>
  <c r="J76" i="2"/>
  <c r="H78" i="2"/>
  <c r="H79" i="2"/>
  <c r="G80" i="2"/>
  <c r="I80" i="2" s="1"/>
  <c r="G81" i="2"/>
  <c r="I81" i="2" s="1"/>
  <c r="G57" i="2"/>
  <c r="I57" i="2" s="1"/>
  <c r="G67" i="2"/>
  <c r="I67" i="2" s="1"/>
  <c r="G70" i="2"/>
  <c r="J77" i="2"/>
  <c r="J78" i="2"/>
  <c r="H80" i="2"/>
  <c r="H81" i="2"/>
  <c r="G82" i="2"/>
  <c r="I82" i="2" s="1"/>
  <c r="J84" i="2"/>
  <c r="J86" i="2"/>
  <c r="J88" i="2"/>
  <c r="J90" i="2"/>
  <c r="H55" i="2"/>
  <c r="H56" i="2"/>
  <c r="H67" i="2"/>
  <c r="H70" i="2"/>
  <c r="J79" i="2"/>
  <c r="J80" i="2"/>
  <c r="H82" i="2"/>
  <c r="G83" i="2"/>
  <c r="G85" i="2"/>
  <c r="I85" i="2" s="1"/>
  <c r="G87" i="2"/>
  <c r="J53" i="2"/>
  <c r="J67" i="2"/>
  <c r="G68" i="2"/>
  <c r="I68" i="2" s="1"/>
  <c r="J70" i="2"/>
  <c r="J81" i="2"/>
  <c r="J82" i="2"/>
  <c r="H83" i="2"/>
  <c r="H85" i="2"/>
  <c r="H87" i="2"/>
  <c r="H89" i="2"/>
  <c r="H91" i="2"/>
  <c r="H94" i="2"/>
  <c r="T94" i="2" s="1"/>
  <c r="H96" i="2"/>
  <c r="H98" i="2"/>
  <c r="H100" i="2"/>
  <c r="H102" i="2"/>
  <c r="H104" i="2"/>
  <c r="H106" i="2"/>
  <c r="J94" i="2"/>
  <c r="J96" i="2"/>
  <c r="J98" i="2"/>
  <c r="J100" i="2"/>
  <c r="J102" i="2"/>
  <c r="J104" i="2"/>
  <c r="J106" i="2"/>
  <c r="H63" i="2"/>
  <c r="G89" i="2"/>
  <c r="G91" i="2"/>
  <c r="I91" i="2" s="1"/>
  <c r="G92" i="2"/>
  <c r="I92" i="2" s="1"/>
  <c r="G95" i="2"/>
  <c r="G97" i="2"/>
  <c r="G99" i="2"/>
  <c r="J92" i="2"/>
  <c r="H95" i="2"/>
  <c r="H97" i="2"/>
  <c r="H99" i="2"/>
  <c r="H101" i="2"/>
  <c r="H103" i="2"/>
  <c r="H105" i="2"/>
  <c r="G93" i="2"/>
  <c r="J68" i="2"/>
  <c r="G72" i="2"/>
  <c r="I72" i="2" s="1"/>
  <c r="G73" i="2"/>
  <c r="H93" i="2"/>
  <c r="J95" i="2"/>
  <c r="J97" i="2"/>
  <c r="J99" i="2"/>
  <c r="J101" i="2"/>
  <c r="G103" i="2"/>
  <c r="I103" i="2" s="1"/>
  <c r="J107" i="2"/>
  <c r="G109" i="2"/>
  <c r="I109" i="2" s="1"/>
  <c r="H112" i="2"/>
  <c r="T112" i="2" s="1"/>
  <c r="G115" i="2"/>
  <c r="J103" i="2"/>
  <c r="G105" i="2"/>
  <c r="I105" i="2" s="1"/>
  <c r="H109" i="2"/>
  <c r="J112" i="2"/>
  <c r="G114" i="2"/>
  <c r="I114" i="2" s="1"/>
  <c r="H115" i="2"/>
  <c r="G100" i="2"/>
  <c r="I100" i="2" s="1"/>
  <c r="J105" i="2"/>
  <c r="J109" i="2"/>
  <c r="G111" i="2"/>
  <c r="H114" i="2"/>
  <c r="G108" i="2"/>
  <c r="H111" i="2"/>
  <c r="J114" i="2"/>
  <c r="J115" i="2"/>
  <c r="G98" i="2"/>
  <c r="I98" i="2" s="1"/>
  <c r="G101" i="2"/>
  <c r="I101" i="2" s="1"/>
  <c r="H108" i="2"/>
  <c r="J111" i="2"/>
  <c r="G113" i="2"/>
  <c r="I113" i="2" s="1"/>
  <c r="G116" i="2"/>
  <c r="I116" i="2" s="1"/>
  <c r="G104" i="2"/>
  <c r="I104" i="2" s="1"/>
  <c r="J108" i="2"/>
  <c r="G110" i="2"/>
  <c r="H113" i="2"/>
  <c r="H116" i="2"/>
  <c r="J52" i="2"/>
  <c r="G96" i="2"/>
  <c r="I96" i="2" s="1"/>
  <c r="G102" i="2"/>
  <c r="I102" i="2" s="1"/>
  <c r="G106" i="2"/>
  <c r="I106" i="2" s="1"/>
  <c r="G107" i="2"/>
  <c r="I107" i="2" s="1"/>
  <c r="H110" i="2"/>
  <c r="J113" i="2"/>
  <c r="G112" i="2"/>
  <c r="G94" i="2"/>
  <c r="H107" i="2"/>
  <c r="J116" i="2"/>
  <c r="J110" i="2"/>
  <c r="X76" i="2"/>
  <c r="E183" i="2"/>
  <c r="X72" i="2"/>
  <c r="E179" i="2"/>
  <c r="S68" i="2"/>
  <c r="T68" i="2"/>
  <c r="X68" i="2"/>
  <c r="E175" i="2"/>
  <c r="Q175" i="2" s="1"/>
  <c r="X64" i="2"/>
  <c r="V64" i="2"/>
  <c r="T64" i="2"/>
  <c r="S64" i="2"/>
  <c r="E171" i="2"/>
  <c r="X60" i="2"/>
  <c r="S60" i="2"/>
  <c r="T60" i="2"/>
  <c r="E167" i="2"/>
  <c r="E163" i="2"/>
  <c r="T52" i="2"/>
  <c r="E159" i="2"/>
  <c r="X48" i="2"/>
  <c r="T48" i="2"/>
  <c r="E155" i="2"/>
  <c r="AQ155" i="2" s="1"/>
  <c r="S44" i="2"/>
  <c r="V44" i="2" s="1"/>
  <c r="X44" i="2"/>
  <c r="E151" i="2"/>
  <c r="S40" i="2"/>
  <c r="V40" i="2" s="1"/>
  <c r="T40" i="2"/>
  <c r="X40" i="2"/>
  <c r="E147" i="2"/>
  <c r="AQ147" i="2" s="1"/>
  <c r="X36" i="2"/>
  <c r="S36" i="2"/>
  <c r="V36" i="2" s="1"/>
  <c r="E143" i="2"/>
  <c r="X32" i="2"/>
  <c r="E139" i="2"/>
  <c r="X28" i="2"/>
  <c r="E135" i="2"/>
  <c r="X24" i="2"/>
  <c r="E131" i="2"/>
  <c r="X20" i="2"/>
  <c r="E127" i="2"/>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M223" i="2"/>
  <c r="G223" i="2"/>
  <c r="W222" i="2"/>
  <c r="H221" i="2"/>
  <c r="I221" i="2"/>
  <c r="K221" i="2"/>
  <c r="L221" i="2"/>
  <c r="H220" i="2"/>
  <c r="I220" i="2"/>
  <c r="K220" i="2"/>
  <c r="L220" i="2"/>
  <c r="J219" i="2"/>
  <c r="N219" i="2"/>
  <c r="O219" i="2" s="1"/>
  <c r="I118" i="6" s="1"/>
  <c r="H216" i="2"/>
  <c r="I216" i="2"/>
  <c r="K216" i="2"/>
  <c r="L216" i="2"/>
  <c r="Q182" i="2"/>
  <c r="AA182" i="2"/>
  <c r="AK182" i="2"/>
  <c r="M221" i="2"/>
  <c r="H175" i="2"/>
  <c r="I175" i="2"/>
  <c r="K175" i="2"/>
  <c r="L175" i="2"/>
  <c r="J137" i="2"/>
  <c r="G218" i="2"/>
  <c r="G217" i="2"/>
  <c r="N215" i="2"/>
  <c r="H213" i="2"/>
  <c r="I213" i="2"/>
  <c r="H210" i="2"/>
  <c r="I210" i="2"/>
  <c r="K210" i="2"/>
  <c r="L210" i="2"/>
  <c r="N172" i="2"/>
  <c r="AK222" i="2"/>
  <c r="G211" i="2"/>
  <c r="M211" i="2"/>
  <c r="M189" i="2"/>
  <c r="G189" i="2"/>
  <c r="AA222" i="2"/>
  <c r="L219" i="2"/>
  <c r="L214" i="2"/>
  <c r="H214" i="2"/>
  <c r="M213" i="2"/>
  <c r="M205" i="2"/>
  <c r="G205" i="2"/>
  <c r="M197" i="2"/>
  <c r="G197" i="2"/>
  <c r="H203" i="2"/>
  <c r="I203" i="2"/>
  <c r="K203" i="2"/>
  <c r="L203" i="2"/>
  <c r="H202" i="2"/>
  <c r="I202" i="2"/>
  <c r="K202" i="2"/>
  <c r="L202" i="2"/>
  <c r="H195" i="2"/>
  <c r="I195" i="2"/>
  <c r="K195" i="2"/>
  <c r="L195" i="2"/>
  <c r="H194" i="2"/>
  <c r="I194" i="2"/>
  <c r="K194" i="2"/>
  <c r="L194" i="2"/>
  <c r="O191" i="2"/>
  <c r="I90" i="6" s="1"/>
  <c r="I180" i="2"/>
  <c r="K180" i="2"/>
  <c r="L180" i="2"/>
  <c r="H180" i="2"/>
  <c r="AQ167" i="2"/>
  <c r="AG222" i="2"/>
  <c r="G222" i="2"/>
  <c r="AQ163" i="2"/>
  <c r="L213" i="2"/>
  <c r="J209" i="2"/>
  <c r="N209" i="2"/>
  <c r="O209" i="2" s="1"/>
  <c r="I108" i="6" s="1"/>
  <c r="J201" i="2"/>
  <c r="N201" i="2"/>
  <c r="O201" i="2" s="1"/>
  <c r="I100" i="6" s="1"/>
  <c r="J193" i="2"/>
  <c r="N193" i="2"/>
  <c r="H208" i="2"/>
  <c r="M203" i="2"/>
  <c r="H200" i="2"/>
  <c r="M195" i="2"/>
  <c r="H183" i="2"/>
  <c r="I183" i="2"/>
  <c r="L183" i="2"/>
  <c r="G182" i="2"/>
  <c r="AQ182" i="2"/>
  <c r="M182" i="2"/>
  <c r="H173" i="2"/>
  <c r="I173" i="2"/>
  <c r="K173" i="2"/>
  <c r="L173" i="2"/>
  <c r="H165" i="2"/>
  <c r="I165" i="2"/>
  <c r="K165" i="2"/>
  <c r="L165" i="2"/>
  <c r="G192" i="2"/>
  <c r="L186" i="2"/>
  <c r="I186" i="2"/>
  <c r="J186" i="2" s="1"/>
  <c r="Q179" i="2"/>
  <c r="AA151" i="2"/>
  <c r="H138" i="2"/>
  <c r="I138" i="2"/>
  <c r="K138" i="2"/>
  <c r="L138" i="2"/>
  <c r="H206" i="2"/>
  <c r="H198" i="2"/>
  <c r="H190" i="2"/>
  <c r="W182" i="2"/>
  <c r="L209" i="2"/>
  <c r="L201" i="2"/>
  <c r="L193" i="2"/>
  <c r="H181" i="2"/>
  <c r="I181" i="2"/>
  <c r="K181" i="2"/>
  <c r="L181" i="2"/>
  <c r="AA172" i="2"/>
  <c r="M168" i="2"/>
  <c r="G168" i="2"/>
  <c r="AA164" i="2"/>
  <c r="M160" i="2"/>
  <c r="W160" i="2"/>
  <c r="G160" i="2"/>
  <c r="AG160" i="2"/>
  <c r="Q160" i="2"/>
  <c r="AQ160" i="2"/>
  <c r="AA160" i="2"/>
  <c r="AK160" i="2"/>
  <c r="H145" i="2"/>
  <c r="I145" i="2"/>
  <c r="K145" i="2"/>
  <c r="L145" i="2"/>
  <c r="L208" i="2"/>
  <c r="L200" i="2"/>
  <c r="K187" i="2"/>
  <c r="L187" i="2"/>
  <c r="H187" i="2"/>
  <c r="N186" i="2"/>
  <c r="O186" i="2" s="1"/>
  <c r="I85" i="6" s="1"/>
  <c r="G184" i="2"/>
  <c r="I172" i="2"/>
  <c r="J172" i="2" s="1"/>
  <c r="K172" i="2"/>
  <c r="L172" i="2"/>
  <c r="N167" i="2"/>
  <c r="J167" i="2"/>
  <c r="I164" i="2"/>
  <c r="J164" i="2" s="1"/>
  <c r="K164" i="2"/>
  <c r="L164" i="2"/>
  <c r="N159" i="2"/>
  <c r="J159" i="2"/>
  <c r="AG152" i="2"/>
  <c r="L215" i="2"/>
  <c r="G212" i="2"/>
  <c r="L207" i="2"/>
  <c r="O207" i="2" s="1"/>
  <c r="I106" i="6" s="1"/>
  <c r="G204" i="2"/>
  <c r="L199" i="2"/>
  <c r="G196" i="2"/>
  <c r="L191" i="2"/>
  <c r="G188" i="2"/>
  <c r="M185" i="2"/>
  <c r="G185" i="2"/>
  <c r="K183" i="2"/>
  <c r="Q167" i="2"/>
  <c r="Q159" i="2"/>
  <c r="K186" i="2"/>
  <c r="M184" i="2"/>
  <c r="AA183" i="2"/>
  <c r="AG182" i="2"/>
  <c r="M176" i="2"/>
  <c r="W176" i="2"/>
  <c r="G176" i="2"/>
  <c r="AG176" i="2"/>
  <c r="Q176" i="2"/>
  <c r="AQ176" i="2"/>
  <c r="AA176" i="2"/>
  <c r="AK176" i="2"/>
  <c r="Q171" i="2"/>
  <c r="J158" i="2"/>
  <c r="H179" i="2"/>
  <c r="I178" i="2"/>
  <c r="J178" i="2" s="1"/>
  <c r="M174" i="2"/>
  <c r="AG172" i="2"/>
  <c r="H171" i="2"/>
  <c r="I170" i="2"/>
  <c r="L167" i="2"/>
  <c r="M166" i="2"/>
  <c r="AG164" i="2"/>
  <c r="H163" i="2"/>
  <c r="I162" i="2"/>
  <c r="L159" i="2"/>
  <c r="M158" i="2"/>
  <c r="N154" i="2"/>
  <c r="O154" i="2" s="1"/>
  <c r="I53" i="6" s="1"/>
  <c r="W151" i="2"/>
  <c r="AA148" i="2"/>
  <c r="AA140" i="2"/>
  <c r="J136" i="2"/>
  <c r="N136" i="2"/>
  <c r="L174" i="2"/>
  <c r="L166" i="2"/>
  <c r="H162" i="2"/>
  <c r="L158" i="2"/>
  <c r="J156" i="2"/>
  <c r="G152" i="2"/>
  <c r="M147" i="2"/>
  <c r="W147" i="2"/>
  <c r="G147" i="2"/>
  <c r="AG147" i="2"/>
  <c r="Q147" i="2"/>
  <c r="AA147" i="2"/>
  <c r="AK147" i="2"/>
  <c r="M139" i="2"/>
  <c r="G139" i="2"/>
  <c r="AK136" i="2"/>
  <c r="AA136" i="2"/>
  <c r="Q136" i="2"/>
  <c r="AK175" i="2"/>
  <c r="K174" i="2"/>
  <c r="AK167" i="2"/>
  <c r="K166" i="2"/>
  <c r="AK159" i="2"/>
  <c r="K158" i="2"/>
  <c r="L157" i="2"/>
  <c r="AG155" i="2"/>
  <c r="W155" i="2"/>
  <c r="M155" i="2"/>
  <c r="G177" i="2"/>
  <c r="G169" i="2"/>
  <c r="AA167" i="2"/>
  <c r="G161" i="2"/>
  <c r="AA159" i="2"/>
  <c r="K157" i="2"/>
  <c r="AK156" i="2"/>
  <c r="L155" i="2"/>
  <c r="Q152" i="2"/>
  <c r="AQ152" i="2"/>
  <c r="AA152" i="2"/>
  <c r="AK152" i="2"/>
  <c r="M152" i="2"/>
  <c r="W152" i="2"/>
  <c r="N146" i="2"/>
  <c r="O146" i="2" s="1"/>
  <c r="I45" i="6" s="1"/>
  <c r="L179" i="2"/>
  <c r="AQ175" i="2"/>
  <c r="I174" i="2"/>
  <c r="J174" i="2" s="1"/>
  <c r="L171" i="2"/>
  <c r="I166" i="2"/>
  <c r="J166" i="2" s="1"/>
  <c r="L163" i="2"/>
  <c r="I158" i="2"/>
  <c r="N156" i="2"/>
  <c r="O156" i="2" s="1"/>
  <c r="I55" i="6" s="1"/>
  <c r="H153" i="2"/>
  <c r="I153" i="2"/>
  <c r="L153" i="2"/>
  <c r="M125" i="2"/>
  <c r="AK172" i="2"/>
  <c r="AK164" i="2"/>
  <c r="H157" i="2"/>
  <c r="I155" i="2"/>
  <c r="H155" i="2"/>
  <c r="N148" i="2"/>
  <c r="O148" i="2" s="1"/>
  <c r="I47" i="6" s="1"/>
  <c r="H144" i="2"/>
  <c r="I144" i="2"/>
  <c r="K144" i="2"/>
  <c r="L144" i="2"/>
  <c r="L154" i="2"/>
  <c r="M153" i="2"/>
  <c r="AG151" i="2"/>
  <c r="G151" i="2"/>
  <c r="H150" i="2"/>
  <c r="I149" i="2"/>
  <c r="AK148" i="2"/>
  <c r="J148" i="2"/>
  <c r="M145" i="2"/>
  <c r="G143" i="2"/>
  <c r="H142" i="2"/>
  <c r="I141" i="2"/>
  <c r="AK140" i="2"/>
  <c r="L137" i="2"/>
  <c r="L134" i="2"/>
  <c r="I134" i="2"/>
  <c r="N134" i="2" s="1"/>
  <c r="O134" i="2" s="1"/>
  <c r="I33" i="6" s="1"/>
  <c r="W124" i="2"/>
  <c r="H149" i="2"/>
  <c r="I148" i="2"/>
  <c r="M144" i="2"/>
  <c r="H141" i="2"/>
  <c r="I140" i="2"/>
  <c r="T115" i="2"/>
  <c r="H140" i="2"/>
  <c r="I137" i="2"/>
  <c r="N137" i="2" s="1"/>
  <c r="O137" i="2" s="1"/>
  <c r="I36" i="6" s="1"/>
  <c r="K137" i="2"/>
  <c r="K135" i="2"/>
  <c r="L135" i="2"/>
  <c r="H135" i="2"/>
  <c r="M133" i="2"/>
  <c r="G133" i="2"/>
  <c r="AK128" i="2"/>
  <c r="S116" i="2"/>
  <c r="Q132" i="2"/>
  <c r="H124" i="2"/>
  <c r="I124" i="2"/>
  <c r="K124" i="2"/>
  <c r="L124" i="2"/>
  <c r="L150" i="2"/>
  <c r="L142" i="2"/>
  <c r="AK151" i="2"/>
  <c r="L149" i="2"/>
  <c r="L141" i="2"/>
  <c r="W132" i="2"/>
  <c r="H130" i="2"/>
  <c r="I130" i="2"/>
  <c r="K130" i="2"/>
  <c r="L130" i="2"/>
  <c r="Q127" i="2"/>
  <c r="K136" i="2"/>
  <c r="L136" i="2"/>
  <c r="K134" i="2"/>
  <c r="H131" i="2"/>
  <c r="I131" i="2"/>
  <c r="K131" i="2"/>
  <c r="L131" i="2"/>
  <c r="X115" i="2"/>
  <c r="S109" i="2"/>
  <c r="G129" i="2"/>
  <c r="Q128" i="2"/>
  <c r="H128" i="2"/>
  <c r="AA127" i="2"/>
  <c r="I127" i="2"/>
  <c r="M130" i="2"/>
  <c r="H127" i="2"/>
  <c r="I126" i="2"/>
  <c r="T106" i="2"/>
  <c r="H126" i="2"/>
  <c r="S106" i="2"/>
  <c r="Y104" i="2"/>
  <c r="T104" i="2"/>
  <c r="V112" i="2"/>
  <c r="L128" i="2"/>
  <c r="G125" i="2"/>
  <c r="AQ124" i="2"/>
  <c r="Q124" i="2"/>
  <c r="X112" i="2"/>
  <c r="X104" i="2"/>
  <c r="G132" i="2"/>
  <c r="L127" i="2"/>
  <c r="M126" i="2"/>
  <c r="AG124" i="2"/>
  <c r="X107" i="2"/>
  <c r="S104" i="2"/>
  <c r="S112" i="2"/>
  <c r="X110" i="2"/>
  <c r="T107" i="2"/>
  <c r="T105" i="2"/>
  <c r="T102" i="2"/>
  <c r="T96" i="2"/>
  <c r="S74" i="2"/>
  <c r="T74" i="2"/>
  <c r="X74" i="2"/>
  <c r="T65" i="2"/>
  <c r="S65" i="2"/>
  <c r="X65" i="2"/>
  <c r="V65" i="2" s="1"/>
  <c r="W65" i="2" s="1"/>
  <c r="S75" i="2"/>
  <c r="V75" i="2" s="1"/>
  <c r="T75" i="2"/>
  <c r="Y75" i="2" s="1"/>
  <c r="X75" i="2"/>
  <c r="T69" i="2"/>
  <c r="X69" i="2"/>
  <c r="T91" i="2"/>
  <c r="S82" i="2"/>
  <c r="S70" i="2"/>
  <c r="Y68" i="2"/>
  <c r="Z68" i="2" s="1"/>
  <c r="X67" i="2"/>
  <c r="S57" i="2"/>
  <c r="T89" i="2"/>
  <c r="T87" i="2"/>
  <c r="T85" i="2"/>
  <c r="T83" i="2"/>
  <c r="S89" i="2"/>
  <c r="S87" i="2"/>
  <c r="S85" i="2"/>
  <c r="S83" i="2"/>
  <c r="X82" i="2"/>
  <c r="S72" i="2"/>
  <c r="V72" i="2" s="1"/>
  <c r="W72" i="2" s="1"/>
  <c r="X81" i="2"/>
  <c r="X80" i="2"/>
  <c r="V68" i="2"/>
  <c r="W68" i="2" s="1"/>
  <c r="Y64" i="2"/>
  <c r="Z64" i="2" s="1"/>
  <c r="Y60" i="2"/>
  <c r="W64" i="2"/>
  <c r="T63" i="2"/>
  <c r="T61" i="2"/>
  <c r="W60" i="2"/>
  <c r="T59" i="2"/>
  <c r="X56" i="2"/>
  <c r="X55" i="2"/>
  <c r="V60" i="2"/>
  <c r="T56" i="2"/>
  <c r="T55" i="2"/>
  <c r="X52" i="2"/>
  <c r="T37" i="2"/>
  <c r="S37" i="2"/>
  <c r="V37" i="2" s="1"/>
  <c r="T33" i="2"/>
  <c r="H18" i="2"/>
  <c r="H20" i="2"/>
  <c r="H22" i="2"/>
  <c r="H24" i="2"/>
  <c r="H26" i="2"/>
  <c r="H28" i="2"/>
  <c r="H30" i="2"/>
  <c r="H32" i="2"/>
  <c r="H34" i="2"/>
  <c r="J18" i="2"/>
  <c r="J20" i="2"/>
  <c r="J22" i="2"/>
  <c r="J24" i="2"/>
  <c r="J26" i="2"/>
  <c r="J28" i="2"/>
  <c r="J30" i="2"/>
  <c r="J32" i="2"/>
  <c r="G17" i="2"/>
  <c r="K18" i="2"/>
  <c r="G19" i="2"/>
  <c r="K20" i="2"/>
  <c r="T20" i="2" s="1"/>
  <c r="G21" i="2"/>
  <c r="I21" i="2" s="1"/>
  <c r="K22" i="2"/>
  <c r="G23" i="2"/>
  <c r="K24" i="2"/>
  <c r="T24" i="2" s="1"/>
  <c r="G25" i="2"/>
  <c r="I25" i="2" s="1"/>
  <c r="K26" i="2"/>
  <c r="G27" i="2"/>
  <c r="K28" i="2"/>
  <c r="T28" i="2" s="1"/>
  <c r="G29" i="2"/>
  <c r="K30" i="2"/>
  <c r="G31" i="2"/>
  <c r="I31" i="2" s="1"/>
  <c r="K32" i="2"/>
  <c r="H17" i="2"/>
  <c r="H19" i="2"/>
  <c r="H21" i="2"/>
  <c r="T21" i="2" s="1"/>
  <c r="H23" i="2"/>
  <c r="H25" i="2"/>
  <c r="H27" i="2"/>
  <c r="H29" i="2"/>
  <c r="T29" i="2" s="1"/>
  <c r="H31" i="2"/>
  <c r="J17" i="2"/>
  <c r="J19" i="2"/>
  <c r="J21" i="2"/>
  <c r="S21" i="2" s="1"/>
  <c r="V21" i="2" s="1"/>
  <c r="W21" i="2" s="1"/>
  <c r="J23" i="2"/>
  <c r="J25" i="2"/>
  <c r="J27" i="2"/>
  <c r="J29" i="2"/>
  <c r="J31" i="2"/>
  <c r="Y37" i="2"/>
  <c r="Z37" i="2"/>
  <c r="O21" i="2"/>
  <c r="W37" i="2"/>
  <c r="T31" i="2"/>
  <c r="K17" i="2"/>
  <c r="S20" i="2"/>
  <c r="S18" i="2"/>
  <c r="V69" i="2" l="1"/>
  <c r="W69" i="2" s="1"/>
  <c r="Y69" i="2"/>
  <c r="Z69" i="2" s="1"/>
  <c r="Y70" i="2"/>
  <c r="T17" i="2"/>
  <c r="I23" i="2"/>
  <c r="J30" i="6"/>
  <c r="K30" i="6"/>
  <c r="U127" i="2"/>
  <c r="V127" i="2"/>
  <c r="Y127" i="2"/>
  <c r="O26" i="6" s="1"/>
  <c r="R127" i="2"/>
  <c r="S127" i="2"/>
  <c r="M26" i="6"/>
  <c r="N26" i="6" s="1"/>
  <c r="H168" i="2"/>
  <c r="I168" i="2"/>
  <c r="K168" i="2"/>
  <c r="L168" i="2"/>
  <c r="G67" i="6"/>
  <c r="H67" i="6" s="1"/>
  <c r="H223" i="2"/>
  <c r="I223" i="2"/>
  <c r="K223" i="2"/>
  <c r="G122" i="6"/>
  <c r="H122" i="6" s="1"/>
  <c r="L223" i="2"/>
  <c r="W131" i="2"/>
  <c r="AK131" i="2"/>
  <c r="AQ131" i="2"/>
  <c r="AK163" i="2"/>
  <c r="W163" i="2"/>
  <c r="AG163" i="2"/>
  <c r="AA163" i="2"/>
  <c r="Q163" i="2"/>
  <c r="X61" i="2"/>
  <c r="V61" i="2" s="1"/>
  <c r="W61" i="2" s="1"/>
  <c r="Z61" i="2" s="1"/>
  <c r="AA61" i="2" s="1"/>
  <c r="E168" i="2"/>
  <c r="Y61" i="2"/>
  <c r="S61" i="2"/>
  <c r="L27" i="2"/>
  <c r="M27" i="2"/>
  <c r="N27" i="2" s="1"/>
  <c r="P27" i="2"/>
  <c r="P28" i="2"/>
  <c r="Q28" i="2" s="1"/>
  <c r="L28" i="2"/>
  <c r="M28" i="2"/>
  <c r="N28" i="2" s="1"/>
  <c r="S28" i="2"/>
  <c r="V82" i="2"/>
  <c r="Y74" i="2"/>
  <c r="V74" i="2"/>
  <c r="W74" i="2" s="1"/>
  <c r="J27" i="6"/>
  <c r="K27" i="6"/>
  <c r="J128" i="2"/>
  <c r="N128" i="2"/>
  <c r="O128" i="2" s="1"/>
  <c r="I27" i="6" s="1"/>
  <c r="J135" i="2"/>
  <c r="N135" i="2"/>
  <c r="O135" i="2" s="1"/>
  <c r="I34" i="6" s="1"/>
  <c r="J33" i="6"/>
  <c r="K33" i="6"/>
  <c r="AS164" i="2"/>
  <c r="AA63" i="6" s="1"/>
  <c r="AL164" i="2"/>
  <c r="AM164" i="2"/>
  <c r="AO164" i="2"/>
  <c r="AP164" i="2"/>
  <c r="Y63" i="6"/>
  <c r="Z63" i="6" s="1"/>
  <c r="AO175" i="2"/>
  <c r="AP175" i="2"/>
  <c r="AS175" i="2"/>
  <c r="AA74" i="6" s="1"/>
  <c r="AL175" i="2"/>
  <c r="AM175" i="2"/>
  <c r="Y74" i="6"/>
  <c r="Z74" i="6" s="1"/>
  <c r="H152" i="2"/>
  <c r="I152" i="2"/>
  <c r="K152" i="2"/>
  <c r="L152" i="2"/>
  <c r="G51" i="6"/>
  <c r="H51" i="6" s="1"/>
  <c r="AI183" i="2"/>
  <c r="U82" i="6" s="1"/>
  <c r="AC183" i="2"/>
  <c r="AE183" i="2"/>
  <c r="AF183" i="2"/>
  <c r="S82" i="6"/>
  <c r="T82" i="6" s="1"/>
  <c r="AB183" i="2"/>
  <c r="AI151" i="2"/>
  <c r="U50" i="6" s="1"/>
  <c r="AB151" i="2"/>
  <c r="AD151" i="2" s="1"/>
  <c r="AC151" i="2"/>
  <c r="AF151" i="2"/>
  <c r="AE151" i="2"/>
  <c r="S50" i="6"/>
  <c r="T50" i="6" s="1"/>
  <c r="AG183" i="2"/>
  <c r="AK183" i="2"/>
  <c r="W183" i="2"/>
  <c r="AQ183" i="2"/>
  <c r="Q183" i="2"/>
  <c r="V41" i="2"/>
  <c r="W41" i="2" s="1"/>
  <c r="Y41" i="2"/>
  <c r="H77" i="7"/>
  <c r="S46" i="2"/>
  <c r="V46" i="2" s="1"/>
  <c r="W46" i="2" s="1"/>
  <c r="X46" i="2"/>
  <c r="Y46" i="2" s="1"/>
  <c r="Z46" i="2" s="1"/>
  <c r="AA46" i="2" s="1"/>
  <c r="T46" i="2"/>
  <c r="E153" i="2"/>
  <c r="S80" i="2"/>
  <c r="V80" i="2" s="1"/>
  <c r="W80" i="2" s="1"/>
  <c r="E187" i="2"/>
  <c r="T80" i="2"/>
  <c r="S96" i="2"/>
  <c r="Y96" i="2" s="1"/>
  <c r="X96" i="2"/>
  <c r="E203" i="2"/>
  <c r="V20" i="2"/>
  <c r="W20" i="2" s="1"/>
  <c r="Y20" i="2"/>
  <c r="Z20" i="2" s="1"/>
  <c r="L29" i="2"/>
  <c r="U29" i="2" s="1"/>
  <c r="M29" i="2"/>
  <c r="N29" i="2" s="1"/>
  <c r="P29" i="2"/>
  <c r="Q29" i="2" s="1"/>
  <c r="S29" i="2"/>
  <c r="P30" i="2"/>
  <c r="L30" i="2"/>
  <c r="M30" i="2"/>
  <c r="N30" i="2" s="1"/>
  <c r="H125" i="2"/>
  <c r="I125" i="2"/>
  <c r="I224" i="2" s="1"/>
  <c r="K125" i="2"/>
  <c r="L125" i="2"/>
  <c r="G224" i="2"/>
  <c r="G24" i="6"/>
  <c r="J43" i="6"/>
  <c r="K43" i="6"/>
  <c r="E145" i="2"/>
  <c r="S38" i="2"/>
  <c r="S79" i="2"/>
  <c r="V79" i="2" s="1"/>
  <c r="W79" i="2" s="1"/>
  <c r="T79" i="2"/>
  <c r="X79" i="2"/>
  <c r="E186" i="2"/>
  <c r="T95" i="2"/>
  <c r="X95" i="2"/>
  <c r="V95" i="2"/>
  <c r="W95" i="2" s="1"/>
  <c r="Y95" i="2"/>
  <c r="Z95" i="2" s="1"/>
  <c r="S95" i="2"/>
  <c r="E202" i="2"/>
  <c r="S111" i="2"/>
  <c r="T111" i="2"/>
  <c r="X111" i="2"/>
  <c r="V111" i="2"/>
  <c r="W111" i="2" s="1"/>
  <c r="E218" i="2"/>
  <c r="S22" i="2"/>
  <c r="Y22" i="2" s="1"/>
  <c r="M25" i="2"/>
  <c r="S25" i="2"/>
  <c r="I29" i="2"/>
  <c r="P26" i="2"/>
  <c r="Q26" i="2" s="1"/>
  <c r="L26" i="2"/>
  <c r="U26" i="2" s="1"/>
  <c r="M26" i="2"/>
  <c r="N26" i="2" s="1"/>
  <c r="Z60" i="2"/>
  <c r="V57" i="2"/>
  <c r="W57" i="2" s="1"/>
  <c r="Y57" i="2"/>
  <c r="Z57" i="2" s="1"/>
  <c r="Y72" i="2"/>
  <c r="Z72" i="2" s="1"/>
  <c r="AA72" i="2" s="1"/>
  <c r="AG131" i="2"/>
  <c r="S128" i="2"/>
  <c r="U128" i="2"/>
  <c r="V128" i="2"/>
  <c r="Y128" i="2"/>
  <c r="O27" i="6" s="1"/>
  <c r="R128" i="2"/>
  <c r="M27" i="6"/>
  <c r="N27" i="6" s="1"/>
  <c r="AS151" i="2"/>
  <c r="AA50" i="6" s="1"/>
  <c r="AL151" i="2"/>
  <c r="AM151" i="2"/>
  <c r="AO151" i="2"/>
  <c r="AP151" i="2"/>
  <c r="Y50" i="6"/>
  <c r="Z50" i="6" s="1"/>
  <c r="Y132" i="2"/>
  <c r="O31" i="6" s="1"/>
  <c r="R132" i="2"/>
  <c r="S132" i="2"/>
  <c r="U132" i="2"/>
  <c r="V132" i="2"/>
  <c r="M31" i="6"/>
  <c r="N31" i="6" s="1"/>
  <c r="AO147" i="2"/>
  <c r="AP147" i="2"/>
  <c r="AS147" i="2"/>
  <c r="AA46" i="6" s="1"/>
  <c r="AL147" i="2"/>
  <c r="AM147" i="2"/>
  <c r="Y46" i="6"/>
  <c r="Z46" i="6" s="1"/>
  <c r="AE140" i="2"/>
  <c r="AF140" i="2"/>
  <c r="AI140" i="2"/>
  <c r="U39" i="6" s="1"/>
  <c r="AB140" i="2"/>
  <c r="AD140" i="2" s="1"/>
  <c r="AC140" i="2"/>
  <c r="S39" i="6"/>
  <c r="T39" i="6" s="1"/>
  <c r="J179" i="2"/>
  <c r="N179" i="2"/>
  <c r="O179" i="2" s="1"/>
  <c r="I78" i="6" s="1"/>
  <c r="N213" i="2"/>
  <c r="O213" i="2" s="1"/>
  <c r="I112" i="6" s="1"/>
  <c r="J213" i="2"/>
  <c r="AQ135" i="2"/>
  <c r="AG135" i="2"/>
  <c r="W135" i="2"/>
  <c r="AA135" i="2"/>
  <c r="Q135" i="2"/>
  <c r="AK135" i="2"/>
  <c r="S33" i="2"/>
  <c r="N126" i="2"/>
  <c r="O126" i="2" s="1"/>
  <c r="I25" i="6" s="1"/>
  <c r="J126" i="2"/>
  <c r="M108" i="2"/>
  <c r="N108" i="2" s="1"/>
  <c r="P108" i="2"/>
  <c r="Q108" i="2" s="1"/>
  <c r="L108" i="2"/>
  <c r="U108" i="2" s="1"/>
  <c r="L70" i="2"/>
  <c r="M70" i="2"/>
  <c r="N70" i="2" s="1"/>
  <c r="P70" i="2"/>
  <c r="M80" i="2"/>
  <c r="N80" i="2" s="1"/>
  <c r="P80" i="2"/>
  <c r="Q80" i="2" s="1"/>
  <c r="R80" i="2" s="1"/>
  <c r="L80" i="2"/>
  <c r="U80" i="2" s="1"/>
  <c r="P71" i="2"/>
  <c r="Q71" i="2" s="1"/>
  <c r="L71" i="2"/>
  <c r="M71" i="2"/>
  <c r="N71" i="2" s="1"/>
  <c r="L69" i="2"/>
  <c r="U69" i="2" s="1"/>
  <c r="M69" i="2"/>
  <c r="N69" i="2" s="1"/>
  <c r="P69" i="2"/>
  <c r="I76" i="2"/>
  <c r="S76" i="2"/>
  <c r="L93" i="2"/>
  <c r="M93" i="2"/>
  <c r="N93" i="2" s="1"/>
  <c r="P93" i="2"/>
  <c r="I56" i="2"/>
  <c r="S56" i="2"/>
  <c r="M58" i="2"/>
  <c r="N58" i="2" s="1"/>
  <c r="P58" i="2"/>
  <c r="Q58" i="2" s="1"/>
  <c r="R58" i="2" s="1"/>
  <c r="L58" i="2"/>
  <c r="I52" i="2"/>
  <c r="S52" i="2"/>
  <c r="L59" i="2"/>
  <c r="M59" i="2"/>
  <c r="N59" i="2" s="1"/>
  <c r="P59" i="2"/>
  <c r="Q59" i="2" s="1"/>
  <c r="I48" i="2"/>
  <c r="S48" i="2"/>
  <c r="I26" i="2"/>
  <c r="I33" i="2"/>
  <c r="L38" i="2"/>
  <c r="U38" i="2" s="1"/>
  <c r="M38" i="2"/>
  <c r="N38" i="2" s="1"/>
  <c r="P38" i="2"/>
  <c r="I38" i="2"/>
  <c r="S114" i="2"/>
  <c r="T114" i="2"/>
  <c r="X114" i="2"/>
  <c r="V114" i="2" s="1"/>
  <c r="W114" i="2" s="1"/>
  <c r="E221" i="2"/>
  <c r="P24" i="2"/>
  <c r="Q24" i="2" s="1"/>
  <c r="L24" i="2"/>
  <c r="M24" i="2"/>
  <c r="N24" i="2" s="1"/>
  <c r="S24" i="2"/>
  <c r="I129" i="2"/>
  <c r="K129" i="2"/>
  <c r="L129" i="2"/>
  <c r="H129" i="2"/>
  <c r="G28" i="6"/>
  <c r="H28" i="6" s="1"/>
  <c r="Y175" i="2"/>
  <c r="O74" i="6" s="1"/>
  <c r="R175" i="2"/>
  <c r="S175" i="2"/>
  <c r="U175" i="2"/>
  <c r="V175" i="2"/>
  <c r="M74" i="6"/>
  <c r="N74" i="6" s="1"/>
  <c r="P115" i="2"/>
  <c r="Q115" i="2" s="1"/>
  <c r="L115" i="2"/>
  <c r="U115" i="2" s="1"/>
  <c r="M115" i="2"/>
  <c r="N115" i="2" s="1"/>
  <c r="S115" i="2"/>
  <c r="P96" i="2"/>
  <c r="L96" i="2"/>
  <c r="U96" i="2" s="1"/>
  <c r="M96" i="2"/>
  <c r="N96" i="2" s="1"/>
  <c r="M86" i="2"/>
  <c r="N86" i="2" s="1"/>
  <c r="P86" i="2"/>
  <c r="Q86" i="2" s="1"/>
  <c r="L86" i="2"/>
  <c r="U86" i="2" s="1"/>
  <c r="X38" i="2"/>
  <c r="S67" i="2"/>
  <c r="Y67" i="2" s="1"/>
  <c r="X109" i="2"/>
  <c r="L169" i="2"/>
  <c r="H169" i="2"/>
  <c r="I169" i="2"/>
  <c r="K169" i="2"/>
  <c r="G68" i="6"/>
  <c r="H68" i="6" s="1"/>
  <c r="J216" i="2"/>
  <c r="N216" i="2"/>
  <c r="O216" i="2" s="1"/>
  <c r="I115" i="6" s="1"/>
  <c r="W139" i="2"/>
  <c r="AG139" i="2"/>
  <c r="Q139" i="2"/>
  <c r="AQ139" i="2"/>
  <c r="AK139" i="2"/>
  <c r="W112" i="2"/>
  <c r="Y152" i="2"/>
  <c r="O51" i="6" s="1"/>
  <c r="R152" i="2"/>
  <c r="S152" i="2"/>
  <c r="V152" i="2"/>
  <c r="U152" i="2"/>
  <c r="M51" i="6"/>
  <c r="N51" i="6" s="1"/>
  <c r="J113" i="6"/>
  <c r="K113" i="6"/>
  <c r="Y21" i="2"/>
  <c r="Z21" i="2" s="1"/>
  <c r="L19" i="2"/>
  <c r="M19" i="2"/>
  <c r="N19" i="2" s="1"/>
  <c r="P19" i="2"/>
  <c r="Q19" i="2" s="1"/>
  <c r="R19" i="2" s="1"/>
  <c r="P20" i="2"/>
  <c r="L20" i="2"/>
  <c r="M20" i="2"/>
  <c r="N20" i="2" s="1"/>
  <c r="T38" i="2"/>
  <c r="S59" i="2"/>
  <c r="J26" i="6"/>
  <c r="K26" i="6"/>
  <c r="AA131" i="2"/>
  <c r="J142" i="2"/>
  <c r="N142" i="2"/>
  <c r="O142" i="2" s="1"/>
  <c r="I41" i="6" s="1"/>
  <c r="J65" i="6"/>
  <c r="K65" i="6"/>
  <c r="J170" i="2"/>
  <c r="N170" i="2"/>
  <c r="O170" i="2" s="1"/>
  <c r="I69" i="6" s="1"/>
  <c r="Y159" i="2"/>
  <c r="O58" i="6" s="1"/>
  <c r="R159" i="2"/>
  <c r="S159" i="2"/>
  <c r="U159" i="2"/>
  <c r="V159" i="2"/>
  <c r="M58" i="6"/>
  <c r="N58" i="6" s="1"/>
  <c r="K85" i="6"/>
  <c r="J85" i="6"/>
  <c r="K109" i="6"/>
  <c r="J109" i="6"/>
  <c r="W40" i="2"/>
  <c r="AA132" i="2"/>
  <c r="AK132" i="2"/>
  <c r="AG132" i="2"/>
  <c r="AQ132" i="2"/>
  <c r="AG144" i="2"/>
  <c r="W144" i="2"/>
  <c r="AA144" i="2"/>
  <c r="AK144" i="2"/>
  <c r="Q144" i="2"/>
  <c r="AQ144" i="2"/>
  <c r="X43" i="2"/>
  <c r="Y43" i="2" s="1"/>
  <c r="Z43" i="2" s="1"/>
  <c r="AA43" i="2" s="1"/>
  <c r="V43" i="2"/>
  <c r="W43" i="2" s="1"/>
  <c r="S43" i="2"/>
  <c r="T43" i="2"/>
  <c r="E150" i="2"/>
  <c r="X86" i="2"/>
  <c r="Y86" i="2"/>
  <c r="S86" i="2"/>
  <c r="V86" i="2" s="1"/>
  <c r="W86" i="2" s="1"/>
  <c r="T86" i="2"/>
  <c r="E193" i="2"/>
  <c r="S34" i="2"/>
  <c r="V34" i="2" s="1"/>
  <c r="T34" i="2"/>
  <c r="X34" i="2"/>
  <c r="E141" i="2"/>
  <c r="L23" i="2"/>
  <c r="U23" i="2" s="1"/>
  <c r="M23" i="2"/>
  <c r="N23" i="2" s="1"/>
  <c r="P23" i="2"/>
  <c r="L17" i="2"/>
  <c r="M17" i="2"/>
  <c r="P17" i="2"/>
  <c r="J117" i="2"/>
  <c r="S17" i="2"/>
  <c r="P18" i="2"/>
  <c r="L18" i="2"/>
  <c r="M18" i="2"/>
  <c r="N18" i="2" s="1"/>
  <c r="K192" i="2"/>
  <c r="L192" i="2"/>
  <c r="H192" i="2"/>
  <c r="I192" i="2"/>
  <c r="G91" i="6"/>
  <c r="H91" i="6" s="1"/>
  <c r="T22" i="2"/>
  <c r="X22" i="2"/>
  <c r="E129" i="2"/>
  <c r="S77" i="2"/>
  <c r="V77" i="2" s="1"/>
  <c r="W77" i="2" s="1"/>
  <c r="T77" i="2"/>
  <c r="X77" i="2"/>
  <c r="E184" i="2"/>
  <c r="T93" i="2"/>
  <c r="Y93" i="2"/>
  <c r="S93" i="2"/>
  <c r="V93" i="2" s="1"/>
  <c r="W93" i="2" s="1"/>
  <c r="E200" i="2"/>
  <c r="E216" i="2"/>
  <c r="V109" i="2"/>
  <c r="W109" i="2"/>
  <c r="Y109" i="2"/>
  <c r="Z109" i="2" s="1"/>
  <c r="H22" i="7"/>
  <c r="H38" i="7"/>
  <c r="H97" i="7"/>
  <c r="H117" i="2"/>
  <c r="I17" i="2"/>
  <c r="G117" i="2"/>
  <c r="Q131" i="2"/>
  <c r="J155" i="2"/>
  <c r="N155" i="2"/>
  <c r="O155" i="2" s="1"/>
  <c r="I54" i="6" s="1"/>
  <c r="J73" i="6"/>
  <c r="K73" i="6"/>
  <c r="J171" i="2"/>
  <c r="N171" i="2"/>
  <c r="O171" i="2" s="1"/>
  <c r="I70" i="6" s="1"/>
  <c r="J181" i="2"/>
  <c r="N181" i="2"/>
  <c r="O181" i="2" s="1"/>
  <c r="I80" i="6" s="1"/>
  <c r="H189" i="2"/>
  <c r="I189" i="2"/>
  <c r="K189" i="2"/>
  <c r="L189" i="2"/>
  <c r="G88" i="6"/>
  <c r="H88" i="6" s="1"/>
  <c r="Q143" i="2"/>
  <c r="AQ143" i="2"/>
  <c r="W143" i="2"/>
  <c r="AG143" i="2"/>
  <c r="AK143" i="2"/>
  <c r="AA143" i="2"/>
  <c r="L31" i="2"/>
  <c r="U31" i="2" s="1"/>
  <c r="M31" i="2"/>
  <c r="N31" i="2" s="1"/>
  <c r="P31" i="2"/>
  <c r="Q31" i="2" s="1"/>
  <c r="T32" i="2"/>
  <c r="P32" i="2"/>
  <c r="Q32" i="2" s="1"/>
  <c r="M32" i="2"/>
  <c r="N32" i="2" s="1"/>
  <c r="L32" i="2"/>
  <c r="S32" i="2"/>
  <c r="W75" i="2"/>
  <c r="Z75" i="2" s="1"/>
  <c r="AA75" i="2" s="1"/>
  <c r="Y65" i="2"/>
  <c r="Z65" i="2" s="1"/>
  <c r="Y112" i="2"/>
  <c r="Z112" i="2" s="1"/>
  <c r="Y111" i="2"/>
  <c r="J70" i="6"/>
  <c r="K70" i="6"/>
  <c r="AA139" i="2"/>
  <c r="J58" i="6"/>
  <c r="K58" i="6"/>
  <c r="AO176" i="2"/>
  <c r="AP176" i="2"/>
  <c r="AS176" i="2"/>
  <c r="AA75" i="6" s="1"/>
  <c r="AL176" i="2"/>
  <c r="AN176" i="2" s="1"/>
  <c r="AM176" i="2"/>
  <c r="Y75" i="6"/>
  <c r="Z75" i="6" s="1"/>
  <c r="J114" i="6"/>
  <c r="K114" i="6"/>
  <c r="J86" i="6"/>
  <c r="K86" i="6"/>
  <c r="AO160" i="2"/>
  <c r="AP160" i="2"/>
  <c r="AS160" i="2"/>
  <c r="AA59" i="6" s="1"/>
  <c r="AL160" i="2"/>
  <c r="AM160" i="2"/>
  <c r="Y59" i="6"/>
  <c r="Z59" i="6" s="1"/>
  <c r="AI164" i="2"/>
  <c r="U63" i="6" s="1"/>
  <c r="AB164" i="2"/>
  <c r="AC164" i="2"/>
  <c r="AE164" i="2"/>
  <c r="AF164" i="2"/>
  <c r="S63" i="6"/>
  <c r="T63" i="6" s="1"/>
  <c r="J92" i="6"/>
  <c r="K92" i="6"/>
  <c r="O193" i="2"/>
  <c r="I92" i="6" s="1"/>
  <c r="J119" i="6"/>
  <c r="K119" i="6"/>
  <c r="W36" i="2"/>
  <c r="Z36" i="2" s="1"/>
  <c r="S30" i="2"/>
  <c r="T30" i="2"/>
  <c r="X30" i="2"/>
  <c r="V30" i="2"/>
  <c r="W30" i="2" s="1"/>
  <c r="E137" i="2"/>
  <c r="X116" i="2"/>
  <c r="V116" i="2" s="1"/>
  <c r="W116" i="2" s="1"/>
  <c r="E223" i="2"/>
  <c r="U116" i="2"/>
  <c r="T116" i="2"/>
  <c r="N124" i="2"/>
  <c r="O124" i="2" s="1"/>
  <c r="J124" i="2"/>
  <c r="AM148" i="2"/>
  <c r="AO148" i="2"/>
  <c r="AP148" i="2"/>
  <c r="AS148" i="2"/>
  <c r="AA47" i="6" s="1"/>
  <c r="AL148" i="2"/>
  <c r="Y47" i="6"/>
  <c r="Z47" i="6" s="1"/>
  <c r="K53" i="6"/>
  <c r="J53" i="6"/>
  <c r="AS172" i="2"/>
  <c r="AA71" i="6" s="1"/>
  <c r="AL172" i="2"/>
  <c r="AN172" i="2" s="1"/>
  <c r="AM172" i="2"/>
  <c r="AO172" i="2"/>
  <c r="AP172" i="2"/>
  <c r="Y71" i="6"/>
  <c r="Z71" i="6" s="1"/>
  <c r="AF167" i="2"/>
  <c r="AI167" i="2"/>
  <c r="U66" i="6" s="1"/>
  <c r="AB167" i="2"/>
  <c r="AC167" i="2"/>
  <c r="AE167" i="2"/>
  <c r="S66" i="6"/>
  <c r="T66" i="6" s="1"/>
  <c r="N158" i="2"/>
  <c r="O158" i="2" s="1"/>
  <c r="I57" i="6" s="1"/>
  <c r="AE176" i="2"/>
  <c r="AF176" i="2"/>
  <c r="AI176" i="2"/>
  <c r="U75" i="6" s="1"/>
  <c r="AB176" i="2"/>
  <c r="AC176" i="2"/>
  <c r="S75" i="6"/>
  <c r="T75" i="6" s="1"/>
  <c r="H185" i="2"/>
  <c r="I185" i="2"/>
  <c r="K185" i="2"/>
  <c r="L185" i="2"/>
  <c r="G84" i="6"/>
  <c r="H84" i="6" s="1"/>
  <c r="H204" i="2"/>
  <c r="I204" i="2"/>
  <c r="K204" i="2"/>
  <c r="L204" i="2"/>
  <c r="G103" i="6"/>
  <c r="H103" i="6" s="1"/>
  <c r="J187" i="2"/>
  <c r="N187" i="2"/>
  <c r="O187" i="2" s="1"/>
  <c r="I86" i="6" s="1"/>
  <c r="J145" i="2"/>
  <c r="N145" i="2"/>
  <c r="O145" i="2" s="1"/>
  <c r="I44" i="6" s="1"/>
  <c r="J134" i="2"/>
  <c r="J165" i="2"/>
  <c r="N165" i="2"/>
  <c r="O165" i="2" s="1"/>
  <c r="I64" i="6" s="1"/>
  <c r="J195" i="2"/>
  <c r="N195" i="2"/>
  <c r="O195" i="2" s="1"/>
  <c r="I94" i="6" s="1"/>
  <c r="J118" i="6"/>
  <c r="K118" i="6"/>
  <c r="O215" i="2"/>
  <c r="I114" i="6" s="1"/>
  <c r="W159" i="2"/>
  <c r="AG159" i="2"/>
  <c r="AQ159" i="2"/>
  <c r="L110" i="2"/>
  <c r="M110" i="2"/>
  <c r="N110" i="2" s="1"/>
  <c r="P110" i="2"/>
  <c r="P114" i="2"/>
  <c r="Q114" i="2" s="1"/>
  <c r="L114" i="2"/>
  <c r="U114" i="2" s="1"/>
  <c r="M114" i="2"/>
  <c r="N114" i="2" s="1"/>
  <c r="I73" i="2"/>
  <c r="I89" i="2"/>
  <c r="P94" i="2"/>
  <c r="Q94" i="2" s="1"/>
  <c r="L94" i="2"/>
  <c r="U94" i="2" s="1"/>
  <c r="M94" i="2"/>
  <c r="N94" i="2" s="1"/>
  <c r="M79" i="2"/>
  <c r="N79" i="2" s="1"/>
  <c r="P79" i="2"/>
  <c r="Q79" i="2" s="1"/>
  <c r="R79" i="2" s="1"/>
  <c r="L79" i="2"/>
  <c r="U79" i="2" s="1"/>
  <c r="M84" i="2"/>
  <c r="N84" i="2" s="1"/>
  <c r="P84" i="2"/>
  <c r="L84" i="2"/>
  <c r="P66" i="2"/>
  <c r="Q66" i="2" s="1"/>
  <c r="R66" i="2" s="1"/>
  <c r="L66" i="2"/>
  <c r="U66" i="2" s="1"/>
  <c r="M66" i="2"/>
  <c r="N66" i="2" s="1"/>
  <c r="L91" i="2"/>
  <c r="U91" i="2" s="1"/>
  <c r="P91" i="2"/>
  <c r="M91" i="2"/>
  <c r="N91" i="2" s="1"/>
  <c r="I55" i="2"/>
  <c r="I54" i="2"/>
  <c r="L57" i="2"/>
  <c r="U57" i="2" s="1"/>
  <c r="M57" i="2"/>
  <c r="N57" i="2" s="1"/>
  <c r="P57" i="2"/>
  <c r="Q57" i="2" s="1"/>
  <c r="I18" i="2"/>
  <c r="L51" i="2"/>
  <c r="M51" i="2"/>
  <c r="N51" i="2" s="1"/>
  <c r="P51" i="2"/>
  <c r="I28" i="2"/>
  <c r="I35" i="2"/>
  <c r="L36" i="2"/>
  <c r="M36" i="2"/>
  <c r="N36" i="2" s="1"/>
  <c r="P36" i="2"/>
  <c r="Q36" i="2" s="1"/>
  <c r="W136" i="2"/>
  <c r="AQ136" i="2"/>
  <c r="AG136" i="2"/>
  <c r="W140" i="2"/>
  <c r="AG140" i="2"/>
  <c r="Q140" i="2"/>
  <c r="AQ140" i="2"/>
  <c r="W156" i="2"/>
  <c r="AG156" i="2"/>
  <c r="AQ156" i="2"/>
  <c r="Q156" i="2"/>
  <c r="AA156" i="2"/>
  <c r="H72" i="7"/>
  <c r="H104" i="7"/>
  <c r="H67" i="7"/>
  <c r="H24" i="7"/>
  <c r="H40" i="7"/>
  <c r="H90" i="7"/>
  <c r="H95" i="7"/>
  <c r="T18" i="2"/>
  <c r="X18" i="2"/>
  <c r="Y18" i="2" s="1"/>
  <c r="E125" i="2"/>
  <c r="G76" i="7"/>
  <c r="H100" i="7"/>
  <c r="G108" i="7"/>
  <c r="E219" i="2"/>
  <c r="H23" i="7"/>
  <c r="H39" i="7"/>
  <c r="G58" i="7"/>
  <c r="G50" i="7"/>
  <c r="K93" i="6"/>
  <c r="J93" i="6"/>
  <c r="J203" i="2"/>
  <c r="N203" i="2"/>
  <c r="O203" i="2" s="1"/>
  <c r="I102" i="6" s="1"/>
  <c r="AF222" i="2"/>
  <c r="AI222" i="2"/>
  <c r="U121" i="6" s="1"/>
  <c r="AB222" i="2"/>
  <c r="AD222" i="2" s="1"/>
  <c r="AC222" i="2"/>
  <c r="S121" i="6"/>
  <c r="T121" i="6" s="1"/>
  <c r="AE222" i="2"/>
  <c r="O172" i="2"/>
  <c r="I71" i="6" s="1"/>
  <c r="I217" i="2"/>
  <c r="K217" i="2"/>
  <c r="L217" i="2"/>
  <c r="H217" i="2"/>
  <c r="G116" i="6"/>
  <c r="H116" i="6" s="1"/>
  <c r="N175" i="2"/>
  <c r="O175" i="2" s="1"/>
  <c r="I74" i="6" s="1"/>
  <c r="X175" i="2"/>
  <c r="J175" i="2"/>
  <c r="AS182" i="2"/>
  <c r="AA81" i="6" s="1"/>
  <c r="AL182" i="2"/>
  <c r="AN182" i="2" s="1"/>
  <c r="AM182" i="2"/>
  <c r="AO182" i="2"/>
  <c r="AP182" i="2"/>
  <c r="Y81" i="6"/>
  <c r="Z81" i="6" s="1"/>
  <c r="AK179" i="2"/>
  <c r="W179" i="2"/>
  <c r="AG179" i="2"/>
  <c r="AQ179" i="2"/>
  <c r="AA179" i="2"/>
  <c r="L116" i="2"/>
  <c r="M116" i="2"/>
  <c r="N116" i="2" s="1"/>
  <c r="P116" i="2"/>
  <c r="L107" i="2"/>
  <c r="U107" i="2" s="1"/>
  <c r="M107" i="2"/>
  <c r="N107" i="2" s="1"/>
  <c r="P107" i="2"/>
  <c r="L67" i="2"/>
  <c r="U67" i="2" s="1"/>
  <c r="M67" i="2"/>
  <c r="N67" i="2" s="1"/>
  <c r="P67" i="2"/>
  <c r="Q67" i="2" s="1"/>
  <c r="L65" i="2"/>
  <c r="U65" i="2" s="1"/>
  <c r="M65" i="2"/>
  <c r="N65" i="2" s="1"/>
  <c r="P65" i="2"/>
  <c r="Q65" i="2" s="1"/>
  <c r="L89" i="2"/>
  <c r="U89" i="2" s="1"/>
  <c r="M89" i="2"/>
  <c r="N89" i="2" s="1"/>
  <c r="P89" i="2"/>
  <c r="Q89" i="2" s="1"/>
  <c r="L56" i="2"/>
  <c r="U56" i="2" s="1"/>
  <c r="M56" i="2"/>
  <c r="N56" i="2" s="1"/>
  <c r="P56" i="2"/>
  <c r="Q56" i="2" s="1"/>
  <c r="M49" i="2"/>
  <c r="N49" i="2" s="1"/>
  <c r="P49" i="2"/>
  <c r="Q49" i="2" s="1"/>
  <c r="L49" i="2"/>
  <c r="U49" i="2" s="1"/>
  <c r="I20" i="2"/>
  <c r="I30" i="2"/>
  <c r="M50" i="2"/>
  <c r="N50" i="2" s="1"/>
  <c r="L50" i="2"/>
  <c r="P50" i="2"/>
  <c r="Q50" i="2" s="1"/>
  <c r="R50" i="2" s="1"/>
  <c r="I32" i="2"/>
  <c r="G75" i="7"/>
  <c r="G107" i="7"/>
  <c r="H107" i="7" s="1"/>
  <c r="S35" i="2"/>
  <c r="T35" i="2"/>
  <c r="X35" i="2"/>
  <c r="V35" i="2" s="1"/>
  <c r="W35" i="2" s="1"/>
  <c r="E142" i="2"/>
  <c r="W81" i="2"/>
  <c r="S81" i="2"/>
  <c r="V81" i="2" s="1"/>
  <c r="T81" i="2"/>
  <c r="E188" i="2"/>
  <c r="T97" i="2"/>
  <c r="X97" i="2"/>
  <c r="V97" i="2"/>
  <c r="W97" i="2" s="1"/>
  <c r="S97" i="2"/>
  <c r="E204" i="2"/>
  <c r="S113" i="2"/>
  <c r="T113" i="2"/>
  <c r="X113" i="2"/>
  <c r="E220" i="2"/>
  <c r="X62" i="2"/>
  <c r="S62" i="2"/>
  <c r="T62" i="2"/>
  <c r="E169" i="2"/>
  <c r="X90" i="2"/>
  <c r="T90" i="2"/>
  <c r="S90" i="2"/>
  <c r="V90" i="2" s="1"/>
  <c r="W90" i="2" s="1"/>
  <c r="E197" i="2"/>
  <c r="S71" i="2"/>
  <c r="T71" i="2"/>
  <c r="X71" i="2"/>
  <c r="V71" i="2" s="1"/>
  <c r="W71" i="2" s="1"/>
  <c r="E178" i="2"/>
  <c r="T23" i="2"/>
  <c r="X23" i="2"/>
  <c r="V23" i="2" s="1"/>
  <c r="W23" i="2" s="1"/>
  <c r="S23" i="2"/>
  <c r="E130" i="2"/>
  <c r="V67" i="2"/>
  <c r="W67" i="2"/>
  <c r="E174" i="2"/>
  <c r="T82" i="2"/>
  <c r="Y82" i="2" s="1"/>
  <c r="E189" i="2"/>
  <c r="H26" i="7"/>
  <c r="H42" i="7"/>
  <c r="H58" i="7"/>
  <c r="G109" i="7"/>
  <c r="H109" i="7" s="1"/>
  <c r="G66" i="7"/>
  <c r="G98" i="7"/>
  <c r="G71" i="7"/>
  <c r="G103" i="7"/>
  <c r="X51" i="2"/>
  <c r="V51" i="2"/>
  <c r="W51" i="2" s="1"/>
  <c r="S51" i="2"/>
  <c r="T51" i="2"/>
  <c r="E158" i="2"/>
  <c r="U83" i="2"/>
  <c r="X83" i="2"/>
  <c r="V83" i="2" s="1"/>
  <c r="W83" i="2" s="1"/>
  <c r="Y83" i="2"/>
  <c r="E190" i="2"/>
  <c r="T99" i="2"/>
  <c r="X99" i="2"/>
  <c r="S99" i="2"/>
  <c r="Y99" i="2" s="1"/>
  <c r="E206" i="2"/>
  <c r="Q222" i="2"/>
  <c r="AQ222" i="2"/>
  <c r="H25" i="7"/>
  <c r="H41" i="7"/>
  <c r="H57" i="7"/>
  <c r="G81" i="7"/>
  <c r="H81" i="7" s="1"/>
  <c r="G65" i="7"/>
  <c r="G57" i="7"/>
  <c r="G49" i="7"/>
  <c r="X59" i="2"/>
  <c r="Y59" i="2" s="1"/>
  <c r="E166" i="2"/>
  <c r="X84" i="2"/>
  <c r="S84" i="2"/>
  <c r="V84" i="2" s="1"/>
  <c r="W84" i="2" s="1"/>
  <c r="T84" i="2"/>
  <c r="E191" i="2"/>
  <c r="X100" i="2"/>
  <c r="S100" i="2"/>
  <c r="Y100" i="2" s="1"/>
  <c r="V100" i="2"/>
  <c r="W100" i="2" s="1"/>
  <c r="E207" i="2"/>
  <c r="J131" i="2"/>
  <c r="N131" i="2"/>
  <c r="O131" i="2" s="1"/>
  <c r="I30" i="6" s="1"/>
  <c r="K29" i="6"/>
  <c r="J29" i="6"/>
  <c r="J40" i="6"/>
  <c r="K40" i="6"/>
  <c r="J41" i="6"/>
  <c r="K41" i="6"/>
  <c r="J34" i="6"/>
  <c r="K34" i="6"/>
  <c r="N141" i="2"/>
  <c r="O141" i="2" s="1"/>
  <c r="I40" i="6" s="1"/>
  <c r="J141" i="2"/>
  <c r="J36" i="6"/>
  <c r="K36" i="6"/>
  <c r="J52" i="6"/>
  <c r="K52" i="6"/>
  <c r="J54" i="6"/>
  <c r="K54" i="6"/>
  <c r="AO167" i="2"/>
  <c r="AP167" i="2"/>
  <c r="AS167" i="2"/>
  <c r="AA66" i="6" s="1"/>
  <c r="AL167" i="2"/>
  <c r="AM167" i="2"/>
  <c r="Y66" i="6"/>
  <c r="Z66" i="6" s="1"/>
  <c r="AE147" i="2"/>
  <c r="AF147" i="2"/>
  <c r="AI147" i="2"/>
  <c r="U46" i="6" s="1"/>
  <c r="AB147" i="2"/>
  <c r="AC147" i="2"/>
  <c r="S46" i="6"/>
  <c r="T46" i="6" s="1"/>
  <c r="S171" i="2"/>
  <c r="U171" i="2"/>
  <c r="V171" i="2"/>
  <c r="Y171" i="2"/>
  <c r="O70" i="6" s="1"/>
  <c r="R171" i="2"/>
  <c r="T171" i="2" s="1"/>
  <c r="M70" i="6"/>
  <c r="N70" i="6" s="1"/>
  <c r="V176" i="2"/>
  <c r="Y176" i="2"/>
  <c r="O75" i="6" s="1"/>
  <c r="R176" i="2"/>
  <c r="S176" i="2"/>
  <c r="U176" i="2"/>
  <c r="M75" i="6"/>
  <c r="N75" i="6" s="1"/>
  <c r="Y167" i="2"/>
  <c r="O66" i="6" s="1"/>
  <c r="R167" i="2"/>
  <c r="S167" i="2"/>
  <c r="U167" i="2"/>
  <c r="V167" i="2"/>
  <c r="M66" i="6"/>
  <c r="N66" i="6" s="1"/>
  <c r="H196" i="2"/>
  <c r="I196" i="2"/>
  <c r="K196" i="2"/>
  <c r="L196" i="2"/>
  <c r="G95" i="6"/>
  <c r="H95" i="6" s="1"/>
  <c r="J106" i="6"/>
  <c r="K106" i="6"/>
  <c r="AE160" i="2"/>
  <c r="AF160" i="2"/>
  <c r="AI160" i="2"/>
  <c r="U59" i="6" s="1"/>
  <c r="AB160" i="2"/>
  <c r="AD160" i="2" s="1"/>
  <c r="AC160" i="2"/>
  <c r="S59" i="6"/>
  <c r="T59" i="6" s="1"/>
  <c r="AI172" i="2"/>
  <c r="U71" i="6" s="1"/>
  <c r="AB172" i="2"/>
  <c r="AC172" i="2"/>
  <c r="AE172" i="2"/>
  <c r="AF172" i="2"/>
  <c r="S71" i="6"/>
  <c r="T71" i="6" s="1"/>
  <c r="N190" i="2"/>
  <c r="O190" i="2" s="1"/>
  <c r="I89" i="6" s="1"/>
  <c r="J190" i="2"/>
  <c r="N206" i="2"/>
  <c r="O206" i="2" s="1"/>
  <c r="I105" i="6" s="1"/>
  <c r="J206" i="2"/>
  <c r="H182" i="2"/>
  <c r="I182" i="2"/>
  <c r="K182" i="2"/>
  <c r="L182" i="2"/>
  <c r="G81" i="6"/>
  <c r="H81" i="6" s="1"/>
  <c r="N164" i="2"/>
  <c r="O164" i="2" s="1"/>
  <c r="I63" i="6" s="1"/>
  <c r="K101" i="6"/>
  <c r="J101" i="6"/>
  <c r="H197" i="2"/>
  <c r="I197" i="2"/>
  <c r="K197" i="2"/>
  <c r="L197" i="2"/>
  <c r="G96" i="6"/>
  <c r="H96" i="6" s="1"/>
  <c r="H211" i="2"/>
  <c r="K211" i="2"/>
  <c r="I211" i="2"/>
  <c r="G110" i="6"/>
  <c r="H110" i="6" s="1"/>
  <c r="L211" i="2"/>
  <c r="J210" i="2"/>
  <c r="N210" i="2"/>
  <c r="O210" i="2" s="1"/>
  <c r="I109" i="6" s="1"/>
  <c r="AI182" i="2"/>
  <c r="U81" i="6" s="1"/>
  <c r="AB182" i="2"/>
  <c r="AC182" i="2"/>
  <c r="AE182" i="2"/>
  <c r="AF182" i="2"/>
  <c r="S81" i="6"/>
  <c r="T81" i="6" s="1"/>
  <c r="J220" i="2"/>
  <c r="N220" i="2"/>
  <c r="O220" i="2" s="1"/>
  <c r="I119" i="6" s="1"/>
  <c r="W127" i="2"/>
  <c r="X127" i="2" s="1"/>
  <c r="AG127" i="2"/>
  <c r="AQ127" i="2"/>
  <c r="AK127" i="2"/>
  <c r="Y40" i="2"/>
  <c r="Z40" i="2" s="1"/>
  <c r="I108" i="2"/>
  <c r="L112" i="2"/>
  <c r="M112" i="2"/>
  <c r="N112" i="2" s="1"/>
  <c r="P112" i="2"/>
  <c r="Q112" i="2" s="1"/>
  <c r="R112" i="2" s="1"/>
  <c r="P68" i="2"/>
  <c r="L68" i="2"/>
  <c r="U68" i="2" s="1"/>
  <c r="AA68" i="2" s="1"/>
  <c r="M68" i="2"/>
  <c r="N68" i="2" s="1"/>
  <c r="M92" i="2"/>
  <c r="N92" i="2" s="1"/>
  <c r="P92" i="2"/>
  <c r="Q92" i="2" s="1"/>
  <c r="R92" i="2" s="1"/>
  <c r="L92" i="2"/>
  <c r="L106" i="2"/>
  <c r="U106" i="2" s="1"/>
  <c r="M106" i="2"/>
  <c r="N106" i="2" s="1"/>
  <c r="P106" i="2"/>
  <c r="L53" i="2"/>
  <c r="U53" i="2" s="1"/>
  <c r="M53" i="2"/>
  <c r="N53" i="2" s="1"/>
  <c r="P53" i="2"/>
  <c r="P34" i="2"/>
  <c r="Q34" i="2" s="1"/>
  <c r="L34" i="2"/>
  <c r="M34" i="2"/>
  <c r="N34" i="2" s="1"/>
  <c r="I90" i="2"/>
  <c r="L72" i="2"/>
  <c r="U72" i="2" s="1"/>
  <c r="M72" i="2"/>
  <c r="N72" i="2" s="1"/>
  <c r="P72" i="2"/>
  <c r="L87" i="2"/>
  <c r="M87" i="2"/>
  <c r="N87" i="2" s="1"/>
  <c r="P87" i="2"/>
  <c r="I44" i="2"/>
  <c r="M47" i="2"/>
  <c r="N47" i="2" s="1"/>
  <c r="L47" i="2"/>
  <c r="P47" i="2"/>
  <c r="I22" i="2"/>
  <c r="M48" i="2"/>
  <c r="N48" i="2" s="1"/>
  <c r="L48" i="2"/>
  <c r="U48" i="2" s="1"/>
  <c r="P48" i="2"/>
  <c r="Q48" i="2" s="1"/>
  <c r="I24" i="2"/>
  <c r="H64" i="7"/>
  <c r="F112" i="7"/>
  <c r="H28" i="7"/>
  <c r="H44" i="7"/>
  <c r="H71" i="7"/>
  <c r="H103" i="7"/>
  <c r="X31" i="2"/>
  <c r="V31" i="2" s="1"/>
  <c r="W31" i="2" s="1"/>
  <c r="S31" i="2"/>
  <c r="E138" i="2"/>
  <c r="H105" i="7"/>
  <c r="H76" i="7"/>
  <c r="H108" i="7"/>
  <c r="X39" i="2"/>
  <c r="S39" i="2"/>
  <c r="V39" i="2" s="1"/>
  <c r="W39" i="2" s="1"/>
  <c r="T39" i="2"/>
  <c r="E146" i="2"/>
  <c r="G12" i="7"/>
  <c r="H27" i="7"/>
  <c r="H43" i="7"/>
  <c r="H59" i="7"/>
  <c r="H86" i="7"/>
  <c r="G64" i="7"/>
  <c r="G56" i="7"/>
  <c r="H56" i="7" s="1"/>
  <c r="L21" i="2"/>
  <c r="U21" i="2" s="1"/>
  <c r="M21" i="2"/>
  <c r="N21" i="2" s="1"/>
  <c r="P21" i="2"/>
  <c r="Q21" i="2" s="1"/>
  <c r="I27" i="2"/>
  <c r="I19" i="2"/>
  <c r="P22" i="2"/>
  <c r="Q22" i="2" s="1"/>
  <c r="R22" i="2" s="1"/>
  <c r="L22" i="2"/>
  <c r="M22" i="2"/>
  <c r="N22" i="2" s="1"/>
  <c r="H132" i="2"/>
  <c r="H224" i="2" s="1"/>
  <c r="I132" i="2"/>
  <c r="K132" i="2"/>
  <c r="L132" i="2"/>
  <c r="G31" i="6"/>
  <c r="H31" i="6" s="1"/>
  <c r="AS128" i="2"/>
  <c r="AA27" i="6" s="1"/>
  <c r="AL128" i="2"/>
  <c r="AM128" i="2"/>
  <c r="AO128" i="2"/>
  <c r="AP128" i="2"/>
  <c r="Y27" i="6"/>
  <c r="Z27" i="6" s="1"/>
  <c r="I143" i="2"/>
  <c r="K143" i="2"/>
  <c r="L143" i="2"/>
  <c r="H143" i="2"/>
  <c r="G42" i="6"/>
  <c r="H42" i="6" s="1"/>
  <c r="J150" i="2"/>
  <c r="N150" i="2"/>
  <c r="O150" i="2" s="1"/>
  <c r="I49" i="6" s="1"/>
  <c r="J62" i="6"/>
  <c r="K62" i="6"/>
  <c r="AS156" i="2"/>
  <c r="AA55" i="6" s="1"/>
  <c r="AP156" i="2"/>
  <c r="AL156" i="2"/>
  <c r="AM156" i="2"/>
  <c r="AO156" i="2"/>
  <c r="Y55" i="6"/>
  <c r="Z55" i="6" s="1"/>
  <c r="AA175" i="2"/>
  <c r="AE148" i="2"/>
  <c r="AF148" i="2"/>
  <c r="AI148" i="2"/>
  <c r="U47" i="6" s="1"/>
  <c r="AB148" i="2"/>
  <c r="AC148" i="2"/>
  <c r="S47" i="6"/>
  <c r="T47" i="6" s="1"/>
  <c r="J163" i="2"/>
  <c r="N163" i="2"/>
  <c r="O163" i="2" s="1"/>
  <c r="I62" i="6" s="1"/>
  <c r="N174" i="2"/>
  <c r="O174" i="2" s="1"/>
  <c r="I73" i="6" s="1"/>
  <c r="J99" i="6"/>
  <c r="K99" i="6"/>
  <c r="N178" i="2"/>
  <c r="O178" i="2" s="1"/>
  <c r="I77" i="6" s="1"/>
  <c r="J100" i="6"/>
  <c r="K100" i="6"/>
  <c r="K37" i="6"/>
  <c r="J37" i="6"/>
  <c r="J72" i="6"/>
  <c r="K72" i="6"/>
  <c r="J82" i="6"/>
  <c r="K82" i="6"/>
  <c r="J208" i="2"/>
  <c r="N208" i="2"/>
  <c r="O208" i="2" s="1"/>
  <c r="I107" i="6" s="1"/>
  <c r="Y182" i="2"/>
  <c r="O81" i="6" s="1"/>
  <c r="R182" i="2"/>
  <c r="S182" i="2"/>
  <c r="V182" i="2"/>
  <c r="U182" i="2"/>
  <c r="M81" i="6"/>
  <c r="N81" i="6" s="1"/>
  <c r="J120" i="6"/>
  <c r="K120" i="6"/>
  <c r="AQ151" i="2"/>
  <c r="Q151" i="2"/>
  <c r="I94" i="2"/>
  <c r="L52" i="2"/>
  <c r="U52" i="2" s="1"/>
  <c r="M52" i="2"/>
  <c r="N52" i="2" s="1"/>
  <c r="P52" i="2"/>
  <c r="Q52" i="2" s="1"/>
  <c r="P111" i="2"/>
  <c r="L111" i="2"/>
  <c r="M111" i="2"/>
  <c r="N111" i="2" s="1"/>
  <c r="L101" i="2"/>
  <c r="U101" i="2" s="1"/>
  <c r="M101" i="2"/>
  <c r="N101" i="2" s="1"/>
  <c r="P101" i="2"/>
  <c r="Q101" i="2" s="1"/>
  <c r="R101" i="2" s="1"/>
  <c r="I93" i="2"/>
  <c r="U93" i="2" s="1"/>
  <c r="I99" i="2"/>
  <c r="P104" i="2"/>
  <c r="L104" i="2"/>
  <c r="U104" i="2" s="1"/>
  <c r="M104" i="2"/>
  <c r="N104" i="2" s="1"/>
  <c r="I87" i="2"/>
  <c r="I88" i="2"/>
  <c r="I71" i="2"/>
  <c r="L85" i="2"/>
  <c r="M85" i="2"/>
  <c r="N85" i="2" s="1"/>
  <c r="P85" i="2"/>
  <c r="I50" i="2"/>
  <c r="I51" i="2"/>
  <c r="U51" i="2" s="1"/>
  <c r="I58" i="2"/>
  <c r="I42" i="2"/>
  <c r="M45" i="2"/>
  <c r="N45" i="2" s="1"/>
  <c r="P45" i="2"/>
  <c r="L45" i="2"/>
  <c r="U45" i="2" s="1"/>
  <c r="P35" i="2"/>
  <c r="L35" i="2"/>
  <c r="M35" i="2"/>
  <c r="N35" i="2" s="1"/>
  <c r="I47" i="2"/>
  <c r="M46" i="2"/>
  <c r="N46" i="2" s="1"/>
  <c r="L46" i="2"/>
  <c r="U46" i="2" s="1"/>
  <c r="P46" i="2"/>
  <c r="AA124" i="2"/>
  <c r="AK124" i="2"/>
  <c r="W148" i="2"/>
  <c r="AG148" i="2"/>
  <c r="Q148" i="2"/>
  <c r="AQ148" i="2"/>
  <c r="S45" i="2"/>
  <c r="S53" i="2"/>
  <c r="W164" i="2"/>
  <c r="AQ164" i="2"/>
  <c r="Q164" i="2"/>
  <c r="K44" i="2"/>
  <c r="T44" i="2" s="1"/>
  <c r="Y44" i="2" s="1"/>
  <c r="K25" i="2"/>
  <c r="T25" i="2" s="1"/>
  <c r="G83" i="7"/>
  <c r="H83" i="7" s="1"/>
  <c r="S54" i="2"/>
  <c r="V54" i="2" s="1"/>
  <c r="W54" i="2" s="1"/>
  <c r="T54" i="2"/>
  <c r="X54" i="2"/>
  <c r="E161" i="2"/>
  <c r="U85" i="2"/>
  <c r="X85" i="2"/>
  <c r="V85" i="2" s="1"/>
  <c r="W85" i="2" s="1"/>
  <c r="Y85" i="2"/>
  <c r="E192" i="2"/>
  <c r="T101" i="2"/>
  <c r="X101" i="2"/>
  <c r="V101" i="2" s="1"/>
  <c r="W101" i="2" s="1"/>
  <c r="S101" i="2"/>
  <c r="E208" i="2"/>
  <c r="G85" i="7"/>
  <c r="H85" i="7" s="1"/>
  <c r="S73" i="2"/>
  <c r="V73" i="2" s="1"/>
  <c r="T73" i="2"/>
  <c r="X73" i="2"/>
  <c r="W73" i="2"/>
  <c r="E180" i="2"/>
  <c r="S98" i="2"/>
  <c r="Y98" i="2" s="1"/>
  <c r="X98" i="2"/>
  <c r="E205" i="2"/>
  <c r="S42" i="2"/>
  <c r="T42" i="2"/>
  <c r="X42" i="2"/>
  <c r="V42" i="2"/>
  <c r="W42" i="2" s="1"/>
  <c r="Y42" i="2"/>
  <c r="E149" i="2"/>
  <c r="H66" i="7"/>
  <c r="X102" i="2"/>
  <c r="S102" i="2"/>
  <c r="V102" i="2" s="1"/>
  <c r="W102" i="2" s="1"/>
  <c r="E209" i="2"/>
  <c r="H14" i="7"/>
  <c r="H30" i="7"/>
  <c r="H46" i="7"/>
  <c r="S94" i="2"/>
  <c r="V94" i="2" s="1"/>
  <c r="W94" i="2" s="1"/>
  <c r="X94" i="2"/>
  <c r="E201" i="2"/>
  <c r="G74" i="7"/>
  <c r="H74" i="7" s="1"/>
  <c r="G106" i="7"/>
  <c r="G79" i="7"/>
  <c r="H79" i="7" s="1"/>
  <c r="G111" i="7"/>
  <c r="X87" i="2"/>
  <c r="Y87" i="2" s="1"/>
  <c r="Z87" i="2" s="1"/>
  <c r="V87" i="2"/>
  <c r="W87" i="2" s="1"/>
  <c r="E194" i="2"/>
  <c r="T103" i="2"/>
  <c r="X103" i="2"/>
  <c r="S103" i="2"/>
  <c r="V103" i="2" s="1"/>
  <c r="W103" i="2" s="1"/>
  <c r="E210" i="2"/>
  <c r="G68" i="7"/>
  <c r="H68" i="7" s="1"/>
  <c r="H13" i="7"/>
  <c r="H29" i="7"/>
  <c r="H45" i="7"/>
  <c r="G89" i="7"/>
  <c r="G63" i="7"/>
  <c r="G55" i="7"/>
  <c r="H55" i="7" s="1"/>
  <c r="W172" i="2"/>
  <c r="AQ172" i="2"/>
  <c r="Q172" i="2"/>
  <c r="X88" i="2"/>
  <c r="V88" i="2"/>
  <c r="W88" i="2" s="1"/>
  <c r="T88" i="2"/>
  <c r="S88" i="2"/>
  <c r="Y88" i="2" s="1"/>
  <c r="E195" i="2"/>
  <c r="V104" i="2"/>
  <c r="W104" i="2" s="1"/>
  <c r="Z104" i="2" s="1"/>
  <c r="AA104" i="2"/>
  <c r="E211" i="2"/>
  <c r="N127" i="2"/>
  <c r="O127" i="2" s="1"/>
  <c r="I26" i="6" s="1"/>
  <c r="J127" i="2"/>
  <c r="J49" i="6"/>
  <c r="K49" i="6"/>
  <c r="J144" i="2"/>
  <c r="N144" i="2"/>
  <c r="O144" i="2" s="1"/>
  <c r="I43" i="6" s="1"/>
  <c r="J153" i="2"/>
  <c r="N153" i="2"/>
  <c r="O153" i="2" s="1"/>
  <c r="I52" i="6" s="1"/>
  <c r="J78" i="6"/>
  <c r="K78" i="6"/>
  <c r="AS152" i="2"/>
  <c r="AA51" i="6" s="1"/>
  <c r="AO152" i="2"/>
  <c r="AL152" i="2"/>
  <c r="AM152" i="2"/>
  <c r="AP152" i="2"/>
  <c r="Y51" i="6"/>
  <c r="Z51" i="6" s="1"/>
  <c r="L177" i="2"/>
  <c r="H177" i="2"/>
  <c r="I177" i="2"/>
  <c r="K177" i="2"/>
  <c r="G76" i="6"/>
  <c r="H76" i="6" s="1"/>
  <c r="J56" i="6"/>
  <c r="K56" i="6"/>
  <c r="S136" i="2"/>
  <c r="U136" i="2"/>
  <c r="V136" i="2"/>
  <c r="Y136" i="2"/>
  <c r="O35" i="6" s="1"/>
  <c r="R136" i="2"/>
  <c r="M35" i="6"/>
  <c r="N35" i="6" s="1"/>
  <c r="V147" i="2"/>
  <c r="Y147" i="2"/>
  <c r="O46" i="6" s="1"/>
  <c r="R147" i="2"/>
  <c r="T147" i="2" s="1"/>
  <c r="S147" i="2"/>
  <c r="U147" i="2"/>
  <c r="M46" i="6"/>
  <c r="N46" i="6" s="1"/>
  <c r="J57" i="6"/>
  <c r="K57" i="6"/>
  <c r="H176" i="2"/>
  <c r="I176" i="2"/>
  <c r="K176" i="2"/>
  <c r="L176" i="2"/>
  <c r="G75" i="6"/>
  <c r="H75" i="6" s="1"/>
  <c r="H188" i="2"/>
  <c r="I188" i="2"/>
  <c r="K188" i="2"/>
  <c r="L188" i="2"/>
  <c r="G87" i="6"/>
  <c r="H87" i="6" s="1"/>
  <c r="J98" i="6"/>
  <c r="K98" i="6"/>
  <c r="J107" i="6"/>
  <c r="K107" i="6"/>
  <c r="V160" i="2"/>
  <c r="Y160" i="2"/>
  <c r="O59" i="6" s="1"/>
  <c r="R160" i="2"/>
  <c r="T160" i="2" s="1"/>
  <c r="S160" i="2"/>
  <c r="U160" i="2"/>
  <c r="M59" i="6"/>
  <c r="N59" i="6" s="1"/>
  <c r="J80" i="6"/>
  <c r="K80" i="6"/>
  <c r="J112" i="6"/>
  <c r="K112" i="6"/>
  <c r="J180" i="2"/>
  <c r="N180" i="2"/>
  <c r="O180" i="2" s="1"/>
  <c r="I79" i="6" s="1"/>
  <c r="J194" i="2"/>
  <c r="N194" i="2"/>
  <c r="O194" i="2" s="1"/>
  <c r="I93" i="6" s="1"/>
  <c r="K218" i="2"/>
  <c r="L218" i="2"/>
  <c r="H218" i="2"/>
  <c r="G117" i="6"/>
  <c r="H117" i="6" s="1"/>
  <c r="I218" i="2"/>
  <c r="J115" i="6"/>
  <c r="K115" i="6"/>
  <c r="AK171" i="2"/>
  <c r="W171" i="2"/>
  <c r="AG171" i="2"/>
  <c r="AQ171" i="2"/>
  <c r="AA171" i="2"/>
  <c r="W175" i="2"/>
  <c r="AG175" i="2"/>
  <c r="I112" i="2"/>
  <c r="I111" i="2"/>
  <c r="L99" i="2"/>
  <c r="U99" i="2" s="1"/>
  <c r="M99" i="2"/>
  <c r="N99" i="2" s="1"/>
  <c r="P99" i="2"/>
  <c r="I97" i="2"/>
  <c r="P102" i="2"/>
  <c r="L102" i="2"/>
  <c r="U102" i="2" s="1"/>
  <c r="M102" i="2"/>
  <c r="N102" i="2" s="1"/>
  <c r="M78" i="2"/>
  <c r="N78" i="2" s="1"/>
  <c r="P78" i="2"/>
  <c r="Q78" i="2" s="1"/>
  <c r="R78" i="2" s="1"/>
  <c r="L78" i="2"/>
  <c r="P74" i="2"/>
  <c r="Q74" i="2" s="1"/>
  <c r="L74" i="2"/>
  <c r="M74" i="2"/>
  <c r="N74" i="2" s="1"/>
  <c r="L83" i="2"/>
  <c r="M83" i="2"/>
  <c r="N83" i="2" s="1"/>
  <c r="P83" i="2"/>
  <c r="I63" i="2"/>
  <c r="M64" i="2"/>
  <c r="N64" i="2" s="1"/>
  <c r="P64" i="2"/>
  <c r="L64" i="2"/>
  <c r="U64" i="2" s="1"/>
  <c r="AA64" i="2" s="1"/>
  <c r="L55" i="2"/>
  <c r="U55" i="2" s="1"/>
  <c r="M55" i="2"/>
  <c r="N55" i="2" s="1"/>
  <c r="P55" i="2"/>
  <c r="Q55" i="2" s="1"/>
  <c r="R55" i="2" s="1"/>
  <c r="I36" i="2"/>
  <c r="I40" i="2"/>
  <c r="M43" i="2"/>
  <c r="N43" i="2" s="1"/>
  <c r="P43" i="2"/>
  <c r="L43" i="2"/>
  <c r="U43" i="2" s="1"/>
  <c r="I45" i="2"/>
  <c r="L44" i="2"/>
  <c r="U44" i="2" s="1"/>
  <c r="M44" i="2"/>
  <c r="N44" i="2" s="1"/>
  <c r="G93" i="7"/>
  <c r="H93" i="7" s="1"/>
  <c r="H16" i="7"/>
  <c r="H32" i="7"/>
  <c r="H48" i="7"/>
  <c r="G69" i="7"/>
  <c r="H111" i="7"/>
  <c r="X50" i="2"/>
  <c r="S50" i="2"/>
  <c r="V50" i="2" s="1"/>
  <c r="W50" i="2" s="1"/>
  <c r="T50" i="2"/>
  <c r="E157" i="2"/>
  <c r="S26" i="2"/>
  <c r="T26" i="2"/>
  <c r="X26" i="2"/>
  <c r="V26" i="2" s="1"/>
  <c r="W26" i="2" s="1"/>
  <c r="E133" i="2"/>
  <c r="H73" i="7"/>
  <c r="U58" i="2"/>
  <c r="X58" i="2"/>
  <c r="V58" i="2" s="1"/>
  <c r="W58" i="2" s="1"/>
  <c r="T58" i="2"/>
  <c r="E165" i="2"/>
  <c r="H15" i="7"/>
  <c r="H31" i="7"/>
  <c r="H47" i="7"/>
  <c r="H63" i="7"/>
  <c r="G62" i="7"/>
  <c r="H62" i="7" s="1"/>
  <c r="G54" i="7"/>
  <c r="H54" i="7" s="1"/>
  <c r="J130" i="2"/>
  <c r="N130" i="2"/>
  <c r="O130" i="2" s="1"/>
  <c r="I29" i="6" s="1"/>
  <c r="J23" i="6"/>
  <c r="K23" i="6"/>
  <c r="I151" i="2"/>
  <c r="K151" i="2"/>
  <c r="L151" i="2"/>
  <c r="H151" i="2"/>
  <c r="G50" i="6"/>
  <c r="H50" i="6" s="1"/>
  <c r="AI152" i="2"/>
  <c r="U51" i="6" s="1"/>
  <c r="AB152" i="2"/>
  <c r="AD152" i="2" s="1"/>
  <c r="AE152" i="2"/>
  <c r="AF152" i="2"/>
  <c r="AC152" i="2"/>
  <c r="S51" i="6"/>
  <c r="T51" i="6" s="1"/>
  <c r="AF159" i="2"/>
  <c r="AI159" i="2"/>
  <c r="U58" i="6" s="1"/>
  <c r="AB159" i="2"/>
  <c r="AC159" i="2"/>
  <c r="AE159" i="2"/>
  <c r="S58" i="6"/>
  <c r="T58" i="6" s="1"/>
  <c r="AB136" i="2"/>
  <c r="AD136" i="2" s="1"/>
  <c r="AC136" i="2"/>
  <c r="AI136" i="2"/>
  <c r="U35" i="6" s="1"/>
  <c r="AE136" i="2"/>
  <c r="AF136" i="2"/>
  <c r="S35" i="6"/>
  <c r="T35" i="6" s="1"/>
  <c r="H139" i="2"/>
  <c r="I139" i="2"/>
  <c r="K139" i="2"/>
  <c r="L139" i="2"/>
  <c r="G38" i="6"/>
  <c r="H38" i="6" s="1"/>
  <c r="O136" i="2"/>
  <c r="I35" i="6" s="1"/>
  <c r="N166" i="2"/>
  <c r="O166" i="2" s="1"/>
  <c r="I65" i="6" s="1"/>
  <c r="I212" i="2"/>
  <c r="H212" i="2"/>
  <c r="K212" i="2"/>
  <c r="L212" i="2"/>
  <c r="G111" i="6"/>
  <c r="H111" i="6" s="1"/>
  <c r="O159" i="2"/>
  <c r="I58" i="6" s="1"/>
  <c r="O167" i="2"/>
  <c r="I66" i="6" s="1"/>
  <c r="H184" i="2"/>
  <c r="K184" i="2"/>
  <c r="I184" i="2"/>
  <c r="L184" i="2"/>
  <c r="G83" i="6"/>
  <c r="H83" i="6" s="1"/>
  <c r="J44" i="6"/>
  <c r="K44" i="6"/>
  <c r="J108" i="6"/>
  <c r="K108" i="6"/>
  <c r="S179" i="2"/>
  <c r="U179" i="2"/>
  <c r="V179" i="2"/>
  <c r="Y179" i="2"/>
  <c r="O78" i="6" s="1"/>
  <c r="R179" i="2"/>
  <c r="M78" i="6"/>
  <c r="N78" i="6" s="1"/>
  <c r="J64" i="6"/>
  <c r="K64" i="6"/>
  <c r="J183" i="2"/>
  <c r="N183" i="2"/>
  <c r="O183" i="2" s="1"/>
  <c r="I82" i="6" s="1"/>
  <c r="J200" i="2"/>
  <c r="N200" i="2"/>
  <c r="O200" i="2" s="1"/>
  <c r="I99" i="6" s="1"/>
  <c r="J79" i="6"/>
  <c r="K79" i="6"/>
  <c r="J94" i="6"/>
  <c r="K94" i="6"/>
  <c r="J202" i="2"/>
  <c r="N202" i="2"/>
  <c r="O202" i="2" s="1"/>
  <c r="I101" i="6" s="1"/>
  <c r="H205" i="2"/>
  <c r="I205" i="2"/>
  <c r="K205" i="2"/>
  <c r="L205" i="2"/>
  <c r="G104" i="6"/>
  <c r="H104" i="6" s="1"/>
  <c r="W167" i="2"/>
  <c r="AG167" i="2"/>
  <c r="L113" i="2"/>
  <c r="U113" i="2" s="1"/>
  <c r="M113" i="2"/>
  <c r="N113" i="2" s="1"/>
  <c r="P113" i="2"/>
  <c r="L109" i="2"/>
  <c r="U109" i="2" s="1"/>
  <c r="M109" i="2"/>
  <c r="N109" i="2" s="1"/>
  <c r="P109" i="2"/>
  <c r="Q109" i="2" s="1"/>
  <c r="L103" i="2"/>
  <c r="U103" i="2" s="1"/>
  <c r="M103" i="2"/>
  <c r="N103" i="2" s="1"/>
  <c r="P103" i="2"/>
  <c r="Q103" i="2" s="1"/>
  <c r="L97" i="2"/>
  <c r="M97" i="2"/>
  <c r="N97" i="2" s="1"/>
  <c r="P97" i="2"/>
  <c r="Q97" i="2" s="1"/>
  <c r="R97" i="2" s="1"/>
  <c r="I95" i="2"/>
  <c r="P100" i="2"/>
  <c r="Q100" i="2" s="1"/>
  <c r="L100" i="2"/>
  <c r="U100" i="2" s="1"/>
  <c r="M100" i="2"/>
  <c r="N100" i="2" s="1"/>
  <c r="L82" i="2"/>
  <c r="U82" i="2" s="1"/>
  <c r="M82" i="2"/>
  <c r="N82" i="2" s="1"/>
  <c r="P82" i="2"/>
  <c r="I83" i="2"/>
  <c r="M90" i="2"/>
  <c r="N90" i="2" s="1"/>
  <c r="P90" i="2"/>
  <c r="Q90" i="2" s="1"/>
  <c r="L90" i="2"/>
  <c r="U90" i="2" s="1"/>
  <c r="P77" i="2"/>
  <c r="L77" i="2"/>
  <c r="U77" i="2" s="1"/>
  <c r="M77" i="2"/>
  <c r="N77" i="2" s="1"/>
  <c r="P76" i="2"/>
  <c r="L76" i="2"/>
  <c r="U76" i="2" s="1"/>
  <c r="M76" i="2"/>
  <c r="N76" i="2" s="1"/>
  <c r="L73" i="2"/>
  <c r="U73" i="2" s="1"/>
  <c r="M73" i="2"/>
  <c r="N73" i="2" s="1"/>
  <c r="P73" i="2"/>
  <c r="I84" i="2"/>
  <c r="U84" i="2" s="1"/>
  <c r="I75" i="2"/>
  <c r="I61" i="2"/>
  <c r="M62" i="2"/>
  <c r="N62" i="2" s="1"/>
  <c r="P62" i="2"/>
  <c r="L62" i="2"/>
  <c r="U62" i="2" s="1"/>
  <c r="L63" i="2"/>
  <c r="U63" i="2" s="1"/>
  <c r="M63" i="2"/>
  <c r="N63" i="2" s="1"/>
  <c r="P63" i="2"/>
  <c r="Q63" i="2" s="1"/>
  <c r="L54" i="2"/>
  <c r="U54" i="2" s="1"/>
  <c r="M54" i="2"/>
  <c r="N54" i="2" s="1"/>
  <c r="P54" i="2"/>
  <c r="Q54" i="2" s="1"/>
  <c r="R54" i="2" s="1"/>
  <c r="I34" i="2"/>
  <c r="M41" i="2"/>
  <c r="N41" i="2" s="1"/>
  <c r="P41" i="2"/>
  <c r="Q41" i="2" s="1"/>
  <c r="L41" i="2"/>
  <c r="I43" i="2"/>
  <c r="L42" i="2"/>
  <c r="U42" i="2" s="1"/>
  <c r="M42" i="2"/>
  <c r="N42" i="2" s="1"/>
  <c r="P42" i="2"/>
  <c r="Q42" i="2" s="1"/>
  <c r="R42" i="2" s="1"/>
  <c r="S49" i="2"/>
  <c r="S66" i="2"/>
  <c r="T66" i="2"/>
  <c r="X66" i="2"/>
  <c r="V66" i="2"/>
  <c r="E173" i="2"/>
  <c r="X89" i="2"/>
  <c r="Y89" i="2" s="1"/>
  <c r="Z89" i="2" s="1"/>
  <c r="AA89" i="2" s="1"/>
  <c r="V89" i="2"/>
  <c r="W89" i="2" s="1"/>
  <c r="E196" i="2"/>
  <c r="X105" i="2"/>
  <c r="S105" i="2"/>
  <c r="Y105" i="2" s="1"/>
  <c r="V105" i="2"/>
  <c r="W105" i="2" s="1"/>
  <c r="Z105" i="2" s="1"/>
  <c r="AA105" i="2" s="1"/>
  <c r="E212" i="2"/>
  <c r="H106" i="7"/>
  <c r="S78" i="2"/>
  <c r="T78" i="2"/>
  <c r="U78" i="2"/>
  <c r="X78" i="2"/>
  <c r="E185" i="2"/>
  <c r="S110" i="2"/>
  <c r="T110" i="2"/>
  <c r="E217" i="2"/>
  <c r="H69" i="7"/>
  <c r="H101" i="7"/>
  <c r="S55" i="2"/>
  <c r="E162" i="2"/>
  <c r="H98" i="7"/>
  <c r="H18" i="7"/>
  <c r="H34" i="7"/>
  <c r="H50" i="7"/>
  <c r="X106" i="2"/>
  <c r="Y106" i="2" s="1"/>
  <c r="Z106" i="2" s="1"/>
  <c r="AA106" i="2" s="1"/>
  <c r="V106" i="2"/>
  <c r="W106" i="2"/>
  <c r="E213" i="2"/>
  <c r="G82" i="7"/>
  <c r="H82" i="7" s="1"/>
  <c r="H75" i="7"/>
  <c r="G87" i="7"/>
  <c r="T19" i="2"/>
  <c r="X19" i="2"/>
  <c r="V19" i="2"/>
  <c r="W19" i="2" s="1"/>
  <c r="S19" i="2"/>
  <c r="Y19" i="2" s="1"/>
  <c r="Z19" i="2" s="1"/>
  <c r="E126" i="2"/>
  <c r="E181" i="2"/>
  <c r="S91" i="2"/>
  <c r="X91" i="2"/>
  <c r="V91" i="2" s="1"/>
  <c r="W91" i="2" s="1"/>
  <c r="E198" i="2"/>
  <c r="S107" i="2"/>
  <c r="E214" i="2"/>
  <c r="G84" i="7"/>
  <c r="H84" i="7" s="1"/>
  <c r="H17" i="7"/>
  <c r="H33" i="7"/>
  <c r="H49" i="7"/>
  <c r="H65" i="7"/>
  <c r="G97" i="7"/>
  <c r="G61" i="7"/>
  <c r="H61" i="7" s="1"/>
  <c r="T27" i="2"/>
  <c r="X27" i="2"/>
  <c r="S27" i="2"/>
  <c r="Y27" i="2" s="1"/>
  <c r="E134" i="2"/>
  <c r="T70" i="2"/>
  <c r="X70" i="2"/>
  <c r="V70" i="2" s="1"/>
  <c r="W70" i="2" s="1"/>
  <c r="E177" i="2"/>
  <c r="X92" i="2"/>
  <c r="Y92" i="2"/>
  <c r="S92" i="2"/>
  <c r="T92" i="2"/>
  <c r="W92" i="2" s="1"/>
  <c r="U92" i="2"/>
  <c r="V92" i="2"/>
  <c r="E199" i="2"/>
  <c r="X47" i="2"/>
  <c r="S47" i="2"/>
  <c r="T47" i="2"/>
  <c r="U47" i="2"/>
  <c r="E154" i="2"/>
  <c r="V47" i="2"/>
  <c r="W47" i="2" s="1"/>
  <c r="Y124" i="2"/>
  <c r="R124" i="2"/>
  <c r="S124" i="2"/>
  <c r="U124" i="2"/>
  <c r="V124" i="2"/>
  <c r="M23" i="6"/>
  <c r="AC127" i="2"/>
  <c r="AE127" i="2"/>
  <c r="AF127" i="2"/>
  <c r="AI127" i="2"/>
  <c r="U26" i="6" s="1"/>
  <c r="AB127" i="2"/>
  <c r="S26" i="6"/>
  <c r="T26" i="6" s="1"/>
  <c r="J35" i="6"/>
  <c r="K35" i="6"/>
  <c r="J48" i="6"/>
  <c r="K48" i="6"/>
  <c r="I133" i="2"/>
  <c r="K133" i="2"/>
  <c r="H133" i="2"/>
  <c r="L133" i="2"/>
  <c r="G32" i="6"/>
  <c r="H32" i="6" s="1"/>
  <c r="N140" i="2"/>
  <c r="O140" i="2" s="1"/>
  <c r="I39" i="6" s="1"/>
  <c r="J140" i="2"/>
  <c r="N149" i="2"/>
  <c r="O149" i="2" s="1"/>
  <c r="I48" i="6" s="1"/>
  <c r="J149" i="2"/>
  <c r="AM140" i="2"/>
  <c r="AO140" i="2"/>
  <c r="AP140" i="2"/>
  <c r="AS140" i="2"/>
  <c r="AA39" i="6" s="1"/>
  <c r="AL140" i="2"/>
  <c r="AN140" i="2" s="1"/>
  <c r="Y39" i="6"/>
  <c r="Z39" i="6" s="1"/>
  <c r="J157" i="2"/>
  <c r="N157" i="2"/>
  <c r="O157" i="2" s="1"/>
  <c r="I56" i="6" s="1"/>
  <c r="L161" i="2"/>
  <c r="H161" i="2"/>
  <c r="I161" i="2"/>
  <c r="K161" i="2"/>
  <c r="G60" i="6"/>
  <c r="H60" i="6" s="1"/>
  <c r="AO159" i="2"/>
  <c r="AP159" i="2"/>
  <c r="AS159" i="2"/>
  <c r="AA58" i="6" s="1"/>
  <c r="AL159" i="2"/>
  <c r="AM159" i="2"/>
  <c r="Y58" i="6"/>
  <c r="Z58" i="6" s="1"/>
  <c r="AS136" i="2"/>
  <c r="AA35" i="6" s="1"/>
  <c r="AL136" i="2"/>
  <c r="AN136" i="2" s="1"/>
  <c r="AM136" i="2"/>
  <c r="AO136" i="2"/>
  <c r="AP136" i="2"/>
  <c r="Y35" i="6"/>
  <c r="Z35" i="6" s="1"/>
  <c r="H147" i="2"/>
  <c r="I147" i="2"/>
  <c r="K147" i="2"/>
  <c r="K224" i="2" s="1"/>
  <c r="L147" i="2"/>
  <c r="G46" i="6"/>
  <c r="H46" i="6" s="1"/>
  <c r="N162" i="2"/>
  <c r="O162" i="2" s="1"/>
  <c r="I61" i="6" s="1"/>
  <c r="J162" i="2"/>
  <c r="J66" i="6"/>
  <c r="K66" i="6"/>
  <c r="J90" i="6"/>
  <c r="K90" i="6"/>
  <c r="J63" i="6"/>
  <c r="K63" i="6"/>
  <c r="J71" i="6"/>
  <c r="K71" i="6"/>
  <c r="H160" i="2"/>
  <c r="I160" i="2"/>
  <c r="K160" i="2"/>
  <c r="L160" i="2"/>
  <c r="G59" i="6"/>
  <c r="H59" i="6" s="1"/>
  <c r="N198" i="2"/>
  <c r="O198" i="2" s="1"/>
  <c r="I97" i="6" s="1"/>
  <c r="J198" i="2"/>
  <c r="J138" i="2"/>
  <c r="N138" i="2"/>
  <c r="O138" i="2" s="1"/>
  <c r="I37" i="6" s="1"/>
  <c r="J173" i="2"/>
  <c r="N173" i="2"/>
  <c r="O173" i="2" s="1"/>
  <c r="I72" i="6" s="1"/>
  <c r="O199" i="2"/>
  <c r="I98" i="6" s="1"/>
  <c r="H222" i="2"/>
  <c r="I222" i="2"/>
  <c r="K222" i="2"/>
  <c r="L222" i="2"/>
  <c r="G121" i="6"/>
  <c r="H121" i="6" s="1"/>
  <c r="J102" i="6"/>
  <c r="K102" i="6"/>
  <c r="N214" i="2"/>
  <c r="O214" i="2" s="1"/>
  <c r="I113" i="6" s="1"/>
  <c r="J214" i="2"/>
  <c r="AO222" i="2"/>
  <c r="AP222" i="2"/>
  <c r="AS222" i="2"/>
  <c r="AA121" i="6" s="1"/>
  <c r="AL222" i="2"/>
  <c r="AM222" i="2"/>
  <c r="Y121" i="6"/>
  <c r="Z121" i="6" s="1"/>
  <c r="J74" i="6"/>
  <c r="K74" i="6"/>
  <c r="J221" i="2"/>
  <c r="N221" i="2"/>
  <c r="O221" i="2" s="1"/>
  <c r="I120" i="6" s="1"/>
  <c r="Q155" i="2"/>
  <c r="AA155" i="2"/>
  <c r="AK155" i="2"/>
  <c r="I110" i="2"/>
  <c r="L105" i="2"/>
  <c r="U105" i="2" s="1"/>
  <c r="M105" i="2"/>
  <c r="N105" i="2" s="1"/>
  <c r="P105" i="2"/>
  <c r="I115" i="2"/>
  <c r="L95" i="2"/>
  <c r="U95" i="2" s="1"/>
  <c r="M95" i="2"/>
  <c r="N95" i="2" s="1"/>
  <c r="P95" i="2"/>
  <c r="Q95" i="2" s="1"/>
  <c r="AB95" i="2" s="1"/>
  <c r="P98" i="2"/>
  <c r="L98" i="2"/>
  <c r="U98" i="2" s="1"/>
  <c r="M98" i="2"/>
  <c r="N98" i="2" s="1"/>
  <c r="L81" i="2"/>
  <c r="U81" i="2" s="1"/>
  <c r="M81" i="2"/>
  <c r="N81" i="2" s="1"/>
  <c r="P81" i="2"/>
  <c r="Q81" i="2" s="1"/>
  <c r="R81" i="2" s="1"/>
  <c r="M88" i="2"/>
  <c r="N88" i="2" s="1"/>
  <c r="P88" i="2"/>
  <c r="Q88" i="2" s="1"/>
  <c r="R88" i="2" s="1"/>
  <c r="L88" i="2"/>
  <c r="U88" i="2" s="1"/>
  <c r="I70" i="2"/>
  <c r="P75" i="2"/>
  <c r="Q75" i="2" s="1"/>
  <c r="L75" i="2"/>
  <c r="U75" i="2" s="1"/>
  <c r="M75" i="2"/>
  <c r="N75" i="2" s="1"/>
  <c r="I77" i="2"/>
  <c r="I74" i="2"/>
  <c r="I59" i="2"/>
  <c r="M60" i="2"/>
  <c r="N60" i="2" s="1"/>
  <c r="P60" i="2"/>
  <c r="L60" i="2"/>
  <c r="U60" i="2" s="1"/>
  <c r="L39" i="2"/>
  <c r="U39" i="2" s="1"/>
  <c r="M39" i="2"/>
  <c r="N39" i="2" s="1"/>
  <c r="P39" i="2"/>
  <c r="Q39" i="2" s="1"/>
  <c r="R39" i="2" s="1"/>
  <c r="L61" i="2"/>
  <c r="U61" i="2" s="1"/>
  <c r="M61" i="2"/>
  <c r="N61" i="2" s="1"/>
  <c r="P61" i="2"/>
  <c r="L33" i="2"/>
  <c r="U33" i="2" s="1"/>
  <c r="M33" i="2"/>
  <c r="N33" i="2" s="1"/>
  <c r="P33" i="2"/>
  <c r="M37" i="2"/>
  <c r="N37" i="2" s="1"/>
  <c r="P37" i="2"/>
  <c r="Q37" i="2" s="1"/>
  <c r="L37" i="2"/>
  <c r="U37" i="2" s="1"/>
  <c r="AA37" i="2" s="1"/>
  <c r="I41" i="2"/>
  <c r="L40" i="2"/>
  <c r="U40" i="2" s="1"/>
  <c r="M40" i="2"/>
  <c r="N40" i="2" s="1"/>
  <c r="P40" i="2"/>
  <c r="Q40" i="2" s="1"/>
  <c r="W128" i="2"/>
  <c r="AG128" i="2"/>
  <c r="AQ128" i="2"/>
  <c r="AA128" i="2"/>
  <c r="G72" i="7"/>
  <c r="H20" i="7"/>
  <c r="H36" i="7"/>
  <c r="H87" i="7"/>
  <c r="G100" i="7"/>
  <c r="G78" i="7"/>
  <c r="H78" i="7" s="1"/>
  <c r="G110" i="7"/>
  <c r="H110" i="7" s="1"/>
  <c r="G102" i="7"/>
  <c r="H102" i="7" s="1"/>
  <c r="G86" i="7"/>
  <c r="G70" i="7"/>
  <c r="G94" i="7"/>
  <c r="H94" i="7" s="1"/>
  <c r="S63" i="2"/>
  <c r="Y63" i="2" s="1"/>
  <c r="Z63" i="2" s="1"/>
  <c r="AA63" i="2" s="1"/>
  <c r="X63" i="2"/>
  <c r="V63" i="2"/>
  <c r="W63" i="2" s="1"/>
  <c r="E170" i="2"/>
  <c r="H92" i="7"/>
  <c r="H89" i="7"/>
  <c r="S108" i="2"/>
  <c r="Y108" i="2" s="1"/>
  <c r="T108" i="2"/>
  <c r="X108" i="2"/>
  <c r="E215" i="2"/>
  <c r="H19" i="7"/>
  <c r="H35" i="7"/>
  <c r="H51" i="7"/>
  <c r="H70" i="7"/>
  <c r="G60" i="7"/>
  <c r="H60" i="7" s="1"/>
  <c r="G52" i="7"/>
  <c r="H52" i="7" s="1"/>
  <c r="G92" i="7"/>
  <c r="AA95" i="2" l="1"/>
  <c r="Z42" i="2"/>
  <c r="AA42" i="2" s="1"/>
  <c r="Z93" i="2"/>
  <c r="AA93" i="2" s="1"/>
  <c r="Z86" i="2"/>
  <c r="AA86" i="2" s="1"/>
  <c r="Z92" i="2"/>
  <c r="AC95" i="2"/>
  <c r="J90" i="7"/>
  <c r="Z18" i="2"/>
  <c r="AA18" i="2" s="1"/>
  <c r="AA109" i="2"/>
  <c r="Z88" i="2"/>
  <c r="AA88" i="2" s="1"/>
  <c r="Z111" i="2"/>
  <c r="R37" i="2"/>
  <c r="AB37" i="2"/>
  <c r="J87" i="6"/>
  <c r="K87" i="6"/>
  <c r="P46" i="6"/>
  <c r="Q46" i="6"/>
  <c r="W210" i="2"/>
  <c r="AG210" i="2"/>
  <c r="AK210" i="2"/>
  <c r="Q210" i="2"/>
  <c r="AA210" i="2"/>
  <c r="AQ210" i="2"/>
  <c r="W149" i="2"/>
  <c r="AG149" i="2"/>
  <c r="AQ149" i="2"/>
  <c r="AK149" i="2"/>
  <c r="Q149" i="2"/>
  <c r="AA149" i="2"/>
  <c r="R56" i="2"/>
  <c r="J91" i="6"/>
  <c r="K91" i="6"/>
  <c r="U71" i="2"/>
  <c r="AG145" i="2"/>
  <c r="W145" i="2"/>
  <c r="AA145" i="2"/>
  <c r="AK145" i="2"/>
  <c r="AQ145" i="2"/>
  <c r="Q145" i="2"/>
  <c r="AN159" i="2"/>
  <c r="J60" i="6"/>
  <c r="K60" i="6"/>
  <c r="P23" i="6"/>
  <c r="Q23" i="6"/>
  <c r="V110" i="2"/>
  <c r="W110" i="2" s="1"/>
  <c r="Y110" i="2"/>
  <c r="Y66" i="2"/>
  <c r="R90" i="2"/>
  <c r="R100" i="2"/>
  <c r="R109" i="2"/>
  <c r="N184" i="2"/>
  <c r="O184" i="2" s="1"/>
  <c r="I83" i="6" s="1"/>
  <c r="J184" i="2"/>
  <c r="W35" i="6"/>
  <c r="V35" i="6"/>
  <c r="AD159" i="2"/>
  <c r="AN152" i="2"/>
  <c r="AK194" i="2"/>
  <c r="W194" i="2"/>
  <c r="AG194" i="2"/>
  <c r="Q194" i="2"/>
  <c r="AQ194" i="2"/>
  <c r="AA194" i="2"/>
  <c r="W201" i="2"/>
  <c r="AG201" i="2"/>
  <c r="Q201" i="2"/>
  <c r="AQ201" i="2"/>
  <c r="AK201" i="2"/>
  <c r="AA201" i="2"/>
  <c r="W180" i="2"/>
  <c r="Q180" i="2"/>
  <c r="AQ180" i="2"/>
  <c r="AG180" i="2"/>
  <c r="AA180" i="2"/>
  <c r="AK180" i="2"/>
  <c r="AG208" i="2"/>
  <c r="AA208" i="2"/>
  <c r="AK208" i="2"/>
  <c r="AQ208" i="2"/>
  <c r="Q208" i="2"/>
  <c r="W208" i="2"/>
  <c r="J110" i="6"/>
  <c r="K110" i="6"/>
  <c r="AD172" i="2"/>
  <c r="P66" i="6"/>
  <c r="Q66" i="6"/>
  <c r="T176" i="2"/>
  <c r="Z100" i="2"/>
  <c r="AA100" i="2" s="1"/>
  <c r="V99" i="2"/>
  <c r="W99" i="2" s="1"/>
  <c r="Z99" i="2" s="1"/>
  <c r="AA99" i="2" s="1"/>
  <c r="AG158" i="2"/>
  <c r="W158" i="2"/>
  <c r="AA158" i="2"/>
  <c r="AK158" i="2"/>
  <c r="AQ158" i="2"/>
  <c r="Q158" i="2"/>
  <c r="Y113" i="2"/>
  <c r="V113" i="2"/>
  <c r="W113" i="2" s="1"/>
  <c r="U50" i="2"/>
  <c r="R67" i="2"/>
  <c r="AB156" i="2"/>
  <c r="AD156" i="2" s="1"/>
  <c r="AF156" i="2"/>
  <c r="AI156" i="2"/>
  <c r="U55" i="6" s="1"/>
  <c r="AC156" i="2"/>
  <c r="AE156" i="2"/>
  <c r="S55" i="6"/>
  <c r="T55" i="6" s="1"/>
  <c r="R94" i="2"/>
  <c r="U110" i="2"/>
  <c r="N204" i="2"/>
  <c r="O204" i="2" s="1"/>
  <c r="I103" i="6" s="1"/>
  <c r="J204" i="2"/>
  <c r="AD176" i="2"/>
  <c r="AD167" i="2"/>
  <c r="U32" i="2"/>
  <c r="AS143" i="2"/>
  <c r="AA42" i="6" s="1"/>
  <c r="AL143" i="2"/>
  <c r="AN143" i="2" s="1"/>
  <c r="AM143" i="2"/>
  <c r="AO143" i="2"/>
  <c r="AP143" i="2"/>
  <c r="Y42" i="6"/>
  <c r="Z42" i="6" s="1"/>
  <c r="V22" i="2"/>
  <c r="W22" i="2" s="1"/>
  <c r="Z22" i="2" s="1"/>
  <c r="U17" i="2"/>
  <c r="W34" i="2"/>
  <c r="R86" i="2"/>
  <c r="R115" i="2"/>
  <c r="J129" i="2"/>
  <c r="N129" i="2"/>
  <c r="O129" i="2" s="1"/>
  <c r="I28" i="6" s="1"/>
  <c r="R71" i="2"/>
  <c r="R108" i="2"/>
  <c r="AL135" i="2"/>
  <c r="AN135" i="2" s="1"/>
  <c r="AM135" i="2"/>
  <c r="AS135" i="2"/>
  <c r="AA34" i="6" s="1"/>
  <c r="AO135" i="2"/>
  <c r="AP135" i="2"/>
  <c r="Y34" i="6"/>
  <c r="Z34" i="6" s="1"/>
  <c r="AN147" i="2"/>
  <c r="T132" i="2"/>
  <c r="AA57" i="2"/>
  <c r="R26" i="2"/>
  <c r="AA218" i="2"/>
  <c r="Q218" i="2"/>
  <c r="AG218" i="2"/>
  <c r="W218" i="2"/>
  <c r="AK218" i="2"/>
  <c r="AQ218" i="2"/>
  <c r="W44" i="2"/>
  <c r="Z44" i="2" s="1"/>
  <c r="AA44" i="2" s="1"/>
  <c r="N125" i="2"/>
  <c r="O125" i="2" s="1"/>
  <c r="I24" i="6" s="1"/>
  <c r="J125" i="2"/>
  <c r="Y80" i="2"/>
  <c r="Z80" i="2" s="1"/>
  <c r="AA80" i="2" s="1"/>
  <c r="J51" i="6"/>
  <c r="K51" i="6"/>
  <c r="AB74" i="6"/>
  <c r="AC74" i="6"/>
  <c r="Z74" i="2"/>
  <c r="U27" i="2"/>
  <c r="P26" i="6"/>
  <c r="Q26" i="6"/>
  <c r="Y58" i="2"/>
  <c r="Z58" i="2" s="1"/>
  <c r="Y107" i="2"/>
  <c r="Z107" i="2" s="1"/>
  <c r="AA107" i="2" s="1"/>
  <c r="V107" i="2"/>
  <c r="W107" i="2" s="1"/>
  <c r="AF175" i="2"/>
  <c r="AI175" i="2"/>
  <c r="U74" i="6" s="1"/>
  <c r="AB175" i="2"/>
  <c r="AC175" i="2"/>
  <c r="AE175" i="2"/>
  <c r="S74" i="6"/>
  <c r="T74" i="6" s="1"/>
  <c r="AB81" i="6"/>
  <c r="AC81" i="6"/>
  <c r="Y32" i="2"/>
  <c r="Z32" i="2" s="1"/>
  <c r="AA32" i="2" s="1"/>
  <c r="V32" i="2"/>
  <c r="W32" i="2" s="1"/>
  <c r="Q129" i="2"/>
  <c r="AQ129" i="2"/>
  <c r="W129" i="2"/>
  <c r="AG129" i="2"/>
  <c r="AK129" i="2"/>
  <c r="AA129" i="2"/>
  <c r="N17" i="2"/>
  <c r="M117" i="2"/>
  <c r="AI131" i="2"/>
  <c r="U30" i="6" s="1"/>
  <c r="AB131" i="2"/>
  <c r="AC131" i="2"/>
  <c r="AE131" i="2"/>
  <c r="AF131" i="2"/>
  <c r="S30" i="6"/>
  <c r="T30" i="6" s="1"/>
  <c r="P51" i="6"/>
  <c r="Q51" i="6"/>
  <c r="V33" i="2"/>
  <c r="W33" i="2" s="1"/>
  <c r="Y33" i="2"/>
  <c r="Z70" i="2"/>
  <c r="N222" i="2"/>
  <c r="O222" i="2" s="1"/>
  <c r="I121" i="6" s="1"/>
  <c r="J222" i="2"/>
  <c r="N133" i="2"/>
  <c r="O133" i="2" s="1"/>
  <c r="I32" i="6" s="1"/>
  <c r="J133" i="2"/>
  <c r="AQ215" i="2"/>
  <c r="AG215" i="2"/>
  <c r="W215" i="2"/>
  <c r="AK215" i="2"/>
  <c r="AA215" i="2"/>
  <c r="Q215" i="2"/>
  <c r="Q33" i="2"/>
  <c r="Q105" i="2"/>
  <c r="AN222" i="2"/>
  <c r="AB35" i="6"/>
  <c r="AC35" i="6"/>
  <c r="AB39" i="6"/>
  <c r="AC39" i="6"/>
  <c r="AD127" i="2"/>
  <c r="AG126" i="2"/>
  <c r="Q126" i="2"/>
  <c r="AQ126" i="2"/>
  <c r="AA126" i="2"/>
  <c r="AK126" i="2"/>
  <c r="W126" i="2"/>
  <c r="AB19" i="2"/>
  <c r="Y78" i="2"/>
  <c r="Z78" i="2" s="1"/>
  <c r="V78" i="2"/>
  <c r="W78" i="2" s="1"/>
  <c r="Q173" i="2"/>
  <c r="AQ173" i="2"/>
  <c r="AG173" i="2"/>
  <c r="W173" i="2"/>
  <c r="AA173" i="2"/>
  <c r="AK173" i="2"/>
  <c r="V49" i="2"/>
  <c r="W49" i="2" s="1"/>
  <c r="Y49" i="2"/>
  <c r="Q62" i="2"/>
  <c r="J104" i="6"/>
  <c r="K104" i="6"/>
  <c r="Y50" i="2"/>
  <c r="Z50" i="2" s="1"/>
  <c r="AA50" i="2" s="1"/>
  <c r="Q102" i="2"/>
  <c r="P59" i="6"/>
  <c r="Q59" i="6"/>
  <c r="T136" i="2"/>
  <c r="X136" i="2"/>
  <c r="AR136" i="2"/>
  <c r="AH136" i="2"/>
  <c r="W195" i="2"/>
  <c r="Q195" i="2"/>
  <c r="AA195" i="2"/>
  <c r="AK195" i="2"/>
  <c r="AQ195" i="2"/>
  <c r="AG195" i="2"/>
  <c r="W209" i="2"/>
  <c r="AG209" i="2"/>
  <c r="Q209" i="2"/>
  <c r="AQ209" i="2"/>
  <c r="AA209" i="2"/>
  <c r="AK209" i="2"/>
  <c r="Y73" i="2"/>
  <c r="Z73" i="2" s="1"/>
  <c r="AA73" i="2" s="1"/>
  <c r="Y101" i="2"/>
  <c r="Z101" i="2" s="1"/>
  <c r="AA101" i="2" s="1"/>
  <c r="AG192" i="2"/>
  <c r="AA192" i="2"/>
  <c r="AK192" i="2"/>
  <c r="W192" i="2"/>
  <c r="Q192" i="2"/>
  <c r="AQ192" i="2"/>
  <c r="Y54" i="2"/>
  <c r="Z54" i="2" s="1"/>
  <c r="AA54" i="2" s="1"/>
  <c r="U148" i="2"/>
  <c r="V148" i="2"/>
  <c r="Y148" i="2"/>
  <c r="O47" i="6" s="1"/>
  <c r="R148" i="2"/>
  <c r="S148" i="2"/>
  <c r="M47" i="6"/>
  <c r="N47" i="6" s="1"/>
  <c r="R151" i="2"/>
  <c r="S151" i="2"/>
  <c r="AR151" i="2" s="1"/>
  <c r="U151" i="2"/>
  <c r="V151" i="2"/>
  <c r="Y151" i="2"/>
  <c r="O50" i="6" s="1"/>
  <c r="M50" i="6"/>
  <c r="N50" i="6" s="1"/>
  <c r="T182" i="2"/>
  <c r="J31" i="6"/>
  <c r="K31" i="6"/>
  <c r="AQ138" i="2"/>
  <c r="AA138" i="2"/>
  <c r="AG138" i="2"/>
  <c r="Q138" i="2"/>
  <c r="W138" i="2"/>
  <c r="AK138" i="2"/>
  <c r="R48" i="2"/>
  <c r="Q87" i="2"/>
  <c r="U34" i="2"/>
  <c r="U112" i="2"/>
  <c r="AA112" i="2" s="1"/>
  <c r="AD182" i="2"/>
  <c r="N197" i="2"/>
  <c r="O197" i="2" s="1"/>
  <c r="I96" i="6" s="1"/>
  <c r="J197" i="2"/>
  <c r="AH182" i="2"/>
  <c r="AR182" i="2"/>
  <c r="J182" i="2"/>
  <c r="N182" i="2"/>
  <c r="O182" i="2" s="1"/>
  <c r="I81" i="6" s="1"/>
  <c r="X182" i="2"/>
  <c r="AN167" i="2"/>
  <c r="Y84" i="2"/>
  <c r="Z84" i="2" s="1"/>
  <c r="AA84" i="2" s="1"/>
  <c r="AG130" i="2"/>
  <c r="Q130" i="2"/>
  <c r="AQ130" i="2"/>
  <c r="W130" i="2"/>
  <c r="AK130" i="2"/>
  <c r="AA130" i="2"/>
  <c r="Y71" i="2"/>
  <c r="Z71" i="2" s="1"/>
  <c r="AA71" i="2" s="1"/>
  <c r="Y81" i="2"/>
  <c r="Z81" i="2" s="1"/>
  <c r="AA81" i="2" s="1"/>
  <c r="Y35" i="2"/>
  <c r="Z35" i="2" s="1"/>
  <c r="AB179" i="2"/>
  <c r="AD179" i="2" s="1"/>
  <c r="AC179" i="2"/>
  <c r="AE179" i="2"/>
  <c r="AF179" i="2"/>
  <c r="AI179" i="2"/>
  <c r="U78" i="6" s="1"/>
  <c r="S78" i="6"/>
  <c r="T78" i="6" s="1"/>
  <c r="S156" i="2"/>
  <c r="V156" i="2"/>
  <c r="Y156" i="2"/>
  <c r="O55" i="6" s="1"/>
  <c r="R156" i="2"/>
  <c r="U156" i="2"/>
  <c r="M55" i="6"/>
  <c r="N55" i="6" s="1"/>
  <c r="Q51" i="2"/>
  <c r="Q84" i="2"/>
  <c r="Y116" i="2"/>
  <c r="Z116" i="2" s="1"/>
  <c r="AA116" i="2" s="1"/>
  <c r="AD164" i="2"/>
  <c r="AB75" i="6"/>
  <c r="AC75" i="6"/>
  <c r="N189" i="2"/>
  <c r="O189" i="2" s="1"/>
  <c r="I88" i="6" s="1"/>
  <c r="J189" i="2"/>
  <c r="X171" i="2"/>
  <c r="W216" i="2"/>
  <c r="AG216" i="2"/>
  <c r="AQ216" i="2"/>
  <c r="AK216" i="2"/>
  <c r="AA216" i="2"/>
  <c r="Q216" i="2"/>
  <c r="Q23" i="2"/>
  <c r="AO132" i="2"/>
  <c r="AP132" i="2"/>
  <c r="AS132" i="2"/>
  <c r="AA31" i="6" s="1"/>
  <c r="AL132" i="2"/>
  <c r="AN132" i="2" s="1"/>
  <c r="AM132" i="2"/>
  <c r="Y31" i="6"/>
  <c r="Z31" i="6" s="1"/>
  <c r="P58" i="6"/>
  <c r="Q58" i="6"/>
  <c r="U19" i="2"/>
  <c r="AA19" i="2" s="1"/>
  <c r="T152" i="2"/>
  <c r="J28" i="6"/>
  <c r="K28" i="6"/>
  <c r="Y76" i="2"/>
  <c r="V76" i="2"/>
  <c r="W76" i="2" s="1"/>
  <c r="U135" i="2"/>
  <c r="V135" i="2"/>
  <c r="R135" i="2"/>
  <c r="S135" i="2"/>
  <c r="Y135" i="2"/>
  <c r="O34" i="6" s="1"/>
  <c r="M34" i="6"/>
  <c r="N34" i="6" s="1"/>
  <c r="T128" i="2"/>
  <c r="AK202" i="2"/>
  <c r="W202" i="2"/>
  <c r="AG202" i="2"/>
  <c r="AA202" i="2"/>
  <c r="AQ202" i="2"/>
  <c r="Q202" i="2"/>
  <c r="AG153" i="2"/>
  <c r="W153" i="2"/>
  <c r="AK153" i="2"/>
  <c r="AA153" i="2"/>
  <c r="AQ153" i="2"/>
  <c r="Q153" i="2"/>
  <c r="AP183" i="2"/>
  <c r="AM183" i="2"/>
  <c r="AL183" i="2"/>
  <c r="AN183" i="2" s="1"/>
  <c r="AO183" i="2"/>
  <c r="AS183" i="2"/>
  <c r="AA82" i="6" s="1"/>
  <c r="Y82" i="6"/>
  <c r="Z82" i="6" s="1"/>
  <c r="AD183" i="2"/>
  <c r="X128" i="2"/>
  <c r="S163" i="2"/>
  <c r="U163" i="2"/>
  <c r="V163" i="2"/>
  <c r="Y163" i="2"/>
  <c r="O62" i="6" s="1"/>
  <c r="R163" i="2"/>
  <c r="M62" i="6"/>
  <c r="N62" i="6" s="1"/>
  <c r="J122" i="6"/>
  <c r="K122" i="6"/>
  <c r="N147" i="2"/>
  <c r="O147" i="2" s="1"/>
  <c r="I46" i="6" s="1"/>
  <c r="X147" i="2"/>
  <c r="AH147" i="2"/>
  <c r="AR147" i="2"/>
  <c r="J147" i="2"/>
  <c r="J32" i="6"/>
  <c r="K32" i="6"/>
  <c r="Q181" i="2"/>
  <c r="AQ181" i="2"/>
  <c r="AG181" i="2"/>
  <c r="W181" i="2"/>
  <c r="AK181" i="2"/>
  <c r="AA181" i="2"/>
  <c r="V45" i="2"/>
  <c r="W45" i="2" s="1"/>
  <c r="Y45" i="2"/>
  <c r="Z45" i="2" s="1"/>
  <c r="AA45" i="2" s="1"/>
  <c r="P81" i="6"/>
  <c r="Q81" i="6"/>
  <c r="R40" i="2"/>
  <c r="AB40" i="2"/>
  <c r="AB58" i="6"/>
  <c r="AC58" i="6"/>
  <c r="AA177" i="2"/>
  <c r="AG177" i="2"/>
  <c r="AK177" i="2"/>
  <c r="W177" i="2"/>
  <c r="Q177" i="2"/>
  <c r="AQ177" i="2"/>
  <c r="W58" i="6"/>
  <c r="V58" i="6"/>
  <c r="J151" i="2"/>
  <c r="N151" i="2"/>
  <c r="O151" i="2" s="1"/>
  <c r="I50" i="6" s="1"/>
  <c r="X151" i="2"/>
  <c r="U74" i="2"/>
  <c r="AB171" i="2"/>
  <c r="AC171" i="2"/>
  <c r="AE171" i="2"/>
  <c r="AF171" i="2"/>
  <c r="AI171" i="2"/>
  <c r="U70" i="6" s="1"/>
  <c r="S70" i="6"/>
  <c r="T70" i="6" s="1"/>
  <c r="N188" i="2"/>
  <c r="O188" i="2" s="1"/>
  <c r="I87" i="6" s="1"/>
  <c r="J188" i="2"/>
  <c r="Y103" i="2"/>
  <c r="Z103" i="2" s="1"/>
  <c r="AA103" i="2" s="1"/>
  <c r="Z85" i="2"/>
  <c r="AA85" i="2" s="1"/>
  <c r="R21" i="2"/>
  <c r="AB21" i="2"/>
  <c r="Y39" i="2"/>
  <c r="Z39" i="2" s="1"/>
  <c r="AA39" i="2" s="1"/>
  <c r="R34" i="2"/>
  <c r="P75" i="6"/>
  <c r="Q75" i="6"/>
  <c r="W191" i="2"/>
  <c r="AG191" i="2"/>
  <c r="Q191" i="2"/>
  <c r="AQ191" i="2"/>
  <c r="AA191" i="2"/>
  <c r="AK191" i="2"/>
  <c r="Y222" i="2"/>
  <c r="O121" i="6" s="1"/>
  <c r="R222" i="2"/>
  <c r="S222" i="2"/>
  <c r="U222" i="2"/>
  <c r="V222" i="2"/>
  <c r="M121" i="6"/>
  <c r="N121" i="6" s="1"/>
  <c r="Y90" i="2"/>
  <c r="Z90" i="2" s="1"/>
  <c r="AA90" i="2" s="1"/>
  <c r="V62" i="2"/>
  <c r="W62" i="2" s="1"/>
  <c r="Y62" i="2"/>
  <c r="Q204" i="2"/>
  <c r="AQ204" i="2"/>
  <c r="AA204" i="2"/>
  <c r="W204" i="2"/>
  <c r="AG204" i="2"/>
  <c r="AK204" i="2"/>
  <c r="R89" i="2"/>
  <c r="AB89" i="2"/>
  <c r="N217" i="2"/>
  <c r="O217" i="2" s="1"/>
  <c r="I116" i="6" s="1"/>
  <c r="J217" i="2"/>
  <c r="AG125" i="2"/>
  <c r="Q125" i="2"/>
  <c r="AQ125" i="2"/>
  <c r="AA125" i="2"/>
  <c r="AK125" i="2"/>
  <c r="W125" i="2"/>
  <c r="J84" i="6"/>
  <c r="K84" i="6"/>
  <c r="V75" i="6"/>
  <c r="W75" i="6"/>
  <c r="W66" i="6"/>
  <c r="V66" i="6"/>
  <c r="AA65" i="2"/>
  <c r="R32" i="2"/>
  <c r="AB32" i="2"/>
  <c r="U18" i="2"/>
  <c r="Y144" i="2"/>
  <c r="O43" i="6" s="1"/>
  <c r="R144" i="2"/>
  <c r="S144" i="2"/>
  <c r="U144" i="2"/>
  <c r="V144" i="2"/>
  <c r="M43" i="6"/>
  <c r="N43" i="6" s="1"/>
  <c r="AF132" i="2"/>
  <c r="AB132" i="2"/>
  <c r="AD132" i="2" s="1"/>
  <c r="AC132" i="2"/>
  <c r="AE132" i="2"/>
  <c r="AI132" i="2"/>
  <c r="U31" i="6" s="1"/>
  <c r="S31" i="6"/>
  <c r="T31" i="6" s="1"/>
  <c r="V59" i="2"/>
  <c r="W59" i="2" s="1"/>
  <c r="Z59" i="2" s="1"/>
  <c r="AA21" i="2"/>
  <c r="N169" i="2"/>
  <c r="O169" i="2" s="1"/>
  <c r="I68" i="6" s="1"/>
  <c r="J169" i="2"/>
  <c r="P74" i="6"/>
  <c r="Q74" i="6"/>
  <c r="Y114" i="2"/>
  <c r="Z114" i="2" s="1"/>
  <c r="AA114" i="2" s="1"/>
  <c r="V48" i="2"/>
  <c r="W48" i="2" s="1"/>
  <c r="Y48" i="2"/>
  <c r="AC135" i="2"/>
  <c r="AE135" i="2"/>
  <c r="AB135" i="2"/>
  <c r="AD135" i="2" s="1"/>
  <c r="AF135" i="2"/>
  <c r="AI135" i="2"/>
  <c r="U34" i="6" s="1"/>
  <c r="S34" i="6"/>
  <c r="T34" i="6" s="1"/>
  <c r="AB46" i="6"/>
  <c r="AC46" i="6"/>
  <c r="V25" i="2"/>
  <c r="W25" i="2" s="1"/>
  <c r="Y25" i="2"/>
  <c r="Z25" i="2" s="1"/>
  <c r="U30" i="2"/>
  <c r="AG187" i="2"/>
  <c r="AQ187" i="2"/>
  <c r="W187" i="2"/>
  <c r="AK187" i="2"/>
  <c r="AA187" i="2"/>
  <c r="Q187" i="2"/>
  <c r="V28" i="2"/>
  <c r="W28" i="2" s="1"/>
  <c r="Y28" i="2"/>
  <c r="Z28" i="2" s="1"/>
  <c r="AA28" i="2" s="1"/>
  <c r="AB163" i="2"/>
  <c r="AC163" i="2"/>
  <c r="AE163" i="2"/>
  <c r="AF163" i="2"/>
  <c r="AI163" i="2"/>
  <c r="U62" i="6" s="1"/>
  <c r="S62" i="6"/>
  <c r="T62" i="6" s="1"/>
  <c r="N168" i="2"/>
  <c r="O168" i="2" s="1"/>
  <c r="I67" i="6" s="1"/>
  <c r="J168" i="2"/>
  <c r="AA69" i="2"/>
  <c r="R155" i="2"/>
  <c r="S155" i="2"/>
  <c r="U155" i="2"/>
  <c r="V155" i="2"/>
  <c r="Y155" i="2"/>
  <c r="O54" i="6" s="1"/>
  <c r="M54" i="6"/>
  <c r="N54" i="6" s="1"/>
  <c r="N161" i="2"/>
  <c r="O161" i="2" s="1"/>
  <c r="I60" i="6" s="1"/>
  <c r="J161" i="2"/>
  <c r="W199" i="2"/>
  <c r="AG199" i="2"/>
  <c r="Q199" i="2"/>
  <c r="AQ199" i="2"/>
  <c r="AA199" i="2"/>
  <c r="AK199" i="2"/>
  <c r="W162" i="2"/>
  <c r="AG162" i="2"/>
  <c r="Q162" i="2"/>
  <c r="AQ162" i="2"/>
  <c r="AK162" i="2"/>
  <c r="AA162" i="2"/>
  <c r="N176" i="2"/>
  <c r="O176" i="2" s="1"/>
  <c r="I75" i="6" s="1"/>
  <c r="X176" i="2"/>
  <c r="AH176" i="2"/>
  <c r="AR176" i="2"/>
  <c r="J176" i="2"/>
  <c r="J67" i="6"/>
  <c r="K67" i="6"/>
  <c r="J59" i="6"/>
  <c r="K59" i="6"/>
  <c r="W170" i="2"/>
  <c r="AG170" i="2"/>
  <c r="Q170" i="2"/>
  <c r="AQ170" i="2"/>
  <c r="AK170" i="2"/>
  <c r="AA170" i="2"/>
  <c r="Q60" i="2"/>
  <c r="AB121" i="6"/>
  <c r="AC121" i="6"/>
  <c r="W26" i="6"/>
  <c r="V26" i="6"/>
  <c r="T124" i="2"/>
  <c r="V27" i="2"/>
  <c r="W27" i="2" s="1"/>
  <c r="Z27" i="2" s="1"/>
  <c r="AA27" i="2" s="1"/>
  <c r="W198" i="2"/>
  <c r="AG198" i="2"/>
  <c r="AQ198" i="2"/>
  <c r="AK198" i="2"/>
  <c r="Q198" i="2"/>
  <c r="AA198" i="2"/>
  <c r="Y55" i="2"/>
  <c r="V55" i="2"/>
  <c r="W55" i="2" s="1"/>
  <c r="Q76" i="2"/>
  <c r="Q82" i="2"/>
  <c r="Q113" i="2"/>
  <c r="T179" i="2"/>
  <c r="J38" i="6"/>
  <c r="K38" i="6"/>
  <c r="J50" i="6"/>
  <c r="K50" i="6"/>
  <c r="Y26" i="2"/>
  <c r="Z26" i="2" s="1"/>
  <c r="Q43" i="2"/>
  <c r="Q64" i="2"/>
  <c r="R74" i="2"/>
  <c r="AB74" i="2"/>
  <c r="Q99" i="2"/>
  <c r="J218" i="2"/>
  <c r="N218" i="2"/>
  <c r="O218" i="2" s="1"/>
  <c r="I117" i="6" s="1"/>
  <c r="P35" i="6"/>
  <c r="Q35" i="6"/>
  <c r="N177" i="2"/>
  <c r="O177" i="2" s="1"/>
  <c r="I76" i="6" s="1"/>
  <c r="J177" i="2"/>
  <c r="AH127" i="2"/>
  <c r="W205" i="2"/>
  <c r="AG205" i="2"/>
  <c r="Q205" i="2"/>
  <c r="AQ205" i="2"/>
  <c r="AA205" i="2"/>
  <c r="AK205" i="2"/>
  <c r="R164" i="2"/>
  <c r="S164" i="2"/>
  <c r="U164" i="2"/>
  <c r="V164" i="2"/>
  <c r="Y164" i="2"/>
  <c r="O63" i="6" s="1"/>
  <c r="M63" i="6"/>
  <c r="N63" i="6" s="1"/>
  <c r="U35" i="2"/>
  <c r="U111" i="2"/>
  <c r="AD148" i="2"/>
  <c r="AN156" i="2"/>
  <c r="AB27" i="6"/>
  <c r="AC27" i="6"/>
  <c r="G112" i="7"/>
  <c r="Y31" i="2"/>
  <c r="Z31" i="2" s="1"/>
  <c r="AA31" i="2" s="1"/>
  <c r="U87" i="2"/>
  <c r="AA87" i="2" s="1"/>
  <c r="Q53" i="2"/>
  <c r="AA40" i="2"/>
  <c r="J95" i="6"/>
  <c r="K95" i="6"/>
  <c r="T167" i="2"/>
  <c r="X167" i="2"/>
  <c r="AH167" i="2"/>
  <c r="AR167" i="2"/>
  <c r="AD147" i="2"/>
  <c r="AB66" i="6"/>
  <c r="AC66" i="6"/>
  <c r="W206" i="2"/>
  <c r="AG206" i="2"/>
  <c r="AQ206" i="2"/>
  <c r="Q206" i="2"/>
  <c r="AA206" i="2"/>
  <c r="AK206" i="2"/>
  <c r="Y51" i="2"/>
  <c r="Z51" i="2" s="1"/>
  <c r="AA51" i="2" s="1"/>
  <c r="AG189" i="2"/>
  <c r="Q189" i="2"/>
  <c r="AA189" i="2"/>
  <c r="AQ189" i="2"/>
  <c r="AK189" i="2"/>
  <c r="W189" i="2"/>
  <c r="Y23" i="2"/>
  <c r="Z23" i="2" s="1"/>
  <c r="AA23" i="2" s="1"/>
  <c r="W178" i="2"/>
  <c r="AG178" i="2"/>
  <c r="Q178" i="2"/>
  <c r="AQ178" i="2"/>
  <c r="AK178" i="2"/>
  <c r="AA178" i="2"/>
  <c r="AA197" i="2"/>
  <c r="AK197" i="2"/>
  <c r="W197" i="2"/>
  <c r="AG197" i="2"/>
  <c r="Q197" i="2"/>
  <c r="AQ197" i="2"/>
  <c r="Q188" i="2"/>
  <c r="AQ188" i="2"/>
  <c r="AG188" i="2"/>
  <c r="W188" i="2"/>
  <c r="AA188" i="2"/>
  <c r="AK188" i="2"/>
  <c r="W142" i="2"/>
  <c r="AG142" i="2"/>
  <c r="AA142" i="2"/>
  <c r="AQ142" i="2"/>
  <c r="Q142" i="2"/>
  <c r="AK142" i="2"/>
  <c r="Q107" i="2"/>
  <c r="J116" i="6"/>
  <c r="K116" i="6"/>
  <c r="W219" i="2"/>
  <c r="AG219" i="2"/>
  <c r="Q219" i="2"/>
  <c r="AQ219" i="2"/>
  <c r="AA219" i="2"/>
  <c r="AK219" i="2"/>
  <c r="V18" i="2"/>
  <c r="W18" i="2" s="1"/>
  <c r="Q91" i="2"/>
  <c r="AG223" i="2"/>
  <c r="AQ223" i="2"/>
  <c r="Q223" i="2"/>
  <c r="AA223" i="2"/>
  <c r="AK223" i="2"/>
  <c r="W223" i="2"/>
  <c r="Y131" i="2"/>
  <c r="O30" i="6" s="1"/>
  <c r="R131" i="2"/>
  <c r="S131" i="2"/>
  <c r="U131" i="2"/>
  <c r="V131" i="2"/>
  <c r="M30" i="6"/>
  <c r="N30" i="6" s="1"/>
  <c r="AB109" i="2"/>
  <c r="AG200" i="2"/>
  <c r="AA200" i="2"/>
  <c r="Q200" i="2"/>
  <c r="AK200" i="2"/>
  <c r="W200" i="2"/>
  <c r="AQ200" i="2"/>
  <c r="Q18" i="2"/>
  <c r="W193" i="2"/>
  <c r="AG193" i="2"/>
  <c r="Q193" i="2"/>
  <c r="AQ193" i="2"/>
  <c r="AA193" i="2"/>
  <c r="AK193" i="2"/>
  <c r="AS144" i="2"/>
  <c r="AA43" i="6" s="1"/>
  <c r="AL144" i="2"/>
  <c r="AN144" i="2" s="1"/>
  <c r="AM144" i="2"/>
  <c r="AO144" i="2"/>
  <c r="AP144" i="2"/>
  <c r="Y43" i="6"/>
  <c r="Z43" i="6" s="1"/>
  <c r="J68" i="6"/>
  <c r="K68" i="6"/>
  <c r="W221" i="2"/>
  <c r="AG221" i="2"/>
  <c r="AQ221" i="2"/>
  <c r="Q221" i="2"/>
  <c r="AA221" i="2"/>
  <c r="AK221" i="2"/>
  <c r="Q69" i="2"/>
  <c r="AB50" i="6"/>
  <c r="AC50" i="6"/>
  <c r="P27" i="6"/>
  <c r="Q27" i="6"/>
  <c r="P25" i="2"/>
  <c r="Q25" i="2" s="1"/>
  <c r="Y79" i="2"/>
  <c r="Z79" i="2" s="1"/>
  <c r="H24" i="6"/>
  <c r="H123" i="6" s="1"/>
  <c r="G123" i="6"/>
  <c r="Q30" i="2"/>
  <c r="W203" i="2"/>
  <c r="AA203" i="2"/>
  <c r="AK203" i="2"/>
  <c r="AG203" i="2"/>
  <c r="Q203" i="2"/>
  <c r="AQ203" i="2"/>
  <c r="V82" i="6"/>
  <c r="W82" i="6"/>
  <c r="AH152" i="2"/>
  <c r="AR152" i="2"/>
  <c r="J152" i="2"/>
  <c r="N152" i="2"/>
  <c r="O152" i="2" s="1"/>
  <c r="I51" i="6" s="1"/>
  <c r="X152" i="2"/>
  <c r="AB63" i="6"/>
  <c r="AC63" i="6"/>
  <c r="AG168" i="2"/>
  <c r="Q168" i="2"/>
  <c r="AQ168" i="2"/>
  <c r="AA168" i="2"/>
  <c r="AK168" i="2"/>
  <c r="W168" i="2"/>
  <c r="J42" i="6"/>
  <c r="K42" i="6"/>
  <c r="R24" i="2"/>
  <c r="AP131" i="2"/>
  <c r="AS131" i="2"/>
  <c r="AA30" i="6" s="1"/>
  <c r="AL131" i="2"/>
  <c r="AN131" i="2" s="1"/>
  <c r="AM131" i="2"/>
  <c r="AO131" i="2"/>
  <c r="Y30" i="6"/>
  <c r="Z30" i="6" s="1"/>
  <c r="V108" i="2"/>
  <c r="W108" i="2" s="1"/>
  <c r="Z108" i="2" s="1"/>
  <c r="R75" i="2"/>
  <c r="AB75" i="2"/>
  <c r="Q61" i="2"/>
  <c r="Q98" i="2"/>
  <c r="J46" i="6"/>
  <c r="K46" i="6"/>
  <c r="O23" i="6"/>
  <c r="Y47" i="2"/>
  <c r="Z47" i="2" s="1"/>
  <c r="AA47" i="2" s="1"/>
  <c r="AG185" i="2"/>
  <c r="AA185" i="2"/>
  <c r="AQ185" i="2"/>
  <c r="Q185" i="2"/>
  <c r="W185" i="2"/>
  <c r="AK185" i="2"/>
  <c r="U97" i="2"/>
  <c r="N205" i="2"/>
  <c r="O205" i="2" s="1"/>
  <c r="I104" i="6" s="1"/>
  <c r="J205" i="2"/>
  <c r="J111" i="6"/>
  <c r="K111" i="6"/>
  <c r="K117" i="6"/>
  <c r="J117" i="6"/>
  <c r="J75" i="6"/>
  <c r="K75" i="6"/>
  <c r="J76" i="6"/>
  <c r="K76" i="6"/>
  <c r="R172" i="2"/>
  <c r="S172" i="2"/>
  <c r="U172" i="2"/>
  <c r="V172" i="2"/>
  <c r="Y172" i="2"/>
  <c r="O71" i="6" s="1"/>
  <c r="M71" i="6"/>
  <c r="N71" i="6" s="1"/>
  <c r="Y94" i="2"/>
  <c r="Z94" i="2" s="1"/>
  <c r="AA94" i="2" s="1"/>
  <c r="Y102" i="2"/>
  <c r="Z102" i="2" s="1"/>
  <c r="AA102" i="2" s="1"/>
  <c r="V98" i="2"/>
  <c r="W98" i="2" s="1"/>
  <c r="Z98" i="2" s="1"/>
  <c r="AA98" i="2" s="1"/>
  <c r="AO124" i="2"/>
  <c r="AP124" i="2"/>
  <c r="AS124" i="2"/>
  <c r="AL124" i="2"/>
  <c r="AM124" i="2"/>
  <c r="Y23" i="6"/>
  <c r="Q35" i="2"/>
  <c r="Q85" i="2"/>
  <c r="Q104" i="2"/>
  <c r="Q111" i="2"/>
  <c r="AB55" i="6"/>
  <c r="AC55" i="6"/>
  <c r="N132" i="2"/>
  <c r="O132" i="2" s="1"/>
  <c r="I31" i="6" s="1"/>
  <c r="X132" i="2"/>
  <c r="AH132" i="2"/>
  <c r="J132" i="2"/>
  <c r="W146" i="2"/>
  <c r="AG146" i="2"/>
  <c r="Q146" i="2"/>
  <c r="AQ146" i="2"/>
  <c r="AA146" i="2"/>
  <c r="AK146" i="2"/>
  <c r="Q72" i="2"/>
  <c r="AL127" i="2"/>
  <c r="AM127" i="2"/>
  <c r="AO127" i="2"/>
  <c r="AP127" i="2"/>
  <c r="AS127" i="2"/>
  <c r="AA26" i="6" s="1"/>
  <c r="Y26" i="6"/>
  <c r="Z26" i="6" s="1"/>
  <c r="J211" i="2"/>
  <c r="N211" i="2"/>
  <c r="O211" i="2" s="1"/>
  <c r="I110" i="6" s="1"/>
  <c r="W190" i="2"/>
  <c r="AG190" i="2"/>
  <c r="AQ190" i="2"/>
  <c r="Q190" i="2"/>
  <c r="AA190" i="2"/>
  <c r="AK190" i="2"/>
  <c r="Y97" i="2"/>
  <c r="Z97" i="2" s="1"/>
  <c r="AA97" i="2" s="1"/>
  <c r="V121" i="6"/>
  <c r="W121" i="6"/>
  <c r="AB112" i="2"/>
  <c r="R36" i="2"/>
  <c r="AB36" i="2"/>
  <c r="AB71" i="6"/>
  <c r="AC71" i="6"/>
  <c r="AN148" i="2"/>
  <c r="Y30" i="2"/>
  <c r="Z30" i="2" s="1"/>
  <c r="AA30" i="2" s="1"/>
  <c r="R31" i="2"/>
  <c r="AB31" i="2"/>
  <c r="R143" i="2"/>
  <c r="T143" i="2" s="1"/>
  <c r="S143" i="2"/>
  <c r="U143" i="2"/>
  <c r="V143" i="2"/>
  <c r="Y143" i="2"/>
  <c r="O42" i="6" s="1"/>
  <c r="M42" i="6"/>
  <c r="N42" i="6" s="1"/>
  <c r="S117" i="2"/>
  <c r="V17" i="2"/>
  <c r="Y17" i="2"/>
  <c r="Y34" i="2"/>
  <c r="Z34" i="2" s="1"/>
  <c r="AA34" i="2" s="1"/>
  <c r="AI144" i="2"/>
  <c r="U43" i="6" s="1"/>
  <c r="AB144" i="2"/>
  <c r="AD144" i="2" s="1"/>
  <c r="AC144" i="2"/>
  <c r="AE144" i="2"/>
  <c r="AF144" i="2"/>
  <c r="S43" i="6"/>
  <c r="T43" i="6" s="1"/>
  <c r="T159" i="2"/>
  <c r="X159" i="2"/>
  <c r="AH159" i="2"/>
  <c r="AR159" i="2"/>
  <c r="Q96" i="2"/>
  <c r="V24" i="2"/>
  <c r="W24" i="2" s="1"/>
  <c r="Y24" i="2"/>
  <c r="R59" i="2"/>
  <c r="Y56" i="2"/>
  <c r="Z56" i="2" s="1"/>
  <c r="AA56" i="2" s="1"/>
  <c r="V56" i="2"/>
  <c r="W56" i="2" s="1"/>
  <c r="Q70" i="2"/>
  <c r="AH179" i="2"/>
  <c r="W39" i="6"/>
  <c r="V39" i="6"/>
  <c r="AA60" i="2"/>
  <c r="N25" i="2"/>
  <c r="AQ186" i="2"/>
  <c r="Q186" i="2"/>
  <c r="AG186" i="2"/>
  <c r="W186" i="2"/>
  <c r="AK186" i="2"/>
  <c r="AA186" i="2"/>
  <c r="V29" i="2"/>
  <c r="W29" i="2" s="1"/>
  <c r="Y29" i="2"/>
  <c r="V96" i="2"/>
  <c r="W96" i="2" s="1"/>
  <c r="Z96" i="2" s="1"/>
  <c r="AA96" i="2" s="1"/>
  <c r="AB80" i="2"/>
  <c r="Z41" i="2"/>
  <c r="AA41" i="2" s="1"/>
  <c r="U28" i="2"/>
  <c r="R95" i="2"/>
  <c r="J121" i="6"/>
  <c r="K121" i="6"/>
  <c r="N160" i="2"/>
  <c r="O160" i="2" s="1"/>
  <c r="I59" i="6" s="1"/>
  <c r="X160" i="2"/>
  <c r="AH160" i="2"/>
  <c r="AR160" i="2"/>
  <c r="J160" i="2"/>
  <c r="Q196" i="2"/>
  <c r="AQ196" i="2"/>
  <c r="AK196" i="2"/>
  <c r="AG196" i="2"/>
  <c r="AA196" i="2"/>
  <c r="W196" i="2"/>
  <c r="R63" i="2"/>
  <c r="AB63" i="2"/>
  <c r="P78" i="6"/>
  <c r="Q78" i="6"/>
  <c r="J83" i="6"/>
  <c r="K83" i="6"/>
  <c r="W51" i="6"/>
  <c r="V51" i="6"/>
  <c r="Q165" i="2"/>
  <c r="AQ165" i="2"/>
  <c r="AG165" i="2"/>
  <c r="AK165" i="2"/>
  <c r="AA165" i="2"/>
  <c r="W165" i="2"/>
  <c r="AA133" i="2"/>
  <c r="AG133" i="2"/>
  <c r="AK133" i="2"/>
  <c r="AQ133" i="2"/>
  <c r="Q133" i="2"/>
  <c r="W133" i="2"/>
  <c r="AQ157" i="2"/>
  <c r="AG157" i="2"/>
  <c r="Q157" i="2"/>
  <c r="AK157" i="2"/>
  <c r="W157" i="2"/>
  <c r="AA157" i="2"/>
  <c r="AB88" i="2"/>
  <c r="AB42" i="2"/>
  <c r="AF124" i="2"/>
  <c r="AI124" i="2"/>
  <c r="AB124" i="2"/>
  <c r="AC124" i="2"/>
  <c r="AE124" i="2"/>
  <c r="S23" i="6"/>
  <c r="R52" i="2"/>
  <c r="W47" i="6"/>
  <c r="V47" i="6"/>
  <c r="Q47" i="2"/>
  <c r="W71" i="6"/>
  <c r="V71" i="6"/>
  <c r="W46" i="6"/>
  <c r="V46" i="6"/>
  <c r="W207" i="2"/>
  <c r="AG207" i="2"/>
  <c r="Q207" i="2"/>
  <c r="AQ207" i="2"/>
  <c r="AA207" i="2"/>
  <c r="AK207" i="2"/>
  <c r="AG166" i="2"/>
  <c r="W166" i="2"/>
  <c r="Q166" i="2"/>
  <c r="AA166" i="2"/>
  <c r="AK166" i="2"/>
  <c r="AQ166" i="2"/>
  <c r="Z83" i="2"/>
  <c r="AA83" i="2" s="1"/>
  <c r="W82" i="2"/>
  <c r="Z82" i="2" s="1"/>
  <c r="AA82" i="2" s="1"/>
  <c r="AK220" i="2"/>
  <c r="W220" i="2"/>
  <c r="AG220" i="2"/>
  <c r="Q220" i="2"/>
  <c r="AQ220" i="2"/>
  <c r="AA220" i="2"/>
  <c r="AB81" i="2"/>
  <c r="R49" i="2"/>
  <c r="R65" i="2"/>
  <c r="AB65" i="2"/>
  <c r="AS179" i="2"/>
  <c r="AA78" i="6" s="1"/>
  <c r="AL179" i="2"/>
  <c r="AN179" i="2" s="1"/>
  <c r="AM179" i="2"/>
  <c r="AO179" i="2"/>
  <c r="AP179" i="2"/>
  <c r="Y78" i="6"/>
  <c r="Z78" i="6" s="1"/>
  <c r="R57" i="2"/>
  <c r="AB57" i="2"/>
  <c r="R114" i="2"/>
  <c r="J103" i="6"/>
  <c r="K103" i="6"/>
  <c r="N185" i="2"/>
  <c r="O185" i="2" s="1"/>
  <c r="I84" i="6" s="1"/>
  <c r="J185" i="2"/>
  <c r="X124" i="2"/>
  <c r="AN160" i="2"/>
  <c r="AE139" i="2"/>
  <c r="AF139" i="2"/>
  <c r="AI139" i="2"/>
  <c r="U38" i="6" s="1"/>
  <c r="AB139" i="2"/>
  <c r="AD139" i="2" s="1"/>
  <c r="AC139" i="2"/>
  <c r="S38" i="6"/>
  <c r="T38" i="6" s="1"/>
  <c r="I117" i="2"/>
  <c r="AK184" i="2"/>
  <c r="W184" i="2"/>
  <c r="AG184" i="2"/>
  <c r="Q184" i="2"/>
  <c r="AQ184" i="2"/>
  <c r="AA184" i="2"/>
  <c r="Y77" i="2"/>
  <c r="Z77" i="2" s="1"/>
  <c r="AA77" i="2" s="1"/>
  <c r="W141" i="2"/>
  <c r="AG141" i="2"/>
  <c r="AQ141" i="2"/>
  <c r="AK141" i="2"/>
  <c r="AA141" i="2"/>
  <c r="Q141" i="2"/>
  <c r="AB86" i="2"/>
  <c r="U20" i="2"/>
  <c r="AA20" i="2" s="1"/>
  <c r="AO139" i="2"/>
  <c r="AP139" i="2"/>
  <c r="AS139" i="2"/>
  <c r="AA38" i="6" s="1"/>
  <c r="AL139" i="2"/>
  <c r="AN139" i="2" s="1"/>
  <c r="AM139" i="2"/>
  <c r="Y38" i="6"/>
  <c r="Z38" i="6" s="1"/>
  <c r="Z67" i="2"/>
  <c r="AA67" i="2" s="1"/>
  <c r="Y115" i="2"/>
  <c r="Z115" i="2" s="1"/>
  <c r="AA115" i="2" s="1"/>
  <c r="V115" i="2"/>
  <c r="W115" i="2" s="1"/>
  <c r="T175" i="2"/>
  <c r="Q38" i="2"/>
  <c r="X179" i="2"/>
  <c r="P31" i="6"/>
  <c r="Q31" i="6"/>
  <c r="L25" i="2"/>
  <c r="U25" i="2" s="1"/>
  <c r="J24" i="6"/>
  <c r="H13" i="6" s="1"/>
  <c r="K24" i="6"/>
  <c r="K123" i="6" s="1"/>
  <c r="G16" i="6" s="1"/>
  <c r="R29" i="2"/>
  <c r="W50" i="6"/>
  <c r="V50" i="6"/>
  <c r="R28" i="2"/>
  <c r="AB28" i="2"/>
  <c r="AS163" i="2"/>
  <c r="AA62" i="6" s="1"/>
  <c r="AL163" i="2"/>
  <c r="AN163" i="2" s="1"/>
  <c r="AM163" i="2"/>
  <c r="AO163" i="2"/>
  <c r="AP163" i="2"/>
  <c r="Y62" i="6"/>
  <c r="Z62" i="6" s="1"/>
  <c r="N223" i="2"/>
  <c r="O223" i="2" s="1"/>
  <c r="I122" i="6" s="1"/>
  <c r="J223" i="2"/>
  <c r="T117" i="2"/>
  <c r="R41" i="2"/>
  <c r="AB101" i="2"/>
  <c r="AB59" i="6"/>
  <c r="AC59" i="6"/>
  <c r="AI143" i="2"/>
  <c r="U42" i="6" s="1"/>
  <c r="AB143" i="2"/>
  <c r="AD143" i="2" s="1"/>
  <c r="AC143" i="2"/>
  <c r="AE143" i="2"/>
  <c r="AF143" i="2"/>
  <c r="S42" i="6"/>
  <c r="T42" i="6" s="1"/>
  <c r="V139" i="2"/>
  <c r="Y139" i="2"/>
  <c r="O38" i="6" s="1"/>
  <c r="R139" i="2"/>
  <c r="T139" i="2" s="1"/>
  <c r="S139" i="2"/>
  <c r="U139" i="2"/>
  <c r="M38" i="6"/>
  <c r="N38" i="6" s="1"/>
  <c r="V52" i="2"/>
  <c r="W52" i="2" s="1"/>
  <c r="Y52" i="2"/>
  <c r="Z52" i="2" s="1"/>
  <c r="AA52" i="2" s="1"/>
  <c r="AL155" i="2"/>
  <c r="AM155" i="2"/>
  <c r="AO155" i="2"/>
  <c r="AP155" i="2"/>
  <c r="AS155" i="2"/>
  <c r="AA54" i="6" s="1"/>
  <c r="Y54" i="6"/>
  <c r="Z54" i="6" s="1"/>
  <c r="W66" i="2"/>
  <c r="R103" i="2"/>
  <c r="AB128" i="2"/>
  <c r="AC128" i="2"/>
  <c r="AE128" i="2"/>
  <c r="AF128" i="2"/>
  <c r="AI128" i="2"/>
  <c r="U27" i="6" s="1"/>
  <c r="S27" i="6"/>
  <c r="T27" i="6" s="1"/>
  <c r="AC155" i="2"/>
  <c r="AB155" i="2"/>
  <c r="AD155" i="2" s="1"/>
  <c r="AE155" i="2"/>
  <c r="AF155" i="2"/>
  <c r="AI155" i="2"/>
  <c r="U54" i="6" s="1"/>
  <c r="S54" i="6"/>
  <c r="T54" i="6" s="1"/>
  <c r="N23" i="6"/>
  <c r="W154" i="2"/>
  <c r="AG154" i="2"/>
  <c r="AQ154" i="2"/>
  <c r="AK154" i="2"/>
  <c r="AA154" i="2"/>
  <c r="Q154" i="2"/>
  <c r="AA134" i="2"/>
  <c r="AG134" i="2"/>
  <c r="Q134" i="2"/>
  <c r="AK134" i="2"/>
  <c r="AQ134" i="2"/>
  <c r="W134" i="2"/>
  <c r="AQ214" i="2"/>
  <c r="AG214" i="2"/>
  <c r="W214" i="2"/>
  <c r="AA214" i="2"/>
  <c r="Q214" i="2"/>
  <c r="AK214" i="2"/>
  <c r="Y91" i="2"/>
  <c r="Z91" i="2" s="1"/>
  <c r="AA91" i="2" s="1"/>
  <c r="AG213" i="2"/>
  <c r="AK213" i="2"/>
  <c r="W213" i="2"/>
  <c r="Q213" i="2"/>
  <c r="AQ213" i="2"/>
  <c r="AA213" i="2"/>
  <c r="AK217" i="2"/>
  <c r="W217" i="2"/>
  <c r="AA217" i="2"/>
  <c r="AG217" i="2"/>
  <c r="AQ217" i="2"/>
  <c r="Q217" i="2"/>
  <c r="AQ212" i="2"/>
  <c r="Q212" i="2"/>
  <c r="AA212" i="2"/>
  <c r="AG212" i="2"/>
  <c r="W212" i="2"/>
  <c r="AK212" i="2"/>
  <c r="U41" i="2"/>
  <c r="Q73" i="2"/>
  <c r="Q77" i="2"/>
  <c r="N212" i="2"/>
  <c r="O212" i="2" s="1"/>
  <c r="I111" i="6" s="1"/>
  <c r="J212" i="2"/>
  <c r="N139" i="2"/>
  <c r="O139" i="2" s="1"/>
  <c r="I38" i="6" s="1"/>
  <c r="AH139" i="2"/>
  <c r="J139" i="2"/>
  <c r="J224" i="2" s="1"/>
  <c r="L224" i="2"/>
  <c r="AB50" i="2"/>
  <c r="P44" i="2"/>
  <c r="Q44" i="2" s="1"/>
  <c r="Q83" i="2"/>
  <c r="AS171" i="2"/>
  <c r="AA70" i="6" s="1"/>
  <c r="AL171" i="2"/>
  <c r="AN171" i="2" s="1"/>
  <c r="AM171" i="2"/>
  <c r="AO171" i="2"/>
  <c r="AP171" i="2"/>
  <c r="Y70" i="6"/>
  <c r="Z70" i="6" s="1"/>
  <c r="AB51" i="6"/>
  <c r="AC51" i="6"/>
  <c r="Q211" i="2"/>
  <c r="AK211" i="2"/>
  <c r="AA211" i="2"/>
  <c r="AG211" i="2"/>
  <c r="AQ211" i="2"/>
  <c r="W211" i="2"/>
  <c r="AB103" i="2"/>
  <c r="AA161" i="2"/>
  <c r="W161" i="2"/>
  <c r="AQ161" i="2"/>
  <c r="Q161" i="2"/>
  <c r="AK161" i="2"/>
  <c r="AG161" i="2"/>
  <c r="AB54" i="2"/>
  <c r="Y53" i="2"/>
  <c r="Z53" i="2" s="1"/>
  <c r="AA53" i="2" s="1"/>
  <c r="V53" i="2"/>
  <c r="W53" i="2" s="1"/>
  <c r="Q46" i="2"/>
  <c r="Q45" i="2"/>
  <c r="J143" i="2"/>
  <c r="N143" i="2"/>
  <c r="O143" i="2" s="1"/>
  <c r="I42" i="6" s="1"/>
  <c r="X143" i="2"/>
  <c r="AH143" i="2"/>
  <c r="AN128" i="2"/>
  <c r="U22" i="2"/>
  <c r="AB39" i="2"/>
  <c r="H12" i="7"/>
  <c r="H112" i="7" s="1"/>
  <c r="Q106" i="2"/>
  <c r="Q68" i="2"/>
  <c r="V81" i="6"/>
  <c r="W81" i="6"/>
  <c r="J96" i="6"/>
  <c r="K96" i="6"/>
  <c r="J81" i="6"/>
  <c r="K81" i="6"/>
  <c r="W59" i="6"/>
  <c r="V59" i="6"/>
  <c r="N196" i="2"/>
  <c r="O196" i="2" s="1"/>
  <c r="I95" i="6" s="1"/>
  <c r="J196" i="2"/>
  <c r="P70" i="6"/>
  <c r="Q70" i="6"/>
  <c r="AG174" i="2"/>
  <c r="W174" i="2"/>
  <c r="Q174" i="2"/>
  <c r="AA174" i="2"/>
  <c r="AK174" i="2"/>
  <c r="AQ174" i="2"/>
  <c r="W169" i="2"/>
  <c r="AK169" i="2"/>
  <c r="AQ169" i="2"/>
  <c r="Q169" i="2"/>
  <c r="AG169" i="2"/>
  <c r="AA169" i="2"/>
  <c r="Q116" i="2"/>
  <c r="U140" i="2"/>
  <c r="V140" i="2"/>
  <c r="Y140" i="2"/>
  <c r="O39" i="6" s="1"/>
  <c r="R140" i="2"/>
  <c r="S140" i="2"/>
  <c r="M39" i="6"/>
  <c r="N39" i="6" s="1"/>
  <c r="U36" i="2"/>
  <c r="AA36" i="2" s="1"/>
  <c r="Q110" i="2"/>
  <c r="AB47" i="6"/>
  <c r="AC47" i="6"/>
  <c r="O224" i="2"/>
  <c r="I23" i="6"/>
  <c r="AQ137" i="2"/>
  <c r="AG137" i="2"/>
  <c r="AA137" i="2"/>
  <c r="AK137" i="2"/>
  <c r="W137" i="2"/>
  <c r="Q137" i="2"/>
  <c r="W63" i="6"/>
  <c r="V63" i="6"/>
  <c r="J88" i="6"/>
  <c r="K88" i="6"/>
  <c r="J192" i="2"/>
  <c r="N192" i="2"/>
  <c r="O192" i="2" s="1"/>
  <c r="I91" i="6" s="1"/>
  <c r="Q17" i="2"/>
  <c r="W150" i="2"/>
  <c r="AG150" i="2"/>
  <c r="AA150" i="2"/>
  <c r="Q150" i="2"/>
  <c r="AK150" i="2"/>
  <c r="AQ150" i="2"/>
  <c r="Q20" i="2"/>
  <c r="U24" i="2"/>
  <c r="U59" i="2"/>
  <c r="Q93" i="2"/>
  <c r="U70" i="2"/>
  <c r="AN151" i="2"/>
  <c r="V38" i="2"/>
  <c r="W38" i="2" s="1"/>
  <c r="Y38" i="2"/>
  <c r="Y183" i="2"/>
  <c r="O82" i="6" s="1"/>
  <c r="R183" i="2"/>
  <c r="S183" i="2"/>
  <c r="U183" i="2"/>
  <c r="V183" i="2"/>
  <c r="M82" i="6"/>
  <c r="N82" i="6" s="1"/>
  <c r="AN175" i="2"/>
  <c r="AN164" i="2"/>
  <c r="Q27" i="2"/>
  <c r="T127" i="2"/>
  <c r="K117" i="2"/>
  <c r="AA22" i="2" l="1"/>
  <c r="AB22" i="2"/>
  <c r="AA59" i="2"/>
  <c r="AB59" i="2"/>
  <c r="AB108" i="2"/>
  <c r="AA108" i="2"/>
  <c r="U169" i="2"/>
  <c r="V169" i="2"/>
  <c r="Y169" i="2"/>
  <c r="O68" i="6" s="1"/>
  <c r="R169" i="2"/>
  <c r="S169" i="2"/>
  <c r="M68" i="6"/>
  <c r="N68" i="6" s="1"/>
  <c r="T183" i="2"/>
  <c r="AH183" i="2"/>
  <c r="AR183" i="2"/>
  <c r="X183" i="2"/>
  <c r="R45" i="2"/>
  <c r="AB45" i="2"/>
  <c r="AE214" i="2"/>
  <c r="AB214" i="2"/>
  <c r="AD214" i="2" s="1"/>
  <c r="AC214" i="2"/>
  <c r="AF214" i="2"/>
  <c r="AI214" i="2"/>
  <c r="U113" i="6" s="1"/>
  <c r="S113" i="6"/>
  <c r="T113" i="6" s="1"/>
  <c r="AL141" i="2"/>
  <c r="AM141" i="2"/>
  <c r="AO141" i="2"/>
  <c r="AP141" i="2"/>
  <c r="AS141" i="2"/>
  <c r="AA40" i="6" s="1"/>
  <c r="Y40" i="6"/>
  <c r="Z40" i="6" s="1"/>
  <c r="W38" i="6"/>
  <c r="V38" i="6"/>
  <c r="AC81" i="2"/>
  <c r="J76" i="7"/>
  <c r="AC207" i="2"/>
  <c r="AE207" i="2"/>
  <c r="AF207" i="2"/>
  <c r="AI207" i="2"/>
  <c r="U106" i="6" s="1"/>
  <c r="AB207" i="2"/>
  <c r="AD207" i="2" s="1"/>
  <c r="S106" i="6"/>
  <c r="T106" i="6" s="1"/>
  <c r="R70" i="2"/>
  <c r="AB70" i="2"/>
  <c r="R61" i="2"/>
  <c r="AB61" i="2"/>
  <c r="AO168" i="2"/>
  <c r="AP168" i="2"/>
  <c r="AS168" i="2"/>
  <c r="AA67" i="6" s="1"/>
  <c r="AL168" i="2"/>
  <c r="AM168" i="2"/>
  <c r="Y67" i="6"/>
  <c r="Z67" i="6" s="1"/>
  <c r="R91" i="2"/>
  <c r="AB91" i="2"/>
  <c r="U178" i="2"/>
  <c r="V178" i="2"/>
  <c r="Y178" i="2"/>
  <c r="O77" i="6" s="1"/>
  <c r="R178" i="2"/>
  <c r="S178" i="2"/>
  <c r="M77" i="6"/>
  <c r="N77" i="6" s="1"/>
  <c r="AC40" i="2"/>
  <c r="J35" i="7"/>
  <c r="AS130" i="2"/>
  <c r="AA29" i="6" s="1"/>
  <c r="AL130" i="2"/>
  <c r="AN130" i="2" s="1"/>
  <c r="AM130" i="2"/>
  <c r="AO130" i="2"/>
  <c r="AP130" i="2"/>
  <c r="Y29" i="6"/>
  <c r="Z29" i="6" s="1"/>
  <c r="X148" i="2"/>
  <c r="AH148" i="2"/>
  <c r="T148" i="2"/>
  <c r="AR148" i="2"/>
  <c r="AS192" i="2"/>
  <c r="AA91" i="6" s="1"/>
  <c r="AL192" i="2"/>
  <c r="AM192" i="2"/>
  <c r="AO192" i="2"/>
  <c r="AP192" i="2"/>
  <c r="Y91" i="6"/>
  <c r="Z91" i="6" s="1"/>
  <c r="R209" i="2"/>
  <c r="S209" i="2"/>
  <c r="U209" i="2"/>
  <c r="V209" i="2"/>
  <c r="Y209" i="2"/>
  <c r="O108" i="6" s="1"/>
  <c r="M108" i="6"/>
  <c r="N108" i="6" s="1"/>
  <c r="AM126" i="2"/>
  <c r="AO126" i="2"/>
  <c r="AP126" i="2"/>
  <c r="AS126" i="2"/>
  <c r="AA25" i="6" s="1"/>
  <c r="AL126" i="2"/>
  <c r="AN126" i="2" s="1"/>
  <c r="Y25" i="6"/>
  <c r="Z25" i="6" s="1"/>
  <c r="AL215" i="2"/>
  <c r="AM215" i="2"/>
  <c r="AP215" i="2"/>
  <c r="AS215" i="2"/>
  <c r="AA114" i="6" s="1"/>
  <c r="Y114" i="6"/>
  <c r="Z114" i="6" s="1"/>
  <c r="AO215" i="2"/>
  <c r="R129" i="2"/>
  <c r="S129" i="2"/>
  <c r="U129" i="2"/>
  <c r="V129" i="2"/>
  <c r="Y129" i="2"/>
  <c r="O28" i="6" s="1"/>
  <c r="M28" i="6"/>
  <c r="N28" i="6" s="1"/>
  <c r="AD175" i="2"/>
  <c r="AH175" i="2"/>
  <c r="AR175" i="2"/>
  <c r="AI180" i="2"/>
  <c r="U79" i="6" s="1"/>
  <c r="AB180" i="2"/>
  <c r="AC180" i="2"/>
  <c r="AE180" i="2"/>
  <c r="AF180" i="2"/>
  <c r="S79" i="6"/>
  <c r="T79" i="6" s="1"/>
  <c r="R201" i="2"/>
  <c r="S201" i="2"/>
  <c r="U201" i="2"/>
  <c r="V201" i="2"/>
  <c r="Y201" i="2"/>
  <c r="O100" i="6" s="1"/>
  <c r="M100" i="6"/>
  <c r="N100" i="6" s="1"/>
  <c r="AS194" i="2"/>
  <c r="AA93" i="6" s="1"/>
  <c r="AL194" i="2"/>
  <c r="AM194" i="2"/>
  <c r="AO194" i="2"/>
  <c r="AP194" i="2"/>
  <c r="Y93" i="6"/>
  <c r="Z93" i="6" s="1"/>
  <c r="G11" i="6"/>
  <c r="AL149" i="2"/>
  <c r="AM149" i="2"/>
  <c r="AO149" i="2"/>
  <c r="AP149" i="2"/>
  <c r="AS149" i="2"/>
  <c r="AA48" i="6" s="1"/>
  <c r="Y48" i="6"/>
  <c r="Z48" i="6" s="1"/>
  <c r="R77" i="2"/>
  <c r="AB77" i="2"/>
  <c r="AE185" i="2"/>
  <c r="AF185" i="2"/>
  <c r="AB185" i="2"/>
  <c r="AI185" i="2"/>
  <c r="U84" i="6" s="1"/>
  <c r="AC185" i="2"/>
  <c r="S84" i="6"/>
  <c r="T84" i="6" s="1"/>
  <c r="R25" i="2"/>
  <c r="AB25" i="2"/>
  <c r="AO125" i="2"/>
  <c r="AP125" i="2"/>
  <c r="AS125" i="2"/>
  <c r="AA24" i="6" s="1"/>
  <c r="AL125" i="2"/>
  <c r="AM125" i="2"/>
  <c r="AM224" i="2" s="1"/>
  <c r="Y24" i="6"/>
  <c r="Z24" i="6" s="1"/>
  <c r="S150" i="2"/>
  <c r="U150" i="2"/>
  <c r="V150" i="2"/>
  <c r="Y150" i="2"/>
  <c r="O49" i="6" s="1"/>
  <c r="R150" i="2"/>
  <c r="M49" i="6"/>
  <c r="N49" i="6" s="1"/>
  <c r="AS137" i="2"/>
  <c r="AA36" i="6" s="1"/>
  <c r="AL137" i="2"/>
  <c r="AP137" i="2"/>
  <c r="AM137" i="2"/>
  <c r="AO137" i="2"/>
  <c r="Y36" i="6"/>
  <c r="Z36" i="6" s="1"/>
  <c r="R110" i="2"/>
  <c r="R116" i="2"/>
  <c r="AB116" i="2"/>
  <c r="AP174" i="2"/>
  <c r="AS174" i="2"/>
  <c r="AA73" i="6" s="1"/>
  <c r="AL174" i="2"/>
  <c r="AM174" i="2"/>
  <c r="AO174" i="2"/>
  <c r="Y73" i="6"/>
  <c r="Z73" i="6" s="1"/>
  <c r="R46" i="2"/>
  <c r="AB46" i="2"/>
  <c r="Y211" i="2"/>
  <c r="O110" i="6" s="1"/>
  <c r="S211" i="2"/>
  <c r="V211" i="2"/>
  <c r="R211" i="2"/>
  <c r="U211" i="2"/>
  <c r="M110" i="6"/>
  <c r="N110" i="6" s="1"/>
  <c r="X139" i="2"/>
  <c r="R73" i="2"/>
  <c r="AB73" i="2"/>
  <c r="U217" i="2"/>
  <c r="V217" i="2"/>
  <c r="Y217" i="2"/>
  <c r="O116" i="6" s="1"/>
  <c r="R217" i="2"/>
  <c r="M116" i="6"/>
  <c r="N116" i="6" s="1"/>
  <c r="S217" i="2"/>
  <c r="V213" i="2"/>
  <c r="Y213" i="2"/>
  <c r="O112" i="6" s="1"/>
  <c r="R213" i="2"/>
  <c r="S213" i="2"/>
  <c r="U213" i="2"/>
  <c r="M112" i="6"/>
  <c r="N112" i="6" s="1"/>
  <c r="AE134" i="2"/>
  <c r="AF134" i="2"/>
  <c r="AI134" i="2"/>
  <c r="U33" i="6" s="1"/>
  <c r="AC134" i="2"/>
  <c r="AB134" i="2"/>
  <c r="AD134" i="2" s="1"/>
  <c r="S33" i="6"/>
  <c r="T33" i="6" s="1"/>
  <c r="R38" i="2"/>
  <c r="AI220" i="2"/>
  <c r="U119" i="6" s="1"/>
  <c r="AB220" i="2"/>
  <c r="AC220" i="2"/>
  <c r="AE220" i="2"/>
  <c r="AF220" i="2"/>
  <c r="S119" i="6"/>
  <c r="T119" i="6" s="1"/>
  <c r="R47" i="2"/>
  <c r="AB47" i="2"/>
  <c r="AS157" i="2"/>
  <c r="AA56" i="6" s="1"/>
  <c r="AL157" i="2"/>
  <c r="AM157" i="2"/>
  <c r="AO157" i="2"/>
  <c r="AP157" i="2"/>
  <c r="Y56" i="6"/>
  <c r="Z56" i="6" s="1"/>
  <c r="AC80" i="2"/>
  <c r="J75" i="7"/>
  <c r="U186" i="2"/>
  <c r="V186" i="2"/>
  <c r="R186" i="2"/>
  <c r="Y186" i="2"/>
  <c r="O85" i="6" s="1"/>
  <c r="S186" i="2"/>
  <c r="M85" i="6"/>
  <c r="N85" i="6" s="1"/>
  <c r="AM190" i="2"/>
  <c r="AO190" i="2"/>
  <c r="AP190" i="2"/>
  <c r="AS190" i="2"/>
  <c r="AA89" i="6" s="1"/>
  <c r="AL190" i="2"/>
  <c r="AN190" i="2" s="1"/>
  <c r="Y89" i="6"/>
  <c r="Z89" i="6" s="1"/>
  <c r="AN127" i="2"/>
  <c r="AR132" i="2"/>
  <c r="R104" i="2"/>
  <c r="AB104" i="2"/>
  <c r="AN124" i="2"/>
  <c r="AE168" i="2"/>
  <c r="AF168" i="2"/>
  <c r="AI168" i="2"/>
  <c r="U67" i="6" s="1"/>
  <c r="AB168" i="2"/>
  <c r="AD168" i="2" s="1"/>
  <c r="AC168" i="2"/>
  <c r="S67" i="6"/>
  <c r="T67" i="6" s="1"/>
  <c r="AP203" i="2"/>
  <c r="AS203" i="2"/>
  <c r="AA102" i="6" s="1"/>
  <c r="AL203" i="2"/>
  <c r="AM203" i="2"/>
  <c r="AO203" i="2"/>
  <c r="Y102" i="6"/>
  <c r="Z102" i="6" s="1"/>
  <c r="Y221" i="2"/>
  <c r="O120" i="6" s="1"/>
  <c r="R221" i="2"/>
  <c r="S221" i="2"/>
  <c r="U221" i="2"/>
  <c r="V221" i="2"/>
  <c r="M120" i="6"/>
  <c r="N120" i="6" s="1"/>
  <c r="AO188" i="2"/>
  <c r="AP188" i="2"/>
  <c r="AS188" i="2"/>
  <c r="AA87" i="6" s="1"/>
  <c r="AL188" i="2"/>
  <c r="AN188" i="2" s="1"/>
  <c r="AM188" i="2"/>
  <c r="Y87" i="6"/>
  <c r="Z87" i="6" s="1"/>
  <c r="R64" i="2"/>
  <c r="AB64" i="2"/>
  <c r="R113" i="2"/>
  <c r="AA25" i="2"/>
  <c r="T144" i="2"/>
  <c r="AH144" i="2"/>
  <c r="AR144" i="2"/>
  <c r="X144" i="2"/>
  <c r="AE125" i="2"/>
  <c r="AF125" i="2"/>
  <c r="AI125" i="2"/>
  <c r="U24" i="6" s="1"/>
  <c r="AB125" i="2"/>
  <c r="AC125" i="2"/>
  <c r="AC224" i="2" s="1"/>
  <c r="S24" i="6"/>
  <c r="T24" i="6" s="1"/>
  <c r="Y204" i="2"/>
  <c r="O103" i="6" s="1"/>
  <c r="R204" i="2"/>
  <c r="S204" i="2"/>
  <c r="U204" i="2"/>
  <c r="V204" i="2"/>
  <c r="M103" i="6"/>
  <c r="N103" i="6" s="1"/>
  <c r="T222" i="2"/>
  <c r="U177" i="2"/>
  <c r="V177" i="2"/>
  <c r="Y177" i="2"/>
  <c r="O76" i="6" s="1"/>
  <c r="R177" i="2"/>
  <c r="S177" i="2"/>
  <c r="M76" i="6"/>
  <c r="N76" i="6" s="1"/>
  <c r="Y202" i="2"/>
  <c r="O101" i="6" s="1"/>
  <c r="R202" i="2"/>
  <c r="S202" i="2"/>
  <c r="U202" i="2"/>
  <c r="V202" i="2"/>
  <c r="M101" i="6"/>
  <c r="N101" i="6" s="1"/>
  <c r="T156" i="2"/>
  <c r="X156" i="2"/>
  <c r="AR156" i="2"/>
  <c r="AH156" i="2"/>
  <c r="S138" i="2"/>
  <c r="U138" i="2"/>
  <c r="V138" i="2"/>
  <c r="Y138" i="2"/>
  <c r="O37" i="6" s="1"/>
  <c r="R138" i="2"/>
  <c r="M37" i="6"/>
  <c r="N37" i="6" s="1"/>
  <c r="AB192" i="2"/>
  <c r="AC192" i="2"/>
  <c r="AE192" i="2"/>
  <c r="AF192" i="2"/>
  <c r="AI192" i="2"/>
  <c r="U91" i="6" s="1"/>
  <c r="S91" i="6"/>
  <c r="T91" i="6" s="1"/>
  <c r="AE126" i="2"/>
  <c r="AF126" i="2"/>
  <c r="AI126" i="2"/>
  <c r="U25" i="6" s="1"/>
  <c r="AB126" i="2"/>
  <c r="AD126" i="2" s="1"/>
  <c r="AC126" i="2"/>
  <c r="S25" i="6"/>
  <c r="T25" i="6" s="1"/>
  <c r="AA74" i="2"/>
  <c r="AB34" i="6"/>
  <c r="AC34" i="6"/>
  <c r="Z113" i="2"/>
  <c r="AA113" i="2" s="1"/>
  <c r="I14" i="6"/>
  <c r="AA111" i="2"/>
  <c r="AB114" i="2"/>
  <c r="AS150" i="2"/>
  <c r="AA49" i="6" s="1"/>
  <c r="AL150" i="2"/>
  <c r="AM150" i="2"/>
  <c r="AO150" i="2"/>
  <c r="AP150" i="2"/>
  <c r="Y49" i="6"/>
  <c r="Z49" i="6" s="1"/>
  <c r="AC39" i="2"/>
  <c r="J34" i="7"/>
  <c r="AP211" i="2"/>
  <c r="AS211" i="2"/>
  <c r="AA110" i="6" s="1"/>
  <c r="AL211" i="2"/>
  <c r="AN211" i="2" s="1"/>
  <c r="AM211" i="2"/>
  <c r="AO211" i="2"/>
  <c r="Y110" i="6"/>
  <c r="Z110" i="6" s="1"/>
  <c r="AB62" i="6"/>
  <c r="AC62" i="6"/>
  <c r="P42" i="6"/>
  <c r="Q42" i="6"/>
  <c r="R111" i="2"/>
  <c r="AB111" i="2"/>
  <c r="AI221" i="2"/>
  <c r="U120" i="6" s="1"/>
  <c r="AB221" i="2"/>
  <c r="AD221" i="2" s="1"/>
  <c r="AC221" i="2"/>
  <c r="AE221" i="2"/>
  <c r="AF221" i="2"/>
  <c r="S120" i="6"/>
  <c r="T120" i="6" s="1"/>
  <c r="AB43" i="6"/>
  <c r="AC43" i="6"/>
  <c r="R193" i="2"/>
  <c r="S193" i="2"/>
  <c r="U193" i="2"/>
  <c r="V193" i="2"/>
  <c r="Y193" i="2"/>
  <c r="O92" i="6" s="1"/>
  <c r="M92" i="6"/>
  <c r="N92" i="6" s="1"/>
  <c r="AB200" i="2"/>
  <c r="AC200" i="2"/>
  <c r="AE200" i="2"/>
  <c r="AF200" i="2"/>
  <c r="AI200" i="2"/>
  <c r="U99" i="6" s="1"/>
  <c r="S99" i="6"/>
  <c r="T99" i="6" s="1"/>
  <c r="V197" i="2"/>
  <c r="Y197" i="2"/>
  <c r="O96" i="6" s="1"/>
  <c r="R197" i="2"/>
  <c r="S197" i="2"/>
  <c r="U197" i="2"/>
  <c r="M96" i="6"/>
  <c r="N96" i="6" s="1"/>
  <c r="V189" i="2"/>
  <c r="Y189" i="2"/>
  <c r="O88" i="6" s="1"/>
  <c r="R189" i="2"/>
  <c r="S189" i="2"/>
  <c r="U189" i="2"/>
  <c r="M88" i="6"/>
  <c r="N88" i="6" s="1"/>
  <c r="AM198" i="2"/>
  <c r="AO198" i="2"/>
  <c r="AP198" i="2"/>
  <c r="AS198" i="2"/>
  <c r="AA97" i="6" s="1"/>
  <c r="AL198" i="2"/>
  <c r="Y97" i="6"/>
  <c r="Z97" i="6" s="1"/>
  <c r="U162" i="2"/>
  <c r="V162" i="2"/>
  <c r="Y162" i="2"/>
  <c r="O61" i="6" s="1"/>
  <c r="R162" i="2"/>
  <c r="S162" i="2"/>
  <c r="M61" i="6"/>
  <c r="N61" i="6" s="1"/>
  <c r="P54" i="6"/>
  <c r="Q54" i="6"/>
  <c r="P62" i="6"/>
  <c r="Q62" i="6"/>
  <c r="P82" i="6"/>
  <c r="Q82" i="6"/>
  <c r="AB150" i="2"/>
  <c r="AC150" i="2"/>
  <c r="AE150" i="2"/>
  <c r="AF150" i="2"/>
  <c r="AI150" i="2"/>
  <c r="U49" i="6" s="1"/>
  <c r="S49" i="6"/>
  <c r="T49" i="6" s="1"/>
  <c r="AI137" i="2"/>
  <c r="U36" i="6" s="1"/>
  <c r="AB137" i="2"/>
  <c r="AD137" i="2" s="1"/>
  <c r="AC137" i="2"/>
  <c r="AE137" i="2"/>
  <c r="AF137" i="2"/>
  <c r="S36" i="6"/>
  <c r="T36" i="6" s="1"/>
  <c r="AE169" i="2"/>
  <c r="AF169" i="2"/>
  <c r="AI169" i="2"/>
  <c r="U68" i="6" s="1"/>
  <c r="AB169" i="2"/>
  <c r="AD169" i="2" s="1"/>
  <c r="AC169" i="2"/>
  <c r="S68" i="6"/>
  <c r="T68" i="6" s="1"/>
  <c r="AI174" i="2"/>
  <c r="U73" i="6" s="1"/>
  <c r="AB174" i="2"/>
  <c r="AD174" i="2" s="1"/>
  <c r="AC174" i="2"/>
  <c r="AE174" i="2"/>
  <c r="AF174" i="2"/>
  <c r="S73" i="6"/>
  <c r="T73" i="6" s="1"/>
  <c r="AE161" i="2"/>
  <c r="AF161" i="2"/>
  <c r="AI161" i="2"/>
  <c r="U60" i="6" s="1"/>
  <c r="AB161" i="2"/>
  <c r="AD161" i="2" s="1"/>
  <c r="AC161" i="2"/>
  <c r="S60" i="6"/>
  <c r="T60" i="6" s="1"/>
  <c r="R83" i="2"/>
  <c r="AB83" i="2"/>
  <c r="Y154" i="2"/>
  <c r="O53" i="6" s="1"/>
  <c r="U154" i="2"/>
  <c r="R154" i="2"/>
  <c r="S154" i="2"/>
  <c r="V154" i="2"/>
  <c r="M53" i="6"/>
  <c r="N53" i="6" s="1"/>
  <c r="W27" i="6"/>
  <c r="V27" i="6"/>
  <c r="AB54" i="6"/>
  <c r="AC54" i="6"/>
  <c r="AB38" i="6"/>
  <c r="AC38" i="6"/>
  <c r="AO184" i="2"/>
  <c r="AP184" i="2"/>
  <c r="AL184" i="2"/>
  <c r="AN184" i="2" s="1"/>
  <c r="AM184" i="2"/>
  <c r="AS184" i="2"/>
  <c r="AA83" i="6" s="1"/>
  <c r="Y83" i="6"/>
  <c r="Z83" i="6" s="1"/>
  <c r="AP166" i="2"/>
  <c r="AS166" i="2"/>
  <c r="AA65" i="6" s="1"/>
  <c r="AL166" i="2"/>
  <c r="AM166" i="2"/>
  <c r="AO166" i="2"/>
  <c r="Y65" i="6"/>
  <c r="Z65" i="6" s="1"/>
  <c r="U207" i="2"/>
  <c r="V207" i="2"/>
  <c r="Y207" i="2"/>
  <c r="O106" i="6" s="1"/>
  <c r="R207" i="2"/>
  <c r="S207" i="2"/>
  <c r="M106" i="6"/>
  <c r="N106" i="6" s="1"/>
  <c r="AD124" i="2"/>
  <c r="Y157" i="2"/>
  <c r="O56" i="6" s="1"/>
  <c r="R157" i="2"/>
  <c r="S157" i="2"/>
  <c r="U157" i="2"/>
  <c r="V157" i="2"/>
  <c r="M56" i="6"/>
  <c r="N56" i="6" s="1"/>
  <c r="AE133" i="2"/>
  <c r="AF133" i="2"/>
  <c r="AB133" i="2"/>
  <c r="AC133" i="2"/>
  <c r="AI133" i="2"/>
  <c r="U32" i="6" s="1"/>
  <c r="S32" i="6"/>
  <c r="T32" i="6" s="1"/>
  <c r="AF196" i="2"/>
  <c r="AI196" i="2"/>
  <c r="U95" i="6" s="1"/>
  <c r="AB196" i="2"/>
  <c r="AD196" i="2" s="1"/>
  <c r="AC196" i="2"/>
  <c r="AE196" i="2"/>
  <c r="S95" i="6"/>
  <c r="T95" i="6" s="1"/>
  <c r="AE190" i="2"/>
  <c r="AF190" i="2"/>
  <c r="AI190" i="2"/>
  <c r="U89" i="6" s="1"/>
  <c r="AB190" i="2"/>
  <c r="AD190" i="2" s="1"/>
  <c r="AC190" i="2"/>
  <c r="S89" i="6"/>
  <c r="T89" i="6" s="1"/>
  <c r="R72" i="2"/>
  <c r="AB72" i="2"/>
  <c r="R85" i="2"/>
  <c r="AB85" i="2"/>
  <c r="AA23" i="6"/>
  <c r="P71" i="6"/>
  <c r="Q71" i="6"/>
  <c r="AC75" i="2"/>
  <c r="J70" i="7"/>
  <c r="AB30" i="6"/>
  <c r="AC30" i="6"/>
  <c r="AI203" i="2"/>
  <c r="U102" i="6" s="1"/>
  <c r="AB203" i="2"/>
  <c r="AD203" i="2" s="1"/>
  <c r="AC203" i="2"/>
  <c r="AE203" i="2"/>
  <c r="AF203" i="2"/>
  <c r="S102" i="6"/>
  <c r="T102" i="6" s="1"/>
  <c r="AC109" i="2"/>
  <c r="J104" i="7"/>
  <c r="AO223" i="2"/>
  <c r="AP223" i="2"/>
  <c r="AS223" i="2"/>
  <c r="AA122" i="6" s="1"/>
  <c r="AL223" i="2"/>
  <c r="AN223" i="2" s="1"/>
  <c r="AM223" i="2"/>
  <c r="Y122" i="6"/>
  <c r="Z122" i="6" s="1"/>
  <c r="AS219" i="2"/>
  <c r="AA118" i="6" s="1"/>
  <c r="AL219" i="2"/>
  <c r="AN219" i="2" s="1"/>
  <c r="AM219" i="2"/>
  <c r="AO219" i="2"/>
  <c r="AP219" i="2"/>
  <c r="Y118" i="6"/>
  <c r="Z118" i="6" s="1"/>
  <c r="R107" i="2"/>
  <c r="AB107" i="2"/>
  <c r="AF188" i="2"/>
  <c r="AI188" i="2"/>
  <c r="U87" i="6" s="1"/>
  <c r="AB188" i="2"/>
  <c r="AC188" i="2"/>
  <c r="AE188" i="2"/>
  <c r="S87" i="6"/>
  <c r="T87" i="6" s="1"/>
  <c r="T164" i="2"/>
  <c r="AR164" i="2"/>
  <c r="X164" i="2"/>
  <c r="AH164" i="2"/>
  <c r="R43" i="2"/>
  <c r="AB43" i="2"/>
  <c r="R82" i="2"/>
  <c r="AB82" i="2"/>
  <c r="U187" i="2"/>
  <c r="Y187" i="2"/>
  <c r="O86" i="6" s="1"/>
  <c r="R187" i="2"/>
  <c r="S187" i="2"/>
  <c r="V187" i="2"/>
  <c r="M86" i="6"/>
  <c r="N86" i="6" s="1"/>
  <c r="AC89" i="2"/>
  <c r="J84" i="7"/>
  <c r="Z62" i="2"/>
  <c r="AA62" i="2" s="1"/>
  <c r="AR127" i="2"/>
  <c r="W70" i="6"/>
  <c r="V70" i="6"/>
  <c r="AB82" i="6"/>
  <c r="AC82" i="6"/>
  <c r="AB31" i="6"/>
  <c r="AC31" i="6"/>
  <c r="P50" i="6"/>
  <c r="Q50" i="6"/>
  <c r="P47" i="6"/>
  <c r="Q47" i="6"/>
  <c r="AR222" i="2"/>
  <c r="N117" i="2"/>
  <c r="V74" i="6"/>
  <c r="W74" i="6"/>
  <c r="S218" i="2"/>
  <c r="U218" i="2"/>
  <c r="V218" i="2"/>
  <c r="Y218" i="2"/>
  <c r="O117" i="6" s="1"/>
  <c r="R218" i="2"/>
  <c r="M117" i="6"/>
  <c r="N117" i="6" s="1"/>
  <c r="U117" i="2"/>
  <c r="AB90" i="2"/>
  <c r="S208" i="2"/>
  <c r="U208" i="2"/>
  <c r="V208" i="2"/>
  <c r="Y208" i="2"/>
  <c r="O107" i="6" s="1"/>
  <c r="M107" i="6"/>
  <c r="N107" i="6" s="1"/>
  <c r="R208" i="2"/>
  <c r="H12" i="6"/>
  <c r="G13" i="6"/>
  <c r="Z66" i="2"/>
  <c r="AO133" i="2"/>
  <c r="AP133" i="2"/>
  <c r="AS133" i="2"/>
  <c r="AA32" i="6" s="1"/>
  <c r="AL133" i="2"/>
  <c r="AN133" i="2" s="1"/>
  <c r="AM133" i="2"/>
  <c r="Y32" i="6"/>
  <c r="Z32" i="6" s="1"/>
  <c r="Y165" i="2"/>
  <c r="O64" i="6" s="1"/>
  <c r="R165" i="2"/>
  <c r="S165" i="2"/>
  <c r="U165" i="2"/>
  <c r="V165" i="2"/>
  <c r="M64" i="6"/>
  <c r="N64" i="6" s="1"/>
  <c r="R93" i="2"/>
  <c r="AB93" i="2"/>
  <c r="Y174" i="2"/>
  <c r="O73" i="6" s="1"/>
  <c r="R174" i="2"/>
  <c r="S174" i="2"/>
  <c r="U174" i="2"/>
  <c r="V174" i="2"/>
  <c r="M73" i="6"/>
  <c r="N73" i="6" s="1"/>
  <c r="AC103" i="2"/>
  <c r="J98" i="7"/>
  <c r="R44" i="2"/>
  <c r="AB44" i="2"/>
  <c r="AO212" i="2"/>
  <c r="AP212" i="2"/>
  <c r="AS212" i="2"/>
  <c r="AA111" i="6" s="1"/>
  <c r="AL212" i="2"/>
  <c r="AN212" i="2" s="1"/>
  <c r="AM212" i="2"/>
  <c r="Y111" i="6"/>
  <c r="Z111" i="6" s="1"/>
  <c r="AO213" i="2"/>
  <c r="AL213" i="2"/>
  <c r="AN213" i="2" s="1"/>
  <c r="AM213" i="2"/>
  <c r="AP213" i="2"/>
  <c r="AS213" i="2"/>
  <c r="AA112" i="6" s="1"/>
  <c r="Y112" i="6"/>
  <c r="Z112" i="6" s="1"/>
  <c r="AF154" i="2"/>
  <c r="AB154" i="2"/>
  <c r="AD154" i="2" s="1"/>
  <c r="AC154" i="2"/>
  <c r="AE154" i="2"/>
  <c r="AI154" i="2"/>
  <c r="U53" i="6" s="1"/>
  <c r="S53" i="6"/>
  <c r="T53" i="6" s="1"/>
  <c r="Y220" i="2"/>
  <c r="O119" i="6" s="1"/>
  <c r="R220" i="2"/>
  <c r="S220" i="2"/>
  <c r="U220" i="2"/>
  <c r="V220" i="2"/>
  <c r="M119" i="6"/>
  <c r="N119" i="6" s="1"/>
  <c r="AI166" i="2"/>
  <c r="U65" i="6" s="1"/>
  <c r="AB166" i="2"/>
  <c r="AD166" i="2" s="1"/>
  <c r="AC166" i="2"/>
  <c r="AE166" i="2"/>
  <c r="AF166" i="2"/>
  <c r="S65" i="6"/>
  <c r="T65" i="6" s="1"/>
  <c r="U23" i="6"/>
  <c r="Z29" i="2"/>
  <c r="Z17" i="2"/>
  <c r="AC36" i="2"/>
  <c r="J31" i="7"/>
  <c r="U190" i="2"/>
  <c r="V190" i="2"/>
  <c r="Y190" i="2"/>
  <c r="O89" i="6" s="1"/>
  <c r="R190" i="2"/>
  <c r="S190" i="2"/>
  <c r="M89" i="6"/>
  <c r="N89" i="6" s="1"/>
  <c r="AO146" i="2"/>
  <c r="AP146" i="2"/>
  <c r="AS146" i="2"/>
  <c r="AA45" i="6" s="1"/>
  <c r="AL146" i="2"/>
  <c r="AN146" i="2" s="1"/>
  <c r="AM146" i="2"/>
  <c r="Y45" i="6"/>
  <c r="Z45" i="6" s="1"/>
  <c r="R35" i="2"/>
  <c r="AB35" i="2"/>
  <c r="AB23" i="6"/>
  <c r="AC23" i="6"/>
  <c r="V168" i="2"/>
  <c r="Y168" i="2"/>
  <c r="O67" i="6" s="1"/>
  <c r="R168" i="2"/>
  <c r="S168" i="2"/>
  <c r="U168" i="2"/>
  <c r="M67" i="6"/>
  <c r="N67" i="6" s="1"/>
  <c r="R18" i="2"/>
  <c r="AB18" i="2"/>
  <c r="AE223" i="2"/>
  <c r="AF223" i="2"/>
  <c r="AI223" i="2"/>
  <c r="U122" i="6" s="1"/>
  <c r="AB223" i="2"/>
  <c r="AD223" i="2" s="1"/>
  <c r="AC223" i="2"/>
  <c r="S122" i="6"/>
  <c r="T122" i="6" s="1"/>
  <c r="AI219" i="2"/>
  <c r="U118" i="6" s="1"/>
  <c r="AB219" i="2"/>
  <c r="AD219" i="2" s="1"/>
  <c r="AC219" i="2"/>
  <c r="AE219" i="2"/>
  <c r="AF219" i="2"/>
  <c r="S118" i="6"/>
  <c r="T118" i="6" s="1"/>
  <c r="AS142" i="2"/>
  <c r="AA41" i="6" s="1"/>
  <c r="AL142" i="2"/>
  <c r="AN142" i="2" s="1"/>
  <c r="AM142" i="2"/>
  <c r="AO142" i="2"/>
  <c r="AP142" i="2"/>
  <c r="Y41" i="6"/>
  <c r="Z41" i="6" s="1"/>
  <c r="AO197" i="2"/>
  <c r="AP197" i="2"/>
  <c r="AS197" i="2"/>
  <c r="AA96" i="6" s="1"/>
  <c r="AL197" i="2"/>
  <c r="AN197" i="2" s="1"/>
  <c r="AM197" i="2"/>
  <c r="Y96" i="6"/>
  <c r="Z96" i="6" s="1"/>
  <c r="AM206" i="2"/>
  <c r="AO206" i="2"/>
  <c r="AP206" i="2"/>
  <c r="AS206" i="2"/>
  <c r="AA105" i="6" s="1"/>
  <c r="AL206" i="2"/>
  <c r="Y105" i="6"/>
  <c r="Z105" i="6" s="1"/>
  <c r="R53" i="2"/>
  <c r="AB53" i="2"/>
  <c r="AO205" i="2"/>
  <c r="AP205" i="2"/>
  <c r="AS205" i="2"/>
  <c r="AA104" i="6" s="1"/>
  <c r="AL205" i="2"/>
  <c r="AN205" i="2" s="1"/>
  <c r="AM205" i="2"/>
  <c r="Y104" i="6"/>
  <c r="Z104" i="6" s="1"/>
  <c r="AA26" i="2"/>
  <c r="AB26" i="2"/>
  <c r="R76" i="2"/>
  <c r="R60" i="2"/>
  <c r="AB60" i="2"/>
  <c r="AL199" i="2"/>
  <c r="AM199" i="2"/>
  <c r="AO199" i="2"/>
  <c r="AP199" i="2"/>
  <c r="AS199" i="2"/>
  <c r="AA98" i="6" s="1"/>
  <c r="Y98" i="6"/>
  <c r="Z98" i="6" s="1"/>
  <c r="T155" i="2"/>
  <c r="AR155" i="2"/>
  <c r="AH155" i="2"/>
  <c r="X155" i="2"/>
  <c r="AC187" i="2"/>
  <c r="AF187" i="2"/>
  <c r="AI187" i="2"/>
  <c r="U86" i="6" s="1"/>
  <c r="AB187" i="2"/>
  <c r="AD187" i="2" s="1"/>
  <c r="S86" i="6"/>
  <c r="T86" i="6" s="1"/>
  <c r="AE187" i="2"/>
  <c r="Z48" i="2"/>
  <c r="V125" i="2"/>
  <c r="Y125" i="2"/>
  <c r="R125" i="2"/>
  <c r="S125" i="2"/>
  <c r="U125" i="2"/>
  <c r="M24" i="6"/>
  <c r="Q224" i="2"/>
  <c r="AL191" i="2"/>
  <c r="AM191" i="2"/>
  <c r="AO191" i="2"/>
  <c r="AP191" i="2"/>
  <c r="AS191" i="2"/>
  <c r="AA90" i="6" s="1"/>
  <c r="Y90" i="6"/>
  <c r="Z90" i="6" s="1"/>
  <c r="AB34" i="2"/>
  <c r="AM177" i="2"/>
  <c r="AO177" i="2"/>
  <c r="AP177" i="2"/>
  <c r="AS177" i="2"/>
  <c r="AA76" i="6" s="1"/>
  <c r="AL177" i="2"/>
  <c r="Y76" i="6"/>
  <c r="Z76" i="6" s="1"/>
  <c r="Y181" i="2"/>
  <c r="O80" i="6" s="1"/>
  <c r="R181" i="2"/>
  <c r="S181" i="2"/>
  <c r="U181" i="2"/>
  <c r="V181" i="2"/>
  <c r="M80" i="6"/>
  <c r="N80" i="6" s="1"/>
  <c r="Y153" i="2"/>
  <c r="O52" i="6" s="1"/>
  <c r="R153" i="2"/>
  <c r="U153" i="2"/>
  <c r="V153" i="2"/>
  <c r="S153" i="2"/>
  <c r="M52" i="6"/>
  <c r="N52" i="6" s="1"/>
  <c r="AI202" i="2"/>
  <c r="U101" i="6" s="1"/>
  <c r="AB202" i="2"/>
  <c r="AC202" i="2"/>
  <c r="AE202" i="2"/>
  <c r="AF202" i="2"/>
  <c r="S101" i="6"/>
  <c r="T101" i="6" s="1"/>
  <c r="T135" i="2"/>
  <c r="AR135" i="2"/>
  <c r="AH135" i="2"/>
  <c r="X135" i="2"/>
  <c r="P55" i="6"/>
  <c r="Q55" i="6"/>
  <c r="AA35" i="2"/>
  <c r="Y130" i="2"/>
  <c r="O29" i="6" s="1"/>
  <c r="R130" i="2"/>
  <c r="S130" i="2"/>
  <c r="U130" i="2"/>
  <c r="V130" i="2"/>
  <c r="M29" i="6"/>
  <c r="N29" i="6" s="1"/>
  <c r="AB138" i="2"/>
  <c r="AD138" i="2" s="1"/>
  <c r="AE138" i="2"/>
  <c r="AF138" i="2"/>
  <c r="AI138" i="2"/>
  <c r="U37" i="6" s="1"/>
  <c r="AC138" i="2"/>
  <c r="S37" i="6"/>
  <c r="T37" i="6" s="1"/>
  <c r="R62" i="2"/>
  <c r="AB62" i="2"/>
  <c r="Y173" i="2"/>
  <c r="O72" i="6" s="1"/>
  <c r="R173" i="2"/>
  <c r="S173" i="2"/>
  <c r="U173" i="2"/>
  <c r="V173" i="2"/>
  <c r="M72" i="6"/>
  <c r="N72" i="6" s="1"/>
  <c r="U126" i="2"/>
  <c r="V126" i="2"/>
  <c r="Y126" i="2"/>
  <c r="O25" i="6" s="1"/>
  <c r="R126" i="2"/>
  <c r="S126" i="2"/>
  <c r="M25" i="6"/>
  <c r="N25" i="6" s="1"/>
  <c r="AH222" i="2"/>
  <c r="AI129" i="2"/>
  <c r="U28" i="6" s="1"/>
  <c r="AB129" i="2"/>
  <c r="AB224" i="2" s="1"/>
  <c r="AC129" i="2"/>
  <c r="AE129" i="2"/>
  <c r="AE224" i="2" s="1"/>
  <c r="AF129" i="2"/>
  <c r="AF224" i="2" s="1"/>
  <c r="S28" i="6"/>
  <c r="T28" i="6" s="1"/>
  <c r="AB218" i="2"/>
  <c r="AD218" i="2" s="1"/>
  <c r="AC218" i="2"/>
  <c r="AE218" i="2"/>
  <c r="AF218" i="2"/>
  <c r="AI218" i="2"/>
  <c r="U117" i="6" s="1"/>
  <c r="S117" i="6"/>
  <c r="T117" i="6" s="1"/>
  <c r="L117" i="2"/>
  <c r="W55" i="6"/>
  <c r="V55" i="6"/>
  <c r="Y158" i="2"/>
  <c r="O57" i="6" s="1"/>
  <c r="R158" i="2"/>
  <c r="S158" i="2"/>
  <c r="U158" i="2"/>
  <c r="V158" i="2"/>
  <c r="M57" i="6"/>
  <c r="N57" i="6" s="1"/>
  <c r="R180" i="2"/>
  <c r="S180" i="2"/>
  <c r="U180" i="2"/>
  <c r="V180" i="2"/>
  <c r="Y180" i="2"/>
  <c r="O79" i="6" s="1"/>
  <c r="M79" i="6"/>
  <c r="N79" i="6" s="1"/>
  <c r="AI194" i="2"/>
  <c r="U93" i="6" s="1"/>
  <c r="AB194" i="2"/>
  <c r="AD194" i="2" s="1"/>
  <c r="AC194" i="2"/>
  <c r="AE194" i="2"/>
  <c r="AF194" i="2"/>
  <c r="S93" i="6"/>
  <c r="T93" i="6" s="1"/>
  <c r="I11" i="6"/>
  <c r="H14" i="6"/>
  <c r="Z110" i="2"/>
  <c r="AA110" i="2" s="1"/>
  <c r="Y145" i="2"/>
  <c r="O44" i="6" s="1"/>
  <c r="R145" i="2"/>
  <c r="S145" i="2"/>
  <c r="U145" i="2"/>
  <c r="V145" i="2"/>
  <c r="M44" i="6"/>
  <c r="N44" i="6" s="1"/>
  <c r="AC54" i="2"/>
  <c r="J49" i="7"/>
  <c r="AC50" i="2"/>
  <c r="J45" i="7"/>
  <c r="AC217" i="2"/>
  <c r="AE217" i="2"/>
  <c r="AF217" i="2"/>
  <c r="AI217" i="2"/>
  <c r="U116" i="6" s="1"/>
  <c r="AB217" i="2"/>
  <c r="S116" i="6"/>
  <c r="T116" i="6" s="1"/>
  <c r="AM154" i="2"/>
  <c r="AP154" i="2"/>
  <c r="AS154" i="2"/>
  <c r="AA53" i="6" s="1"/>
  <c r="AL154" i="2"/>
  <c r="AO154" i="2"/>
  <c r="Y53" i="6"/>
  <c r="Z53" i="6" s="1"/>
  <c r="W54" i="6"/>
  <c r="V54" i="6"/>
  <c r="AC57" i="2"/>
  <c r="J52" i="7"/>
  <c r="AC65" i="2"/>
  <c r="J60" i="7"/>
  <c r="Y166" i="2"/>
  <c r="O65" i="6" s="1"/>
  <c r="R166" i="2"/>
  <c r="S166" i="2"/>
  <c r="U166" i="2"/>
  <c r="V166" i="2"/>
  <c r="M65" i="6"/>
  <c r="N65" i="6" s="1"/>
  <c r="AB52" i="2"/>
  <c r="W23" i="6"/>
  <c r="V23" i="6"/>
  <c r="AI165" i="2"/>
  <c r="U64" i="6" s="1"/>
  <c r="AB165" i="2"/>
  <c r="AD165" i="2" s="1"/>
  <c r="AC165" i="2"/>
  <c r="AE165" i="2"/>
  <c r="AF165" i="2"/>
  <c r="S64" i="6"/>
  <c r="T64" i="6" s="1"/>
  <c r="AO196" i="2"/>
  <c r="AP196" i="2"/>
  <c r="AS196" i="2"/>
  <c r="AA95" i="6" s="1"/>
  <c r="AL196" i="2"/>
  <c r="AN196" i="2" s="1"/>
  <c r="AM196" i="2"/>
  <c r="Y95" i="6"/>
  <c r="Z95" i="6" s="1"/>
  <c r="V117" i="2"/>
  <c r="W17" i="2"/>
  <c r="W117" i="2" s="1"/>
  <c r="AC31" i="2"/>
  <c r="J26" i="7"/>
  <c r="AF146" i="2"/>
  <c r="AI146" i="2"/>
  <c r="U45" i="6" s="1"/>
  <c r="AB146" i="2"/>
  <c r="AD146" i="2" s="1"/>
  <c r="AC146" i="2"/>
  <c r="AE146" i="2"/>
  <c r="S45" i="6"/>
  <c r="T45" i="6" s="1"/>
  <c r="AO185" i="2"/>
  <c r="AS185" i="2"/>
  <c r="AA84" i="6" s="1"/>
  <c r="AL185" i="2"/>
  <c r="AN185" i="2" s="1"/>
  <c r="AM185" i="2"/>
  <c r="AP185" i="2"/>
  <c r="Y84" i="6"/>
  <c r="Z84" i="6" s="1"/>
  <c r="R30" i="2"/>
  <c r="AB30" i="2"/>
  <c r="Q30" i="6"/>
  <c r="P30" i="6"/>
  <c r="V223" i="2"/>
  <c r="Y223" i="2"/>
  <c r="O122" i="6" s="1"/>
  <c r="R223" i="2"/>
  <c r="S223" i="2"/>
  <c r="U223" i="2"/>
  <c r="M122" i="6"/>
  <c r="N122" i="6" s="1"/>
  <c r="S142" i="2"/>
  <c r="U142" i="2"/>
  <c r="V142" i="2"/>
  <c r="Y142" i="2"/>
  <c r="O41" i="6" s="1"/>
  <c r="R142" i="2"/>
  <c r="M41" i="6"/>
  <c r="N41" i="6" s="1"/>
  <c r="AE197" i="2"/>
  <c r="AF197" i="2"/>
  <c r="AI197" i="2"/>
  <c r="U96" i="6" s="1"/>
  <c r="AB197" i="2"/>
  <c r="AD197" i="2" s="1"/>
  <c r="AC197" i="2"/>
  <c r="S96" i="6"/>
  <c r="T96" i="6" s="1"/>
  <c r="AE206" i="2"/>
  <c r="AF206" i="2"/>
  <c r="AI206" i="2"/>
  <c r="U105" i="6" s="1"/>
  <c r="AB206" i="2"/>
  <c r="AC206" i="2"/>
  <c r="S105" i="6"/>
  <c r="T105" i="6" s="1"/>
  <c r="AE205" i="2"/>
  <c r="AF205" i="2"/>
  <c r="AI205" i="2"/>
  <c r="U104" i="6" s="1"/>
  <c r="AB205" i="2"/>
  <c r="AC205" i="2"/>
  <c r="S104" i="6"/>
  <c r="T104" i="6" s="1"/>
  <c r="AC170" i="2"/>
  <c r="AE170" i="2"/>
  <c r="AF170" i="2"/>
  <c r="AI170" i="2"/>
  <c r="U69" i="6" s="1"/>
  <c r="AB170" i="2"/>
  <c r="AD170" i="2" s="1"/>
  <c r="S69" i="6"/>
  <c r="T69" i="6" s="1"/>
  <c r="AC199" i="2"/>
  <c r="AE199" i="2"/>
  <c r="AF199" i="2"/>
  <c r="AI199" i="2"/>
  <c r="U98" i="6" s="1"/>
  <c r="AB199" i="2"/>
  <c r="S98" i="6"/>
  <c r="T98" i="6" s="1"/>
  <c r="W62" i="6"/>
  <c r="V62" i="6"/>
  <c r="AL187" i="2"/>
  <c r="AN187" i="2" s="1"/>
  <c r="AP187" i="2"/>
  <c r="AS187" i="2"/>
  <c r="AA86" i="6" s="1"/>
  <c r="AM187" i="2"/>
  <c r="AO187" i="2"/>
  <c r="Y86" i="6"/>
  <c r="Z86" i="6" s="1"/>
  <c r="W31" i="6"/>
  <c r="V31" i="6"/>
  <c r="AO204" i="2"/>
  <c r="AP204" i="2"/>
  <c r="AS204" i="2"/>
  <c r="AA103" i="6" s="1"/>
  <c r="AL204" i="2"/>
  <c r="AN204" i="2" s="1"/>
  <c r="AM204" i="2"/>
  <c r="Y103" i="6"/>
  <c r="Z103" i="6" s="1"/>
  <c r="AC191" i="2"/>
  <c r="AE191" i="2"/>
  <c r="AF191" i="2"/>
  <c r="AI191" i="2"/>
  <c r="U90" i="6" s="1"/>
  <c r="S90" i="6"/>
  <c r="T90" i="6" s="1"/>
  <c r="AB191" i="2"/>
  <c r="P34" i="6"/>
  <c r="Q34" i="6"/>
  <c r="R23" i="2"/>
  <c r="AB23" i="2"/>
  <c r="R87" i="2"/>
  <c r="AB87" i="2"/>
  <c r="Z49" i="2"/>
  <c r="R105" i="2"/>
  <c r="AB105" i="2"/>
  <c r="X222" i="2"/>
  <c r="W30" i="6"/>
  <c r="V30" i="6"/>
  <c r="AS129" i="2"/>
  <c r="AA28" i="6" s="1"/>
  <c r="AL129" i="2"/>
  <c r="AM129" i="2"/>
  <c r="AO129" i="2"/>
  <c r="AO224" i="2" s="1"/>
  <c r="AO225" i="2" s="1"/>
  <c r="AP129" i="2"/>
  <c r="AP224" i="2" s="1"/>
  <c r="AP225" i="2" s="1"/>
  <c r="Y28" i="6"/>
  <c r="Z28" i="6" s="1"/>
  <c r="AS208" i="2"/>
  <c r="AA107" i="6" s="1"/>
  <c r="AL208" i="2"/>
  <c r="AM208" i="2"/>
  <c r="AO208" i="2"/>
  <c r="AP208" i="2"/>
  <c r="Y107" i="6"/>
  <c r="Z107" i="6" s="1"/>
  <c r="I13" i="6"/>
  <c r="G14" i="6"/>
  <c r="AB56" i="2"/>
  <c r="AA92" i="2"/>
  <c r="AB92" i="2"/>
  <c r="R17" i="2"/>
  <c r="Q117" i="2"/>
  <c r="AB17" i="2"/>
  <c r="I123" i="6"/>
  <c r="T140" i="2"/>
  <c r="X140" i="2"/>
  <c r="AH140" i="2"/>
  <c r="AR140" i="2"/>
  <c r="R68" i="2"/>
  <c r="AB68" i="2"/>
  <c r="AB70" i="6"/>
  <c r="AC70" i="6"/>
  <c r="AD128" i="2"/>
  <c r="AR128" i="2"/>
  <c r="AN155" i="2"/>
  <c r="Q38" i="6"/>
  <c r="P38" i="6"/>
  <c r="AC28" i="2"/>
  <c r="J23" i="7"/>
  <c r="AC86" i="2"/>
  <c r="J81" i="7"/>
  <c r="AF184" i="2"/>
  <c r="AC184" i="2"/>
  <c r="AE184" i="2"/>
  <c r="AI184" i="2"/>
  <c r="U83" i="6" s="1"/>
  <c r="AB184" i="2"/>
  <c r="AD184" i="2" s="1"/>
  <c r="S83" i="6"/>
  <c r="T83" i="6" s="1"/>
  <c r="AC42" i="2"/>
  <c r="J37" i="7"/>
  <c r="AS165" i="2"/>
  <c r="AA64" i="6" s="1"/>
  <c r="AL165" i="2"/>
  <c r="AM165" i="2"/>
  <c r="AO165" i="2"/>
  <c r="AP165" i="2"/>
  <c r="Y64" i="6"/>
  <c r="Z64" i="6" s="1"/>
  <c r="AE186" i="2"/>
  <c r="AI186" i="2"/>
  <c r="U85" i="6" s="1"/>
  <c r="AB186" i="2"/>
  <c r="AD186" i="2" s="1"/>
  <c r="AC186" i="2"/>
  <c r="AF186" i="2"/>
  <c r="S85" i="6"/>
  <c r="T85" i="6" s="1"/>
  <c r="Z24" i="2"/>
  <c r="W43" i="6"/>
  <c r="V43" i="6"/>
  <c r="AC112" i="2"/>
  <c r="J107" i="7"/>
  <c r="Z23" i="6"/>
  <c r="T172" i="2"/>
  <c r="AR172" i="2"/>
  <c r="X172" i="2"/>
  <c r="AH172" i="2"/>
  <c r="AR179" i="2"/>
  <c r="AS193" i="2"/>
  <c r="AA92" i="6" s="1"/>
  <c r="AL193" i="2"/>
  <c r="AM193" i="2"/>
  <c r="AO193" i="2"/>
  <c r="AP193" i="2"/>
  <c r="Y92" i="6"/>
  <c r="Z92" i="6" s="1"/>
  <c r="R219" i="2"/>
  <c r="S219" i="2"/>
  <c r="U219" i="2"/>
  <c r="V219" i="2"/>
  <c r="M118" i="6"/>
  <c r="N118" i="6" s="1"/>
  <c r="Y219" i="2"/>
  <c r="O118" i="6" s="1"/>
  <c r="AC178" i="2"/>
  <c r="AE178" i="2"/>
  <c r="AF178" i="2"/>
  <c r="AI178" i="2"/>
  <c r="U77" i="6" s="1"/>
  <c r="AB178" i="2"/>
  <c r="S77" i="6"/>
  <c r="T77" i="6" s="1"/>
  <c r="AO189" i="2"/>
  <c r="AP189" i="2"/>
  <c r="AS189" i="2"/>
  <c r="AA88" i="6" s="1"/>
  <c r="AL189" i="2"/>
  <c r="AN189" i="2" s="1"/>
  <c r="AM189" i="2"/>
  <c r="Y88" i="6"/>
  <c r="Z88" i="6" s="1"/>
  <c r="U206" i="2"/>
  <c r="V206" i="2"/>
  <c r="Y206" i="2"/>
  <c r="O105" i="6" s="1"/>
  <c r="R206" i="2"/>
  <c r="S206" i="2"/>
  <c r="M105" i="6"/>
  <c r="N105" i="6" s="1"/>
  <c r="Z55" i="2"/>
  <c r="AL170" i="2"/>
  <c r="AM170" i="2"/>
  <c r="AO170" i="2"/>
  <c r="AP170" i="2"/>
  <c r="AS170" i="2"/>
  <c r="AA69" i="6" s="1"/>
  <c r="Y69" i="6"/>
  <c r="Z69" i="6" s="1"/>
  <c r="AC162" i="2"/>
  <c r="AE162" i="2"/>
  <c r="AF162" i="2"/>
  <c r="AI162" i="2"/>
  <c r="U61" i="6" s="1"/>
  <c r="AB162" i="2"/>
  <c r="S61" i="6"/>
  <c r="T61" i="6" s="1"/>
  <c r="AC32" i="2"/>
  <c r="J27" i="7"/>
  <c r="AD171" i="2"/>
  <c r="AR171" i="2"/>
  <c r="AE177" i="2"/>
  <c r="AF177" i="2"/>
  <c r="AI177" i="2"/>
  <c r="U76" i="6" s="1"/>
  <c r="AB177" i="2"/>
  <c r="AD177" i="2" s="1"/>
  <c r="AC177" i="2"/>
  <c r="S76" i="6"/>
  <c r="T76" i="6" s="1"/>
  <c r="AI153" i="2"/>
  <c r="U52" i="6" s="1"/>
  <c r="AE153" i="2"/>
  <c r="AB153" i="2"/>
  <c r="AC153" i="2"/>
  <c r="AF153" i="2"/>
  <c r="S52" i="6"/>
  <c r="T52" i="6" s="1"/>
  <c r="S216" i="2"/>
  <c r="Y216" i="2"/>
  <c r="O115" i="6" s="1"/>
  <c r="R216" i="2"/>
  <c r="U216" i="2"/>
  <c r="V216" i="2"/>
  <c r="M115" i="6"/>
  <c r="N115" i="6" s="1"/>
  <c r="R84" i="2"/>
  <c r="AB84" i="2"/>
  <c r="AB97" i="2"/>
  <c r="T151" i="2"/>
  <c r="AS209" i="2"/>
  <c r="AA108" i="6" s="1"/>
  <c r="AL209" i="2"/>
  <c r="AN209" i="2" s="1"/>
  <c r="AM209" i="2"/>
  <c r="AP209" i="2"/>
  <c r="AO209" i="2"/>
  <c r="Y108" i="6"/>
  <c r="Z108" i="6" s="1"/>
  <c r="AP195" i="2"/>
  <c r="AS195" i="2"/>
  <c r="AA94" i="6" s="1"/>
  <c r="AL195" i="2"/>
  <c r="AM195" i="2"/>
  <c r="AO195" i="2"/>
  <c r="Y94" i="6"/>
  <c r="Z94" i="6" s="1"/>
  <c r="AA78" i="2"/>
  <c r="AB78" i="2"/>
  <c r="R33" i="2"/>
  <c r="AA58" i="2"/>
  <c r="AB58" i="2"/>
  <c r="AH171" i="2"/>
  <c r="AB94" i="2"/>
  <c r="AB67" i="2"/>
  <c r="AP158" i="2"/>
  <c r="AS158" i="2"/>
  <c r="AA57" i="6" s="1"/>
  <c r="AL158" i="2"/>
  <c r="AN158" i="2" s="1"/>
  <c r="AM158" i="2"/>
  <c r="AO158" i="2"/>
  <c r="Y57" i="6"/>
  <c r="Z57" i="6" s="1"/>
  <c r="AB208" i="2"/>
  <c r="AD208" i="2" s="1"/>
  <c r="AC208" i="2"/>
  <c r="AE208" i="2"/>
  <c r="AF208" i="2"/>
  <c r="AI208" i="2"/>
  <c r="U107" i="6" s="1"/>
  <c r="S107" i="6"/>
  <c r="T107" i="6" s="1"/>
  <c r="AI201" i="2"/>
  <c r="U100" i="6" s="1"/>
  <c r="AB201" i="2"/>
  <c r="AC201" i="2"/>
  <c r="AE201" i="2"/>
  <c r="AF201" i="2"/>
  <c r="S100" i="6"/>
  <c r="T100" i="6" s="1"/>
  <c r="Y194" i="2"/>
  <c r="O93" i="6" s="1"/>
  <c r="R194" i="2"/>
  <c r="S194" i="2"/>
  <c r="U194" i="2"/>
  <c r="V194" i="2"/>
  <c r="M93" i="6"/>
  <c r="N93" i="6" s="1"/>
  <c r="G12" i="6"/>
  <c r="I12" i="6"/>
  <c r="AP145" i="2"/>
  <c r="AS145" i="2"/>
  <c r="AA44" i="6" s="1"/>
  <c r="AL145" i="2"/>
  <c r="AM145" i="2"/>
  <c r="AO145" i="2"/>
  <c r="Y44" i="6"/>
  <c r="Z44" i="6" s="1"/>
  <c r="AI210" i="2"/>
  <c r="U109" i="6" s="1"/>
  <c r="AC210" i="2"/>
  <c r="AF210" i="2"/>
  <c r="AB210" i="2"/>
  <c r="AD210" i="2" s="1"/>
  <c r="AE210" i="2"/>
  <c r="S109" i="6"/>
  <c r="T109" i="6" s="1"/>
  <c r="AM169" i="2"/>
  <c r="AO169" i="2"/>
  <c r="AP169" i="2"/>
  <c r="AS169" i="2"/>
  <c r="AA68" i="6" s="1"/>
  <c r="AL169" i="2"/>
  <c r="AN169" i="2" s="1"/>
  <c r="Y68" i="6"/>
  <c r="Z68" i="6" s="1"/>
  <c r="R106" i="2"/>
  <c r="AB106" i="2"/>
  <c r="AM161" i="2"/>
  <c r="AO161" i="2"/>
  <c r="AP161" i="2"/>
  <c r="AS161" i="2"/>
  <c r="AA60" i="6" s="1"/>
  <c r="AL161" i="2"/>
  <c r="AN161" i="2" s="1"/>
  <c r="Y60" i="6"/>
  <c r="Z60" i="6" s="1"/>
  <c r="AF212" i="2"/>
  <c r="AI212" i="2"/>
  <c r="U111" i="6" s="1"/>
  <c r="AB212" i="2"/>
  <c r="AD212" i="2" s="1"/>
  <c r="AC212" i="2"/>
  <c r="AE212" i="2"/>
  <c r="S111" i="6"/>
  <c r="T111" i="6" s="1"/>
  <c r="AL217" i="2"/>
  <c r="AN217" i="2" s="1"/>
  <c r="AM217" i="2"/>
  <c r="AO217" i="2"/>
  <c r="AP217" i="2"/>
  <c r="AS217" i="2"/>
  <c r="AA116" i="6" s="1"/>
  <c r="Y116" i="6"/>
  <c r="Z116" i="6" s="1"/>
  <c r="AM214" i="2"/>
  <c r="AP214" i="2"/>
  <c r="AS214" i="2"/>
  <c r="AA113" i="6" s="1"/>
  <c r="AL214" i="2"/>
  <c r="Y113" i="6"/>
  <c r="Z113" i="6" s="1"/>
  <c r="AO214" i="2"/>
  <c r="AM134" i="2"/>
  <c r="AO134" i="2"/>
  <c r="AL134" i="2"/>
  <c r="AP134" i="2"/>
  <c r="AS134" i="2"/>
  <c r="AA33" i="6" s="1"/>
  <c r="Y33" i="6"/>
  <c r="Z33" i="6" s="1"/>
  <c r="AS220" i="2"/>
  <c r="AA119" i="6" s="1"/>
  <c r="AL220" i="2"/>
  <c r="AM220" i="2"/>
  <c r="AO220" i="2"/>
  <c r="Y119" i="6"/>
  <c r="Z119" i="6" s="1"/>
  <c r="AP220" i="2"/>
  <c r="T23" i="6"/>
  <c r="V133" i="2"/>
  <c r="R133" i="2"/>
  <c r="S133" i="2"/>
  <c r="U133" i="2"/>
  <c r="Y133" i="2"/>
  <c r="O32" i="6" s="1"/>
  <c r="M32" i="6"/>
  <c r="N32" i="6" s="1"/>
  <c r="AM186" i="2"/>
  <c r="AL186" i="2"/>
  <c r="AO186" i="2"/>
  <c r="AP186" i="2"/>
  <c r="AS186" i="2"/>
  <c r="AA85" i="6" s="1"/>
  <c r="Y85" i="6"/>
  <c r="Z85" i="6" s="1"/>
  <c r="V185" i="2"/>
  <c r="S185" i="2"/>
  <c r="R185" i="2"/>
  <c r="U185" i="2"/>
  <c r="Y185" i="2"/>
  <c r="O84" i="6" s="1"/>
  <c r="M84" i="6"/>
  <c r="N84" i="6" s="1"/>
  <c r="AE198" i="2"/>
  <c r="AF198" i="2"/>
  <c r="AI198" i="2"/>
  <c r="U97" i="6" s="1"/>
  <c r="AB198" i="2"/>
  <c r="AC198" i="2"/>
  <c r="S97" i="6"/>
  <c r="T97" i="6" s="1"/>
  <c r="AL162" i="2"/>
  <c r="AN162" i="2" s="1"/>
  <c r="AM162" i="2"/>
  <c r="AO162" i="2"/>
  <c r="AP162" i="2"/>
  <c r="AS162" i="2"/>
  <c r="AA61" i="6" s="1"/>
  <c r="Y61" i="6"/>
  <c r="Z61" i="6" s="1"/>
  <c r="U199" i="2"/>
  <c r="V199" i="2"/>
  <c r="Y199" i="2"/>
  <c r="O98" i="6" s="1"/>
  <c r="R199" i="2"/>
  <c r="S199" i="2"/>
  <c r="M98" i="6"/>
  <c r="N98" i="6" s="1"/>
  <c r="P43" i="6"/>
  <c r="Q43" i="6"/>
  <c r="P121" i="6"/>
  <c r="Q121" i="6"/>
  <c r="U191" i="2"/>
  <c r="V191" i="2"/>
  <c r="Y191" i="2"/>
  <c r="O90" i="6" s="1"/>
  <c r="R191" i="2"/>
  <c r="S191" i="2"/>
  <c r="M90" i="6"/>
  <c r="N90" i="6" s="1"/>
  <c r="AC21" i="2"/>
  <c r="J16" i="7"/>
  <c r="AI181" i="2"/>
  <c r="U80" i="6" s="1"/>
  <c r="AB181" i="2"/>
  <c r="AD181" i="2" s="1"/>
  <c r="AC181" i="2"/>
  <c r="AF181" i="2"/>
  <c r="AE181" i="2"/>
  <c r="S80" i="6"/>
  <c r="T80" i="6" s="1"/>
  <c r="T163" i="2"/>
  <c r="X163" i="2"/>
  <c r="AH163" i="2"/>
  <c r="AR163" i="2"/>
  <c r="AP153" i="2"/>
  <c r="AM153" i="2"/>
  <c r="AS153" i="2"/>
  <c r="AA52" i="6" s="1"/>
  <c r="AL153" i="2"/>
  <c r="AN153" i="2" s="1"/>
  <c r="AO153" i="2"/>
  <c r="Y52" i="6"/>
  <c r="Z52" i="6" s="1"/>
  <c r="AS202" i="2"/>
  <c r="AA101" i="6" s="1"/>
  <c r="AL202" i="2"/>
  <c r="AN202" i="2" s="1"/>
  <c r="AM202" i="2"/>
  <c r="AO202" i="2"/>
  <c r="AP202" i="2"/>
  <c r="Y101" i="6"/>
  <c r="Z101" i="6" s="1"/>
  <c r="AB216" i="2"/>
  <c r="AI216" i="2"/>
  <c r="U115" i="6" s="1"/>
  <c r="AC216" i="2"/>
  <c r="AE216" i="2"/>
  <c r="AF216" i="2"/>
  <c r="S115" i="6"/>
  <c r="T115" i="6" s="1"/>
  <c r="R51" i="2"/>
  <c r="AB51" i="2"/>
  <c r="S192" i="2"/>
  <c r="U192" i="2"/>
  <c r="V192" i="2"/>
  <c r="Y192" i="2"/>
  <c r="O91" i="6" s="1"/>
  <c r="R192" i="2"/>
  <c r="M91" i="6"/>
  <c r="N91" i="6" s="1"/>
  <c r="AI209" i="2"/>
  <c r="U108" i="6" s="1"/>
  <c r="AB209" i="2"/>
  <c r="AD209" i="2" s="1"/>
  <c r="AC209" i="2"/>
  <c r="AE209" i="2"/>
  <c r="AF209" i="2"/>
  <c r="S108" i="6"/>
  <c r="T108" i="6" s="1"/>
  <c r="AI195" i="2"/>
  <c r="U94" i="6" s="1"/>
  <c r="AB195" i="2"/>
  <c r="AD195" i="2" s="1"/>
  <c r="AC195" i="2"/>
  <c r="AE195" i="2"/>
  <c r="AF195" i="2"/>
  <c r="S94" i="6"/>
  <c r="T94" i="6" s="1"/>
  <c r="AS173" i="2"/>
  <c r="AA72" i="6" s="1"/>
  <c r="AL173" i="2"/>
  <c r="AN173" i="2" s="1"/>
  <c r="AM173" i="2"/>
  <c r="AO173" i="2"/>
  <c r="AP173" i="2"/>
  <c r="Y72" i="6"/>
  <c r="Z72" i="6" s="1"/>
  <c r="AC19" i="2"/>
  <c r="J14" i="7"/>
  <c r="U215" i="2"/>
  <c r="R215" i="2"/>
  <c r="S215" i="2"/>
  <c r="V215" i="2"/>
  <c r="Y215" i="2"/>
  <c r="O114" i="6" s="1"/>
  <c r="M114" i="6"/>
  <c r="N114" i="6" s="1"/>
  <c r="AA70" i="2"/>
  <c r="AB115" i="2"/>
  <c r="AI158" i="2"/>
  <c r="U57" i="6" s="1"/>
  <c r="AB158" i="2"/>
  <c r="AD158" i="2" s="1"/>
  <c r="AC158" i="2"/>
  <c r="AE158" i="2"/>
  <c r="AF158" i="2"/>
  <c r="S57" i="6"/>
  <c r="T57" i="6" s="1"/>
  <c r="AS201" i="2"/>
  <c r="AA100" i="6" s="1"/>
  <c r="AL201" i="2"/>
  <c r="AM201" i="2"/>
  <c r="AO201" i="2"/>
  <c r="AP201" i="2"/>
  <c r="Y100" i="6"/>
  <c r="Z100" i="6" s="1"/>
  <c r="H11" i="6"/>
  <c r="H15" i="6" s="1"/>
  <c r="AI145" i="2"/>
  <c r="U44" i="6" s="1"/>
  <c r="AB145" i="2"/>
  <c r="AC145" i="2"/>
  <c r="AE145" i="2"/>
  <c r="AF145" i="2"/>
  <c r="S44" i="6"/>
  <c r="T44" i="6" s="1"/>
  <c r="AC149" i="2"/>
  <c r="AE149" i="2"/>
  <c r="AF149" i="2"/>
  <c r="AI149" i="2"/>
  <c r="U48" i="6" s="1"/>
  <c r="AB149" i="2"/>
  <c r="AD149" i="2" s="1"/>
  <c r="S48" i="6"/>
  <c r="T48" i="6" s="1"/>
  <c r="Y210" i="2"/>
  <c r="O109" i="6" s="1"/>
  <c r="R210" i="2"/>
  <c r="U210" i="2"/>
  <c r="S210" i="2"/>
  <c r="V210" i="2"/>
  <c r="M109" i="6"/>
  <c r="N109" i="6" s="1"/>
  <c r="AH128" i="2"/>
  <c r="R27" i="2"/>
  <c r="AB27" i="2"/>
  <c r="R20" i="2"/>
  <c r="AB20" i="2"/>
  <c r="AC101" i="2"/>
  <c r="J96" i="7"/>
  <c r="U141" i="2"/>
  <c r="V141" i="2"/>
  <c r="Y141" i="2"/>
  <c r="O40" i="6" s="1"/>
  <c r="R141" i="2"/>
  <c r="S141" i="2"/>
  <c r="M40" i="6"/>
  <c r="N40" i="6" s="1"/>
  <c r="AC88" i="2"/>
  <c r="J83" i="7"/>
  <c r="Y196" i="2"/>
  <c r="O95" i="6" s="1"/>
  <c r="R196" i="2"/>
  <c r="S196" i="2"/>
  <c r="U196" i="2"/>
  <c r="V196" i="2"/>
  <c r="M95" i="6"/>
  <c r="N95" i="6" s="1"/>
  <c r="AB26" i="6"/>
  <c r="AC26" i="6"/>
  <c r="Y146" i="2"/>
  <c r="O45" i="6" s="1"/>
  <c r="R146" i="2"/>
  <c r="S146" i="2"/>
  <c r="U146" i="2"/>
  <c r="V146" i="2"/>
  <c r="M45" i="6"/>
  <c r="N45" i="6" s="1"/>
  <c r="AK224" i="2"/>
  <c r="R69" i="2"/>
  <c r="AB69" i="2"/>
  <c r="AI193" i="2"/>
  <c r="U92" i="6" s="1"/>
  <c r="AB193" i="2"/>
  <c r="AD193" i="2" s="1"/>
  <c r="AC193" i="2"/>
  <c r="AE193" i="2"/>
  <c r="AF193" i="2"/>
  <c r="S92" i="6"/>
  <c r="T92" i="6" s="1"/>
  <c r="AS200" i="2"/>
  <c r="AA99" i="6" s="1"/>
  <c r="AL200" i="2"/>
  <c r="AM200" i="2"/>
  <c r="AO200" i="2"/>
  <c r="AP200" i="2"/>
  <c r="Y99" i="6"/>
  <c r="Z99" i="6" s="1"/>
  <c r="AB142" i="2"/>
  <c r="AC142" i="2"/>
  <c r="AE142" i="2"/>
  <c r="AF142" i="2"/>
  <c r="AI142" i="2"/>
  <c r="U41" i="6" s="1"/>
  <c r="S41" i="6"/>
  <c r="T41" i="6" s="1"/>
  <c r="Y188" i="2"/>
  <c r="O87" i="6" s="1"/>
  <c r="R188" i="2"/>
  <c r="S188" i="2"/>
  <c r="U188" i="2"/>
  <c r="V188" i="2"/>
  <c r="M87" i="6"/>
  <c r="N87" i="6" s="1"/>
  <c r="AL178" i="2"/>
  <c r="AM178" i="2"/>
  <c r="AO178" i="2"/>
  <c r="AP178" i="2"/>
  <c r="AS178" i="2"/>
  <c r="AA77" i="6" s="1"/>
  <c r="Y77" i="6"/>
  <c r="Z77" i="6" s="1"/>
  <c r="V205" i="2"/>
  <c r="Y205" i="2"/>
  <c r="O104" i="6" s="1"/>
  <c r="R205" i="2"/>
  <c r="S205" i="2"/>
  <c r="U205" i="2"/>
  <c r="M104" i="6"/>
  <c r="N104" i="6" s="1"/>
  <c r="R99" i="2"/>
  <c r="AB99" i="2"/>
  <c r="Z38" i="2"/>
  <c r="AA38" i="2" s="1"/>
  <c r="R137" i="2"/>
  <c r="S137" i="2"/>
  <c r="U137" i="2"/>
  <c r="V137" i="2"/>
  <c r="Y137" i="2"/>
  <c r="O36" i="6" s="1"/>
  <c r="M36" i="6"/>
  <c r="N36" i="6" s="1"/>
  <c r="P39" i="6"/>
  <c r="Q39" i="6"/>
  <c r="AR143" i="2"/>
  <c r="U161" i="2"/>
  <c r="V161" i="2"/>
  <c r="Y161" i="2"/>
  <c r="O60" i="6" s="1"/>
  <c r="R161" i="2"/>
  <c r="S161" i="2"/>
  <c r="M60" i="6"/>
  <c r="N60" i="6" s="1"/>
  <c r="AB211" i="2"/>
  <c r="AD211" i="2" s="1"/>
  <c r="AC211" i="2"/>
  <c r="AE211" i="2"/>
  <c r="AF211" i="2"/>
  <c r="AI211" i="2"/>
  <c r="U110" i="6" s="1"/>
  <c r="S110" i="6"/>
  <c r="T110" i="6" s="1"/>
  <c r="AR139" i="2"/>
  <c r="R212" i="2"/>
  <c r="S212" i="2"/>
  <c r="Y212" i="2"/>
  <c r="O111" i="6" s="1"/>
  <c r="U212" i="2"/>
  <c r="V212" i="2"/>
  <c r="M111" i="6"/>
  <c r="N111" i="6" s="1"/>
  <c r="AE213" i="2"/>
  <c r="AF213" i="2"/>
  <c r="AI213" i="2"/>
  <c r="U112" i="6" s="1"/>
  <c r="AB213" i="2"/>
  <c r="AD213" i="2" s="1"/>
  <c r="AC213" i="2"/>
  <c r="S112" i="6"/>
  <c r="T112" i="6" s="1"/>
  <c r="U214" i="2"/>
  <c r="V214" i="2"/>
  <c r="Y214" i="2"/>
  <c r="O113" i="6" s="1"/>
  <c r="R214" i="2"/>
  <c r="S214" i="2"/>
  <c r="M113" i="6"/>
  <c r="N113" i="6" s="1"/>
  <c r="U134" i="2"/>
  <c r="V134" i="2"/>
  <c r="R134" i="2"/>
  <c r="S134" i="2"/>
  <c r="Y134" i="2"/>
  <c r="O33" i="6" s="1"/>
  <c r="M33" i="6"/>
  <c r="N33" i="6" s="1"/>
  <c r="W42" i="6"/>
  <c r="V42" i="6"/>
  <c r="AB41" i="2"/>
  <c r="AC141" i="2"/>
  <c r="AE141" i="2"/>
  <c r="AF141" i="2"/>
  <c r="AI141" i="2"/>
  <c r="U40" i="6" s="1"/>
  <c r="AB141" i="2"/>
  <c r="S40" i="6"/>
  <c r="T40" i="6" s="1"/>
  <c r="Y184" i="2"/>
  <c r="O83" i="6" s="1"/>
  <c r="R184" i="2"/>
  <c r="S184" i="2"/>
  <c r="U184" i="2"/>
  <c r="V184" i="2"/>
  <c r="M83" i="6"/>
  <c r="N83" i="6" s="1"/>
  <c r="AB78" i="6"/>
  <c r="AC78" i="6"/>
  <c r="AL207" i="2"/>
  <c r="AN207" i="2" s="1"/>
  <c r="AM207" i="2"/>
  <c r="AO207" i="2"/>
  <c r="AP207" i="2"/>
  <c r="AS207" i="2"/>
  <c r="AA106" i="6" s="1"/>
  <c r="Y106" i="6"/>
  <c r="Z106" i="6" s="1"/>
  <c r="AA224" i="2"/>
  <c r="AI157" i="2"/>
  <c r="U56" i="6" s="1"/>
  <c r="AB157" i="2"/>
  <c r="AD157" i="2" s="1"/>
  <c r="AC157" i="2"/>
  <c r="AE157" i="2"/>
  <c r="AF157" i="2"/>
  <c r="S56" i="6"/>
  <c r="T56" i="6" s="1"/>
  <c r="AC63" i="2"/>
  <c r="J58" i="7"/>
  <c r="R96" i="2"/>
  <c r="AB96" i="2"/>
  <c r="AH124" i="2"/>
  <c r="R98" i="2"/>
  <c r="AB98" i="2"/>
  <c r="Y203" i="2"/>
  <c r="O102" i="6" s="1"/>
  <c r="R203" i="2"/>
  <c r="S203" i="2"/>
  <c r="U203" i="2"/>
  <c r="V203" i="2"/>
  <c r="M102" i="6"/>
  <c r="N102" i="6" s="1"/>
  <c r="AA79" i="2"/>
  <c r="AB79" i="2"/>
  <c r="AP221" i="2"/>
  <c r="AS221" i="2"/>
  <c r="AA120" i="6" s="1"/>
  <c r="AL221" i="2"/>
  <c r="AN221" i="2" s="1"/>
  <c r="AM221" i="2"/>
  <c r="AO221" i="2"/>
  <c r="Y120" i="6"/>
  <c r="Z120" i="6" s="1"/>
  <c r="S200" i="2"/>
  <c r="U200" i="2"/>
  <c r="V200" i="2"/>
  <c r="Y200" i="2"/>
  <c r="O99" i="6" s="1"/>
  <c r="M99" i="6"/>
  <c r="N99" i="6" s="1"/>
  <c r="R200" i="2"/>
  <c r="T131" i="2"/>
  <c r="X131" i="2"/>
  <c r="AH131" i="2"/>
  <c r="AR131" i="2"/>
  <c r="AR124" i="2"/>
  <c r="AE189" i="2"/>
  <c r="AF189" i="2"/>
  <c r="AI189" i="2"/>
  <c r="U88" i="6" s="1"/>
  <c r="AB189" i="2"/>
  <c r="AC189" i="2"/>
  <c r="S88" i="6"/>
  <c r="T88" i="6" s="1"/>
  <c r="P63" i="6"/>
  <c r="Q63" i="6"/>
  <c r="AC74" i="2"/>
  <c r="J69" i="7"/>
  <c r="U198" i="2"/>
  <c r="V198" i="2"/>
  <c r="Y198" i="2"/>
  <c r="O97" i="6" s="1"/>
  <c r="R198" i="2"/>
  <c r="S198" i="2"/>
  <c r="M97" i="6"/>
  <c r="N97" i="6" s="1"/>
  <c r="U170" i="2"/>
  <c r="V170" i="2"/>
  <c r="Y170" i="2"/>
  <c r="O69" i="6" s="1"/>
  <c r="R170" i="2"/>
  <c r="S170" i="2"/>
  <c r="M69" i="6"/>
  <c r="N69" i="6" s="1"/>
  <c r="AD163" i="2"/>
  <c r="W34" i="6"/>
  <c r="V34" i="6"/>
  <c r="AF204" i="2"/>
  <c r="AI204" i="2"/>
  <c r="U103" i="6" s="1"/>
  <c r="AB204" i="2"/>
  <c r="AC204" i="2"/>
  <c r="AE204" i="2"/>
  <c r="S103" i="6"/>
  <c r="T103" i="6" s="1"/>
  <c r="AH151" i="2"/>
  <c r="AS181" i="2"/>
  <c r="AA80" i="6" s="1"/>
  <c r="AL181" i="2"/>
  <c r="AN181" i="2" s="1"/>
  <c r="AM181" i="2"/>
  <c r="AO181" i="2"/>
  <c r="AP181" i="2"/>
  <c r="Y80" i="6"/>
  <c r="Z80" i="6" s="1"/>
  <c r="Z76" i="2"/>
  <c r="AA76" i="2" s="1"/>
  <c r="AS216" i="2"/>
  <c r="AA115" i="6" s="1"/>
  <c r="AL216" i="2"/>
  <c r="AM216" i="2"/>
  <c r="AO216" i="2"/>
  <c r="AP216" i="2"/>
  <c r="Y115" i="6"/>
  <c r="Z115" i="6" s="1"/>
  <c r="V78" i="6"/>
  <c r="W78" i="6"/>
  <c r="AI130" i="2"/>
  <c r="U29" i="6" s="1"/>
  <c r="AB130" i="2"/>
  <c r="AC130" i="2"/>
  <c r="AE130" i="2"/>
  <c r="AF130" i="2"/>
  <c r="S29" i="6"/>
  <c r="T29" i="6" s="1"/>
  <c r="AS138" i="2"/>
  <c r="AA37" i="6" s="1"/>
  <c r="AO138" i="2"/>
  <c r="AP138" i="2"/>
  <c r="AL138" i="2"/>
  <c r="AM138" i="2"/>
  <c r="Y37" i="6"/>
  <c r="Z37" i="6" s="1"/>
  <c r="Y195" i="2"/>
  <c r="O94" i="6" s="1"/>
  <c r="R195" i="2"/>
  <c r="S195" i="2"/>
  <c r="U195" i="2"/>
  <c r="V195" i="2"/>
  <c r="M94" i="6"/>
  <c r="N94" i="6" s="1"/>
  <c r="R102" i="2"/>
  <c r="AB102" i="2"/>
  <c r="AI173" i="2"/>
  <c r="U72" i="6" s="1"/>
  <c r="AB173" i="2"/>
  <c r="AD173" i="2" s="1"/>
  <c r="AC173" i="2"/>
  <c r="AE173" i="2"/>
  <c r="AF173" i="2"/>
  <c r="S72" i="6"/>
  <c r="T72" i="6" s="1"/>
  <c r="AC215" i="2"/>
  <c r="AE215" i="2"/>
  <c r="AF215" i="2"/>
  <c r="AI215" i="2"/>
  <c r="U114" i="6" s="1"/>
  <c r="S114" i="6"/>
  <c r="T114" i="6" s="1"/>
  <c r="AB215" i="2"/>
  <c r="Z33" i="2"/>
  <c r="AA33" i="2" s="1"/>
  <c r="AD131" i="2"/>
  <c r="AS218" i="2"/>
  <c r="AA117" i="6" s="1"/>
  <c r="AL218" i="2"/>
  <c r="AN218" i="2" s="1"/>
  <c r="AM218" i="2"/>
  <c r="AO218" i="2"/>
  <c r="AP218" i="2"/>
  <c r="Y117" i="6"/>
  <c r="Z117" i="6" s="1"/>
  <c r="AB71" i="2"/>
  <c r="AB42" i="6"/>
  <c r="AC42" i="6"/>
  <c r="AS180" i="2"/>
  <c r="AA79" i="6" s="1"/>
  <c r="AL180" i="2"/>
  <c r="AM180" i="2"/>
  <c r="AO180" i="2"/>
  <c r="AP180" i="2"/>
  <c r="Y79" i="6"/>
  <c r="Z79" i="6" s="1"/>
  <c r="AB100" i="2"/>
  <c r="U149" i="2"/>
  <c r="V149" i="2"/>
  <c r="Y149" i="2"/>
  <c r="O48" i="6" s="1"/>
  <c r="R149" i="2"/>
  <c r="S149" i="2"/>
  <c r="M48" i="6"/>
  <c r="N48" i="6" s="1"/>
  <c r="AL210" i="2"/>
  <c r="AM210" i="2"/>
  <c r="AO210" i="2"/>
  <c r="AP210" i="2"/>
  <c r="AS210" i="2"/>
  <c r="AA109" i="6" s="1"/>
  <c r="Y109" i="6"/>
  <c r="Z109" i="6" s="1"/>
  <c r="AC37" i="2"/>
  <c r="J32" i="7"/>
  <c r="AC102" i="2" l="1"/>
  <c r="J97" i="7"/>
  <c r="T200" i="2"/>
  <c r="AR200" i="2"/>
  <c r="AH200" i="2"/>
  <c r="X200" i="2"/>
  <c r="AC96" i="2"/>
  <c r="J91" i="7"/>
  <c r="P104" i="6"/>
  <c r="Q104" i="6"/>
  <c r="P87" i="6"/>
  <c r="Q87" i="6"/>
  <c r="P109" i="6"/>
  <c r="Q109" i="6"/>
  <c r="V48" i="6"/>
  <c r="W48" i="6"/>
  <c r="V94" i="6"/>
  <c r="W94" i="6"/>
  <c r="AD216" i="2"/>
  <c r="AN186" i="2"/>
  <c r="T123" i="6"/>
  <c r="AN214" i="2"/>
  <c r="T194" i="2"/>
  <c r="X194" i="2"/>
  <c r="AH194" i="2"/>
  <c r="AR194" i="2"/>
  <c r="AN195" i="2"/>
  <c r="T216" i="2"/>
  <c r="AR216" i="2"/>
  <c r="X216" i="2"/>
  <c r="AH216" i="2"/>
  <c r="AC17" i="2"/>
  <c r="J12" i="7"/>
  <c r="AD191" i="2"/>
  <c r="P57" i="6"/>
  <c r="Q57" i="6"/>
  <c r="T153" i="2"/>
  <c r="AR153" i="2"/>
  <c r="X153" i="2"/>
  <c r="AH153" i="2"/>
  <c r="S224" i="2"/>
  <c r="AM225" i="2" s="1"/>
  <c r="AB41" i="6"/>
  <c r="AC41" i="6"/>
  <c r="P67" i="6"/>
  <c r="Q67" i="6"/>
  <c r="AI224" i="2"/>
  <c r="P119" i="6"/>
  <c r="Q119" i="6"/>
  <c r="AA66" i="2"/>
  <c r="AB66" i="2"/>
  <c r="V102" i="6"/>
  <c r="W102" i="6"/>
  <c r="AD133" i="2"/>
  <c r="AD150" i="2"/>
  <c r="AB97" i="6"/>
  <c r="AC97" i="6"/>
  <c r="P88" i="6"/>
  <c r="Q88" i="6"/>
  <c r="AC114" i="2"/>
  <c r="J109" i="7"/>
  <c r="AB102" i="6"/>
  <c r="AC102" i="6"/>
  <c r="AB89" i="6"/>
  <c r="AC89" i="6"/>
  <c r="AD220" i="2"/>
  <c r="W33" i="6"/>
  <c r="V33" i="6"/>
  <c r="T129" i="2"/>
  <c r="AR129" i="2"/>
  <c r="X129" i="2"/>
  <c r="AH129" i="2"/>
  <c r="P68" i="6"/>
  <c r="Q68" i="6"/>
  <c r="V88" i="6"/>
  <c r="W88" i="6"/>
  <c r="AC51" i="2"/>
  <c r="J46" i="7"/>
  <c r="T185" i="2"/>
  <c r="AR185" i="2"/>
  <c r="AH185" i="2"/>
  <c r="X185" i="2"/>
  <c r="S123" i="6"/>
  <c r="V109" i="6"/>
  <c r="W109" i="6"/>
  <c r="AB44" i="6"/>
  <c r="AC44" i="6"/>
  <c r="AB33" i="2"/>
  <c r="AB92" i="6"/>
  <c r="AC92" i="6"/>
  <c r="AA24" i="2"/>
  <c r="AB24" i="2"/>
  <c r="AB64" i="6"/>
  <c r="AC64" i="6"/>
  <c r="AC68" i="2"/>
  <c r="J63" i="7"/>
  <c r="AB107" i="6"/>
  <c r="AC107" i="6"/>
  <c r="AA49" i="2"/>
  <c r="AB49" i="2"/>
  <c r="V98" i="6"/>
  <c r="W98" i="6"/>
  <c r="W45" i="6"/>
  <c r="V45" i="6"/>
  <c r="AD217" i="2"/>
  <c r="P25" i="6"/>
  <c r="Q25" i="6"/>
  <c r="AC62" i="2"/>
  <c r="J57" i="7"/>
  <c r="AN177" i="2"/>
  <c r="AB90" i="6"/>
  <c r="AC90" i="6"/>
  <c r="T125" i="2"/>
  <c r="R224" i="2"/>
  <c r="X125" i="2"/>
  <c r="AH125" i="2"/>
  <c r="AR125" i="2"/>
  <c r="V86" i="6"/>
  <c r="W86" i="6"/>
  <c r="AB98" i="6"/>
  <c r="AC98" i="6"/>
  <c r="AC26" i="2"/>
  <c r="J21" i="7"/>
  <c r="AC53" i="2"/>
  <c r="J48" i="7"/>
  <c r="AC18" i="2"/>
  <c r="J13" i="7"/>
  <c r="P89" i="6"/>
  <c r="Q89" i="6"/>
  <c r="AC93" i="2"/>
  <c r="J88" i="7"/>
  <c r="AC90" i="2"/>
  <c r="J85" i="7"/>
  <c r="AC82" i="2"/>
  <c r="J77" i="7"/>
  <c r="V32" i="6"/>
  <c r="W32" i="6"/>
  <c r="AC83" i="2"/>
  <c r="J78" i="7"/>
  <c r="T162" i="2"/>
  <c r="AR162" i="2"/>
  <c r="X162" i="2"/>
  <c r="AH162" i="2"/>
  <c r="V99" i="6"/>
  <c r="W99" i="6"/>
  <c r="T202" i="2"/>
  <c r="X202" i="2"/>
  <c r="AH202" i="2"/>
  <c r="AR202" i="2"/>
  <c r="T221" i="2"/>
  <c r="X221" i="2"/>
  <c r="AH221" i="2"/>
  <c r="AR221" i="2"/>
  <c r="AC104" i="2"/>
  <c r="J99" i="7"/>
  <c r="AB110" i="2"/>
  <c r="AN125" i="2"/>
  <c r="AN224" i="2" s="1"/>
  <c r="AB48" i="6"/>
  <c r="AC48" i="6"/>
  <c r="T201" i="2"/>
  <c r="AH201" i="2"/>
  <c r="AR201" i="2"/>
  <c r="X201" i="2"/>
  <c r="P77" i="6"/>
  <c r="Q77" i="6"/>
  <c r="AB67" i="6"/>
  <c r="AC67" i="6"/>
  <c r="AC99" i="2"/>
  <c r="J94" i="7"/>
  <c r="T149" i="2"/>
  <c r="AH149" i="2"/>
  <c r="AR149" i="2"/>
  <c r="X149" i="2"/>
  <c r="AC100" i="2"/>
  <c r="J95" i="7"/>
  <c r="AN138" i="2"/>
  <c r="AD130" i="2"/>
  <c r="AN216" i="2"/>
  <c r="T203" i="2"/>
  <c r="AR203" i="2"/>
  <c r="X203" i="2"/>
  <c r="AH203" i="2"/>
  <c r="AD141" i="2"/>
  <c r="T214" i="2"/>
  <c r="X214" i="2"/>
  <c r="AR214" i="2"/>
  <c r="AH214" i="2"/>
  <c r="V112" i="6"/>
  <c r="W112" i="6"/>
  <c r="AD142" i="2"/>
  <c r="V92" i="6"/>
  <c r="W92" i="6"/>
  <c r="AC20" i="2"/>
  <c r="J15" i="7"/>
  <c r="H18" i="6"/>
  <c r="H19" i="6"/>
  <c r="W57" i="6"/>
  <c r="V57" i="6"/>
  <c r="AB72" i="6"/>
  <c r="AC72" i="6"/>
  <c r="AB101" i="6"/>
  <c r="AC101" i="6"/>
  <c r="AD198" i="2"/>
  <c r="AB119" i="6"/>
  <c r="AC119" i="6"/>
  <c r="AB33" i="6"/>
  <c r="AC33" i="6"/>
  <c r="AB113" i="6"/>
  <c r="AC113" i="6"/>
  <c r="V107" i="6"/>
  <c r="W107" i="6"/>
  <c r="AB94" i="6"/>
  <c r="AC94" i="6"/>
  <c r="AC97" i="2"/>
  <c r="J92" i="7"/>
  <c r="T206" i="2"/>
  <c r="X206" i="2"/>
  <c r="AH206" i="2"/>
  <c r="AR206" i="2"/>
  <c r="AC88" i="6"/>
  <c r="AB88" i="6"/>
  <c r="AN129" i="2"/>
  <c r="AC87" i="2"/>
  <c r="J82" i="7"/>
  <c r="AB103" i="6"/>
  <c r="AC103" i="6"/>
  <c r="AB86" i="6"/>
  <c r="AC86" i="6"/>
  <c r="AD206" i="2"/>
  <c r="V96" i="6"/>
  <c r="W96" i="6"/>
  <c r="AC30" i="2"/>
  <c r="J25" i="7"/>
  <c r="AB95" i="6"/>
  <c r="AC95" i="6"/>
  <c r="T166" i="2"/>
  <c r="AH166" i="2"/>
  <c r="X166" i="2"/>
  <c r="AR166" i="2"/>
  <c r="I15" i="6"/>
  <c r="V117" i="6"/>
  <c r="W117" i="6"/>
  <c r="AD129" i="2"/>
  <c r="P29" i="6"/>
  <c r="Q29" i="6"/>
  <c r="AD202" i="2"/>
  <c r="O24" i="6"/>
  <c r="O123" i="6" s="1"/>
  <c r="Y224" i="2"/>
  <c r="AS225" i="2" s="1"/>
  <c r="W65" i="6"/>
  <c r="V65" i="6"/>
  <c r="W53" i="6"/>
  <c r="V53" i="6"/>
  <c r="AB118" i="6"/>
  <c r="AC118" i="6"/>
  <c r="W73" i="6"/>
  <c r="V73" i="6"/>
  <c r="T193" i="2"/>
  <c r="AH193" i="2"/>
  <c r="X193" i="2"/>
  <c r="AR193" i="2"/>
  <c r="AD192" i="2"/>
  <c r="AD125" i="2"/>
  <c r="AD224" i="2" s="1"/>
  <c r="AC47" i="2"/>
  <c r="J42" i="7"/>
  <c r="AB38" i="2"/>
  <c r="T217" i="2"/>
  <c r="AH217" i="2"/>
  <c r="AR217" i="2"/>
  <c r="X217" i="2"/>
  <c r="T150" i="2"/>
  <c r="X150" i="2"/>
  <c r="AH150" i="2"/>
  <c r="AR150" i="2"/>
  <c r="AD185" i="2"/>
  <c r="AN194" i="2"/>
  <c r="AB25" i="6"/>
  <c r="AC25" i="6"/>
  <c r="T209" i="2"/>
  <c r="AH209" i="2"/>
  <c r="AR209" i="2"/>
  <c r="X209" i="2"/>
  <c r="V113" i="6"/>
  <c r="W113" i="6"/>
  <c r="V103" i="6"/>
  <c r="W103" i="6"/>
  <c r="AC71" i="2"/>
  <c r="J66" i="7"/>
  <c r="Q94" i="6"/>
  <c r="P94" i="6"/>
  <c r="P99" i="6"/>
  <c r="Q99" i="6"/>
  <c r="AB120" i="6"/>
  <c r="AC120" i="6"/>
  <c r="T161" i="2"/>
  <c r="X161" i="2"/>
  <c r="AH161" i="2"/>
  <c r="AR161" i="2"/>
  <c r="AB77" i="6"/>
  <c r="AC77" i="6"/>
  <c r="T188" i="2"/>
  <c r="X188" i="2"/>
  <c r="AH188" i="2"/>
  <c r="AR188" i="2"/>
  <c r="P45" i="6"/>
  <c r="Q45" i="6"/>
  <c r="P95" i="6"/>
  <c r="Q95" i="6"/>
  <c r="T210" i="2"/>
  <c r="AR210" i="2"/>
  <c r="X210" i="2"/>
  <c r="AH210" i="2"/>
  <c r="P114" i="6"/>
  <c r="Q114" i="6"/>
  <c r="V80" i="6"/>
  <c r="W80" i="6"/>
  <c r="T191" i="2"/>
  <c r="AH191" i="2"/>
  <c r="AR191" i="2"/>
  <c r="X191" i="2"/>
  <c r="AB61" i="6"/>
  <c r="AC61" i="6"/>
  <c r="P84" i="6"/>
  <c r="Q84" i="6"/>
  <c r="AN134" i="2"/>
  <c r="AB60" i="6"/>
  <c r="AC60" i="6"/>
  <c r="AB68" i="6"/>
  <c r="AC68" i="6"/>
  <c r="V100" i="6"/>
  <c r="W100" i="6"/>
  <c r="AB57" i="6"/>
  <c r="AC57" i="6"/>
  <c r="AC78" i="2"/>
  <c r="J73" i="7"/>
  <c r="AC84" i="2"/>
  <c r="J79" i="7"/>
  <c r="AB69" i="6"/>
  <c r="AC69" i="6"/>
  <c r="Z123" i="6"/>
  <c r="V85" i="6"/>
  <c r="W85" i="6"/>
  <c r="AC92" i="2"/>
  <c r="J87" i="7"/>
  <c r="V90" i="6"/>
  <c r="W90" i="6"/>
  <c r="V116" i="6"/>
  <c r="W116" i="6"/>
  <c r="P44" i="6"/>
  <c r="Q44" i="6"/>
  <c r="P79" i="6"/>
  <c r="Q79" i="6"/>
  <c r="T158" i="2"/>
  <c r="X158" i="2"/>
  <c r="AH158" i="2"/>
  <c r="AR158" i="2"/>
  <c r="P80" i="6"/>
  <c r="Q80" i="6"/>
  <c r="AB76" i="6"/>
  <c r="AC76" i="6"/>
  <c r="P24" i="6"/>
  <c r="Q24" i="6"/>
  <c r="V224" i="2"/>
  <c r="AB45" i="6"/>
  <c r="AC45" i="6"/>
  <c r="T220" i="2"/>
  <c r="AH220" i="2"/>
  <c r="AR220" i="2"/>
  <c r="X220" i="2"/>
  <c r="T208" i="2"/>
  <c r="X208" i="2"/>
  <c r="AH208" i="2"/>
  <c r="AR208" i="2"/>
  <c r="AC43" i="2"/>
  <c r="J38" i="7"/>
  <c r="AB122" i="6"/>
  <c r="AC122" i="6"/>
  <c r="AA123" i="6"/>
  <c r="AB83" i="6"/>
  <c r="AC83" i="6"/>
  <c r="W68" i="6"/>
  <c r="V68" i="6"/>
  <c r="P61" i="6"/>
  <c r="Q61" i="6"/>
  <c r="AC111" i="2"/>
  <c r="J106" i="7"/>
  <c r="AB49" i="6"/>
  <c r="AC49" i="6"/>
  <c r="W25" i="6"/>
  <c r="V25" i="6"/>
  <c r="P103" i="6"/>
  <c r="Q103" i="6"/>
  <c r="AB113" i="2"/>
  <c r="AB87" i="6"/>
  <c r="AC87" i="6"/>
  <c r="T211" i="2"/>
  <c r="AR211" i="2"/>
  <c r="X211" i="2"/>
  <c r="AH211" i="2"/>
  <c r="AC24" i="6"/>
  <c r="AC123" i="6" s="1"/>
  <c r="Y16" i="6" s="1"/>
  <c r="AB24" i="6"/>
  <c r="Y14" i="6" s="1"/>
  <c r="W84" i="6"/>
  <c r="V84" i="6"/>
  <c r="W79" i="6"/>
  <c r="V79" i="6"/>
  <c r="AC91" i="2"/>
  <c r="J86" i="7"/>
  <c r="AC61" i="2"/>
  <c r="J56" i="7"/>
  <c r="V106" i="6"/>
  <c r="W106" i="6"/>
  <c r="AC108" i="2"/>
  <c r="J103" i="7"/>
  <c r="P69" i="6"/>
  <c r="Q69" i="6"/>
  <c r="T212" i="2"/>
  <c r="X212" i="2"/>
  <c r="AR212" i="2"/>
  <c r="AH212" i="2"/>
  <c r="V72" i="6"/>
  <c r="W72" i="6"/>
  <c r="AB37" i="6"/>
  <c r="AC37" i="6"/>
  <c r="AB109" i="6"/>
  <c r="AC109" i="6"/>
  <c r="P48" i="6"/>
  <c r="Q48" i="6"/>
  <c r="AB79" i="6"/>
  <c r="AC79" i="6"/>
  <c r="AD215" i="2"/>
  <c r="AC79" i="2"/>
  <c r="J74" i="7"/>
  <c r="AC98" i="2"/>
  <c r="J93" i="7"/>
  <c r="P83" i="6"/>
  <c r="Q83" i="6"/>
  <c r="V40" i="6"/>
  <c r="W40" i="6"/>
  <c r="P113" i="6"/>
  <c r="Q113" i="6"/>
  <c r="P36" i="6"/>
  <c r="Q36" i="6"/>
  <c r="AB99" i="6"/>
  <c r="AC99" i="6"/>
  <c r="T141" i="2"/>
  <c r="X141" i="2"/>
  <c r="AH141" i="2"/>
  <c r="AR141" i="2"/>
  <c r="AC27" i="2"/>
  <c r="J22" i="7"/>
  <c r="W44" i="6"/>
  <c r="V44" i="6"/>
  <c r="AB100" i="6"/>
  <c r="AC100" i="6"/>
  <c r="T192" i="2"/>
  <c r="AH192" i="2"/>
  <c r="AR192" i="2"/>
  <c r="X192" i="2"/>
  <c r="V115" i="6"/>
  <c r="W115" i="6"/>
  <c r="AB52" i="6"/>
  <c r="AC52" i="6"/>
  <c r="V97" i="6"/>
  <c r="W97" i="6"/>
  <c r="AC67" i="2"/>
  <c r="J62" i="7"/>
  <c r="W52" i="6"/>
  <c r="V52" i="6"/>
  <c r="AD162" i="2"/>
  <c r="P105" i="6"/>
  <c r="Q105" i="6"/>
  <c r="P118" i="6"/>
  <c r="Q118" i="6"/>
  <c r="AN193" i="2"/>
  <c r="Y123" i="6"/>
  <c r="AN165" i="2"/>
  <c r="AN208" i="2"/>
  <c r="AC23" i="2"/>
  <c r="J18" i="7"/>
  <c r="AD205" i="2"/>
  <c r="V105" i="6"/>
  <c r="W105" i="6"/>
  <c r="AN154" i="2"/>
  <c r="V93" i="6"/>
  <c r="W93" i="6"/>
  <c r="P72" i="6"/>
  <c r="Q72" i="6"/>
  <c r="AN191" i="2"/>
  <c r="AA48" i="2"/>
  <c r="AB48" i="2"/>
  <c r="AN199" i="2"/>
  <c r="AN206" i="2"/>
  <c r="P73" i="6"/>
  <c r="Q73" i="6"/>
  <c r="P64" i="6"/>
  <c r="Q64" i="6"/>
  <c r="T218" i="2"/>
  <c r="X218" i="2"/>
  <c r="AH218" i="2"/>
  <c r="AR218" i="2"/>
  <c r="P86" i="6"/>
  <c r="Q86" i="6"/>
  <c r="AD188" i="2"/>
  <c r="AS224" i="2"/>
  <c r="V95" i="6"/>
  <c r="W95" i="6"/>
  <c r="P56" i="6"/>
  <c r="Q56" i="6"/>
  <c r="AN166" i="2"/>
  <c r="P53" i="6"/>
  <c r="Q53" i="6"/>
  <c r="T197" i="2"/>
  <c r="X197" i="2"/>
  <c r="AH197" i="2"/>
  <c r="AR197" i="2"/>
  <c r="AD200" i="2"/>
  <c r="T138" i="2"/>
  <c r="X138" i="2"/>
  <c r="AH138" i="2"/>
  <c r="AR138" i="2"/>
  <c r="V24" i="6"/>
  <c r="S13" i="6" s="1"/>
  <c r="W24" i="6"/>
  <c r="W123" i="6" s="1"/>
  <c r="S16" i="6" s="1"/>
  <c r="AB56" i="6"/>
  <c r="AC56" i="6"/>
  <c r="P116" i="6"/>
  <c r="Q116" i="6"/>
  <c r="P110" i="6"/>
  <c r="Q110" i="6"/>
  <c r="AN174" i="2"/>
  <c r="P49" i="6"/>
  <c r="Q49" i="6"/>
  <c r="AN149" i="2"/>
  <c r="AB114" i="6"/>
  <c r="AC114" i="6"/>
  <c r="AB91" i="6"/>
  <c r="AC91" i="6"/>
  <c r="AB40" i="6"/>
  <c r="AC40" i="6"/>
  <c r="AC59" i="2"/>
  <c r="J54" i="7"/>
  <c r="AB117" i="6"/>
  <c r="AC117" i="6"/>
  <c r="T198" i="2"/>
  <c r="AH198" i="2"/>
  <c r="AR198" i="2"/>
  <c r="X198" i="2"/>
  <c r="V56" i="6"/>
  <c r="W56" i="6"/>
  <c r="AB106" i="6"/>
  <c r="AC106" i="6"/>
  <c r="T134" i="2"/>
  <c r="X134" i="2"/>
  <c r="AH134" i="2"/>
  <c r="AR134" i="2"/>
  <c r="P111" i="6"/>
  <c r="Q111" i="6"/>
  <c r="V110" i="6"/>
  <c r="W110" i="6"/>
  <c r="P60" i="6"/>
  <c r="Q60" i="6"/>
  <c r="T215" i="2"/>
  <c r="AR215" i="2"/>
  <c r="AH215" i="2"/>
  <c r="X215" i="2"/>
  <c r="P90" i="6"/>
  <c r="Q90" i="6"/>
  <c r="T199" i="2"/>
  <c r="AH199" i="2"/>
  <c r="AR199" i="2"/>
  <c r="X199" i="2"/>
  <c r="P93" i="6"/>
  <c r="Q93" i="6"/>
  <c r="AC94" i="2"/>
  <c r="J89" i="7"/>
  <c r="AB108" i="6"/>
  <c r="AC108" i="6"/>
  <c r="W76" i="6"/>
  <c r="V76" i="6"/>
  <c r="AD178" i="2"/>
  <c r="V83" i="6"/>
  <c r="W83" i="6"/>
  <c r="AC56" i="2"/>
  <c r="J51" i="7"/>
  <c r="T142" i="2"/>
  <c r="X142" i="2"/>
  <c r="AH142" i="2"/>
  <c r="AR142" i="2"/>
  <c r="T223" i="2"/>
  <c r="X223" i="2"/>
  <c r="AH223" i="2"/>
  <c r="AR223" i="2"/>
  <c r="AB84" i="6"/>
  <c r="AC84" i="6"/>
  <c r="V64" i="6"/>
  <c r="W64" i="6"/>
  <c r="AC52" i="2"/>
  <c r="J47" i="7"/>
  <c r="T130" i="2"/>
  <c r="AH130" i="2"/>
  <c r="AR130" i="2"/>
  <c r="X130" i="2"/>
  <c r="AC60" i="2"/>
  <c r="J55" i="7"/>
  <c r="AB96" i="6"/>
  <c r="AC96" i="6"/>
  <c r="AC35" i="2"/>
  <c r="J30" i="7"/>
  <c r="Z117" i="2"/>
  <c r="AA17" i="2"/>
  <c r="AB112" i="6"/>
  <c r="AC112" i="6"/>
  <c r="AB111" i="6"/>
  <c r="AC111" i="6"/>
  <c r="AB32" i="6"/>
  <c r="AC32" i="6"/>
  <c r="AC85" i="2"/>
  <c r="J80" i="7"/>
  <c r="V89" i="6"/>
  <c r="W89" i="6"/>
  <c r="T207" i="2"/>
  <c r="AH207" i="2"/>
  <c r="X207" i="2"/>
  <c r="AR207" i="2"/>
  <c r="W49" i="6"/>
  <c r="V49" i="6"/>
  <c r="T177" i="2"/>
  <c r="X177" i="2"/>
  <c r="AH177" i="2"/>
  <c r="AR177" i="2"/>
  <c r="AC64" i="2"/>
  <c r="J59" i="7"/>
  <c r="W67" i="6"/>
  <c r="V67" i="6"/>
  <c r="V119" i="6"/>
  <c r="W119" i="6"/>
  <c r="T213" i="2"/>
  <c r="X213" i="2"/>
  <c r="AH213" i="2"/>
  <c r="AR213" i="2"/>
  <c r="AC25" i="2"/>
  <c r="J20" i="7"/>
  <c r="AC77" i="2"/>
  <c r="J72" i="7"/>
  <c r="G15" i="6"/>
  <c r="G19" i="6" s="1"/>
  <c r="P28" i="6"/>
  <c r="Q28" i="6"/>
  <c r="T195" i="2"/>
  <c r="X195" i="2"/>
  <c r="AH195" i="2"/>
  <c r="AR195" i="2"/>
  <c r="P33" i="6"/>
  <c r="Q33" i="6"/>
  <c r="T205" i="2"/>
  <c r="AR205" i="2"/>
  <c r="AH205" i="2"/>
  <c r="X205" i="2"/>
  <c r="AN178" i="2"/>
  <c r="X146" i="2"/>
  <c r="AH146" i="2"/>
  <c r="AR146" i="2"/>
  <c r="T146" i="2"/>
  <c r="T196" i="2"/>
  <c r="X196" i="2"/>
  <c r="AH196" i="2"/>
  <c r="AR196" i="2"/>
  <c r="P40" i="6"/>
  <c r="Q40" i="6"/>
  <c r="V108" i="6"/>
  <c r="W108" i="6"/>
  <c r="P91" i="6"/>
  <c r="Q91" i="6"/>
  <c r="AB85" i="6"/>
  <c r="AC85" i="6"/>
  <c r="T133" i="2"/>
  <c r="X133" i="2"/>
  <c r="AR133" i="2"/>
  <c r="AH133" i="2"/>
  <c r="AN220" i="2"/>
  <c r="AB116" i="6"/>
  <c r="AC116" i="6"/>
  <c r="AC106" i="2"/>
  <c r="J101" i="7"/>
  <c r="AD201" i="2"/>
  <c r="P115" i="6"/>
  <c r="Q115" i="6"/>
  <c r="AD153" i="2"/>
  <c r="W61" i="6"/>
  <c r="V61" i="6"/>
  <c r="AN170" i="2"/>
  <c r="V104" i="6"/>
  <c r="W104" i="6"/>
  <c r="AB53" i="6"/>
  <c r="AC53" i="6"/>
  <c r="T145" i="2"/>
  <c r="X145" i="2"/>
  <c r="AH145" i="2"/>
  <c r="AR145" i="2"/>
  <c r="T180" i="2"/>
  <c r="X180" i="2"/>
  <c r="AH180" i="2"/>
  <c r="AR180" i="2"/>
  <c r="W37" i="6"/>
  <c r="V37" i="6"/>
  <c r="P52" i="6"/>
  <c r="Q52" i="6"/>
  <c r="T181" i="2"/>
  <c r="AH181" i="2"/>
  <c r="AR181" i="2"/>
  <c r="X181" i="2"/>
  <c r="AC34" i="2"/>
  <c r="J29" i="7"/>
  <c r="N24" i="6"/>
  <c r="N123" i="6" s="1"/>
  <c r="M123" i="6"/>
  <c r="AB105" i="6"/>
  <c r="AC105" i="6"/>
  <c r="V118" i="6"/>
  <c r="W118" i="6"/>
  <c r="T168" i="2"/>
  <c r="AH168" i="2"/>
  <c r="AR168" i="2"/>
  <c r="X168" i="2"/>
  <c r="AA29" i="2"/>
  <c r="AB29" i="2"/>
  <c r="P107" i="6"/>
  <c r="Q107" i="6"/>
  <c r="P117" i="6"/>
  <c r="Q117" i="6"/>
  <c r="T187" i="2"/>
  <c r="AH187" i="2"/>
  <c r="AR187" i="2"/>
  <c r="X187" i="2"/>
  <c r="V87" i="6"/>
  <c r="W87" i="6"/>
  <c r="AB65" i="6"/>
  <c r="AC65" i="6"/>
  <c r="T154" i="2"/>
  <c r="X154" i="2"/>
  <c r="AH154" i="2"/>
  <c r="AR154" i="2"/>
  <c r="W36" i="6"/>
  <c r="V36" i="6"/>
  <c r="AN198" i="2"/>
  <c r="T189" i="2"/>
  <c r="X189" i="2"/>
  <c r="AH189" i="2"/>
  <c r="AR189" i="2"/>
  <c r="P96" i="6"/>
  <c r="Q96" i="6"/>
  <c r="V120" i="6"/>
  <c r="W120" i="6"/>
  <c r="AN150" i="2"/>
  <c r="P37" i="6"/>
  <c r="Q37" i="6"/>
  <c r="P101" i="6"/>
  <c r="Q101" i="6"/>
  <c r="T204" i="2"/>
  <c r="X204" i="2"/>
  <c r="AH204" i="2"/>
  <c r="AR204" i="2"/>
  <c r="P120" i="6"/>
  <c r="Q120" i="6"/>
  <c r="AN203" i="2"/>
  <c r="T186" i="2"/>
  <c r="AH186" i="2"/>
  <c r="AR186" i="2"/>
  <c r="X186" i="2"/>
  <c r="AC73" i="2"/>
  <c r="J68" i="7"/>
  <c r="AB73" i="6"/>
  <c r="AC73" i="6"/>
  <c r="AB36" i="6"/>
  <c r="AC36" i="6"/>
  <c r="P100" i="6"/>
  <c r="Q100" i="6"/>
  <c r="AD180" i="2"/>
  <c r="AN215" i="2"/>
  <c r="AB29" i="6"/>
  <c r="AC29" i="6"/>
  <c r="AC70" i="2"/>
  <c r="J65" i="7"/>
  <c r="AC45" i="2"/>
  <c r="J40" i="7"/>
  <c r="T169" i="2"/>
  <c r="X169" i="2"/>
  <c r="AH169" i="2"/>
  <c r="AR169" i="2"/>
  <c r="AC22" i="2"/>
  <c r="J17" i="7"/>
  <c r="AC80" i="6"/>
  <c r="AB80" i="6"/>
  <c r="AN210" i="2"/>
  <c r="AN180" i="2"/>
  <c r="V114" i="6"/>
  <c r="W114" i="6"/>
  <c r="W29" i="6"/>
  <c r="V29" i="6"/>
  <c r="AB115" i="6"/>
  <c r="AC115" i="6"/>
  <c r="AD204" i="2"/>
  <c r="T170" i="2"/>
  <c r="AH170" i="2"/>
  <c r="X170" i="2"/>
  <c r="AR170" i="2"/>
  <c r="P97" i="6"/>
  <c r="Q97" i="6"/>
  <c r="AD189" i="2"/>
  <c r="Q102" i="6"/>
  <c r="P102" i="6"/>
  <c r="T184" i="2"/>
  <c r="X184" i="2"/>
  <c r="AH184" i="2"/>
  <c r="AR184" i="2"/>
  <c r="AC41" i="2"/>
  <c r="J36" i="7"/>
  <c r="T137" i="2"/>
  <c r="X137" i="2"/>
  <c r="AR137" i="2"/>
  <c r="AH137" i="2"/>
  <c r="W41" i="6"/>
  <c r="V41" i="6"/>
  <c r="AN200" i="2"/>
  <c r="AC69" i="2"/>
  <c r="J64" i="7"/>
  <c r="AD145" i="2"/>
  <c r="AN201" i="2"/>
  <c r="AC115" i="2"/>
  <c r="J110" i="7"/>
  <c r="P98" i="6"/>
  <c r="Q98" i="6"/>
  <c r="P32" i="6"/>
  <c r="Q32" i="6"/>
  <c r="V111" i="6"/>
  <c r="W111" i="6"/>
  <c r="AN145" i="2"/>
  <c r="AC58" i="2"/>
  <c r="J53" i="7"/>
  <c r="AA55" i="2"/>
  <c r="AB55" i="2"/>
  <c r="V77" i="6"/>
  <c r="W77" i="6"/>
  <c r="T219" i="2"/>
  <c r="AH219" i="2"/>
  <c r="AR219" i="2"/>
  <c r="X219" i="2"/>
  <c r="AB28" i="6"/>
  <c r="AC28" i="6"/>
  <c r="AC105" i="2"/>
  <c r="J100" i="7"/>
  <c r="AD199" i="2"/>
  <c r="V69" i="6"/>
  <c r="W69" i="6"/>
  <c r="P41" i="6"/>
  <c r="Q41" i="6"/>
  <c r="P122" i="6"/>
  <c r="Q122" i="6"/>
  <c r="P65" i="6"/>
  <c r="Q65" i="6"/>
  <c r="W28" i="6"/>
  <c r="V28" i="6"/>
  <c r="T126" i="2"/>
  <c r="X126" i="2"/>
  <c r="AH126" i="2"/>
  <c r="AR126" i="2"/>
  <c r="T173" i="2"/>
  <c r="AH173" i="2"/>
  <c r="AR173" i="2"/>
  <c r="X173" i="2"/>
  <c r="V101" i="6"/>
  <c r="W101" i="6"/>
  <c r="U224" i="2"/>
  <c r="AB76" i="2"/>
  <c r="AB104" i="6"/>
  <c r="AC104" i="6"/>
  <c r="V122" i="6"/>
  <c r="W122" i="6"/>
  <c r="T190" i="2"/>
  <c r="X190" i="2"/>
  <c r="AH190" i="2"/>
  <c r="AR190" i="2"/>
  <c r="U123" i="6"/>
  <c r="AC44" i="2"/>
  <c r="J39" i="7"/>
  <c r="T174" i="2"/>
  <c r="X174" i="2"/>
  <c r="AH174" i="2"/>
  <c r="AR174" i="2"/>
  <c r="T165" i="2"/>
  <c r="X165" i="2"/>
  <c r="AR165" i="2"/>
  <c r="AH165" i="2"/>
  <c r="AC107" i="2"/>
  <c r="J102" i="7"/>
  <c r="AC72" i="2"/>
  <c r="J67" i="7"/>
  <c r="T157" i="2"/>
  <c r="AH157" i="2"/>
  <c r="AR157" i="2"/>
  <c r="X157" i="2"/>
  <c r="P106" i="6"/>
  <c r="Q106" i="6"/>
  <c r="W60" i="6"/>
  <c r="V60" i="6"/>
  <c r="P92" i="6"/>
  <c r="Q92" i="6"/>
  <c r="AB110" i="6"/>
  <c r="AC110" i="6"/>
  <c r="V91" i="6"/>
  <c r="W91" i="6"/>
  <c r="P76" i="6"/>
  <c r="Q76" i="6"/>
  <c r="AL224" i="2"/>
  <c r="AL225" i="2" s="1"/>
  <c r="P85" i="6"/>
  <c r="Q85" i="6"/>
  <c r="AN157" i="2"/>
  <c r="P112" i="6"/>
  <c r="Q112" i="6"/>
  <c r="AC46" i="2"/>
  <c r="J41" i="7"/>
  <c r="AC116" i="2"/>
  <c r="J111" i="7"/>
  <c r="AN137" i="2"/>
  <c r="AB93" i="6"/>
  <c r="AC93" i="6"/>
  <c r="P108" i="6"/>
  <c r="Q108" i="6"/>
  <c r="AN192" i="2"/>
  <c r="T178" i="2"/>
  <c r="AH178" i="2"/>
  <c r="AR178" i="2"/>
  <c r="X178" i="2"/>
  <c r="AN168" i="2"/>
  <c r="AN141" i="2"/>
  <c r="AC29" i="2" l="1"/>
  <c r="J24" i="7"/>
  <c r="Y12" i="6"/>
  <c r="Z11" i="6"/>
  <c r="U11" i="6"/>
  <c r="T14" i="6"/>
  <c r="AC48" i="2"/>
  <c r="J43" i="7"/>
  <c r="AA13" i="6"/>
  <c r="Y11" i="6"/>
  <c r="I18" i="6"/>
  <c r="I19" i="6"/>
  <c r="U13" i="6"/>
  <c r="S14" i="6"/>
  <c r="AC110" i="2"/>
  <c r="J105" i="7"/>
  <c r="AC49" i="2"/>
  <c r="J44" i="7"/>
  <c r="AC113" i="2"/>
  <c r="J108" i="7"/>
  <c r="Z13" i="6"/>
  <c r="AA12" i="6"/>
  <c r="S12" i="6"/>
  <c r="AC24" i="2"/>
  <c r="J19" i="7"/>
  <c r="AA14" i="6"/>
  <c r="Z12" i="6"/>
  <c r="T11" i="6"/>
  <c r="AC76" i="2"/>
  <c r="J71" i="7"/>
  <c r="Y13" i="6"/>
  <c r="T13" i="6"/>
  <c r="T224" i="2"/>
  <c r="AN225" i="2" s="1"/>
  <c r="AC66" i="2"/>
  <c r="J61" i="7"/>
  <c r="AC55" i="2"/>
  <c r="J50" i="7"/>
  <c r="Z14" i="6"/>
  <c r="Q123" i="6"/>
  <c r="M16" i="6" s="1"/>
  <c r="S11" i="6"/>
  <c r="S15" i="6" s="1"/>
  <c r="S19" i="6" s="1"/>
  <c r="AA11" i="6"/>
  <c r="AA15" i="6" s="1"/>
  <c r="O13" i="6"/>
  <c r="M13" i="6"/>
  <c r="N12" i="6"/>
  <c r="O14" i="6"/>
  <c r="N14" i="6"/>
  <c r="O12" i="6"/>
  <c r="M11" i="6"/>
  <c r="N11" i="6"/>
  <c r="O11" i="6"/>
  <c r="M14" i="6"/>
  <c r="N13" i="6"/>
  <c r="M12" i="6"/>
  <c r="AC38" i="2"/>
  <c r="J33" i="7"/>
  <c r="U12" i="6"/>
  <c r="U14" i="6"/>
  <c r="AC33" i="2"/>
  <c r="J28" i="7"/>
  <c r="J112" i="7" s="1"/>
  <c r="AB117" i="2"/>
  <c r="T12" i="6"/>
  <c r="U15" i="6" l="1"/>
  <c r="T15" i="6"/>
  <c r="Z15" i="6"/>
  <c r="O15" i="6"/>
  <c r="N15" i="6"/>
  <c r="AA19" i="6"/>
  <c r="Y15" i="6"/>
  <c r="Y19" i="6" s="1"/>
  <c r="M15" i="6"/>
  <c r="M19" i="6" s="1"/>
  <c r="Z19" i="6" l="1"/>
  <c r="N18" i="6"/>
  <c r="N19" i="6"/>
  <c r="T19" i="6"/>
  <c r="T18" i="6"/>
  <c r="Z18" i="6" s="1"/>
  <c r="O18" i="6"/>
  <c r="U18" i="6" s="1"/>
  <c r="AA18" i="6" s="1"/>
  <c r="O19" i="6"/>
  <c r="U19" i="6"/>
</calcChain>
</file>

<file path=xl/sharedStrings.xml><?xml version="1.0" encoding="utf-8"?>
<sst xmlns="http://schemas.openxmlformats.org/spreadsheetml/2006/main" count="478" uniqueCount="179">
  <si>
    <t xml:space="preserve"> </t>
  </si>
  <si>
    <t>BANDS</t>
  </si>
  <si>
    <t>Staff Number</t>
  </si>
  <si>
    <t>Staff Name</t>
  </si>
  <si>
    <t>Current period tax due</t>
  </si>
  <si>
    <t>End Date
(Period end date or leaving date, whichever is earlier)</t>
  </si>
  <si>
    <t>Input</t>
  </si>
  <si>
    <t>Calc</t>
  </si>
  <si>
    <t>Low</t>
  </si>
  <si>
    <t>High</t>
  </si>
  <si>
    <t>Max. earnings within Band</t>
  </si>
  <si>
    <t>Band1</t>
  </si>
  <si>
    <t>Band2</t>
  </si>
  <si>
    <t>Band3</t>
  </si>
  <si>
    <t>Band4</t>
  </si>
  <si>
    <t>Max. cumulative tax  within the Band</t>
  </si>
  <si>
    <t xml:space="preserve">Total Remuneration </t>
  </si>
  <si>
    <t>Q2</t>
  </si>
  <si>
    <t>Q3</t>
  </si>
  <si>
    <t>Q4</t>
  </si>
  <si>
    <t>Recurring</t>
  </si>
  <si>
    <t>Total</t>
  </si>
  <si>
    <t>One-time</t>
  </si>
  <si>
    <t># of employees</t>
  </si>
  <si>
    <t># of employees for PR1</t>
  </si>
  <si>
    <t>S.No.</t>
  </si>
  <si>
    <t>Disclaimer</t>
  </si>
  <si>
    <t>Instructions and contents</t>
  </si>
  <si>
    <t>Next tab&gt;</t>
  </si>
  <si>
    <t>&lt;Previous tab</t>
  </si>
  <si>
    <t>Quarter end date</t>
  </si>
  <si>
    <t>(in BMD)</t>
  </si>
  <si>
    <t xml:space="preserve">All amounts in </t>
  </si>
  <si>
    <t>BMD</t>
  </si>
  <si>
    <t>Band</t>
  </si>
  <si>
    <t>Check</t>
  </si>
  <si>
    <t>Total YTD</t>
  </si>
  <si>
    <t>BAND</t>
  </si>
  <si>
    <t xml:space="preserve">Grey highlighted cells indicate that no input is required. </t>
  </si>
  <si>
    <t>Left</t>
  </si>
  <si>
    <t>Top</t>
  </si>
  <si>
    <t>Right</t>
  </si>
  <si>
    <t>Bottom</t>
  </si>
  <si>
    <t>Ref</t>
  </si>
  <si>
    <t>$A$1:$H$15</t>
  </si>
  <si>
    <t>Rates</t>
  </si>
  <si>
    <t>$C$58:$H$65</t>
  </si>
  <si>
    <t>$C$11:$H$19</t>
  </si>
  <si>
    <t>$C$25:$H$28</t>
  </si>
  <si>
    <t>$B$35:$G$41</t>
  </si>
  <si>
    <t>$B$46:$G$51</t>
  </si>
  <si>
    <t>Employment end date  (leave blank if not applicable)</t>
  </si>
  <si>
    <t>Pay-period end date</t>
  </si>
  <si>
    <t>Employment end date  (if applicable)</t>
  </si>
  <si>
    <t>Schedule A : Input Schedule</t>
  </si>
  <si>
    <r>
      <t xml:space="preserve">Table of Contents </t>
    </r>
    <r>
      <rPr>
        <b/>
        <i/>
        <sz val="10"/>
        <color theme="0"/>
        <rFont val="Arial"/>
        <family val="2"/>
      </rPr>
      <t>(click on the blue highlighted tab for link)</t>
    </r>
  </si>
  <si>
    <t>Total QTD</t>
  </si>
  <si>
    <t>Differential
Rates</t>
  </si>
  <si>
    <t>Quarterly Calculations.</t>
  </si>
  <si>
    <t>(in %)</t>
  </si>
  <si>
    <t>Total taxable remuneration  for PR1</t>
  </si>
  <si>
    <t>Sch A: Input</t>
  </si>
  <si>
    <t>Sch D: Workings</t>
  </si>
  <si>
    <t>Sch C: Quarterly Output (PR1)</t>
  </si>
  <si>
    <t>Employee Quarterly Gross Earnings</t>
  </si>
  <si>
    <t>Employee Portion of Payroll Tax payable this quarter</t>
  </si>
  <si>
    <t>Above cap?</t>
  </si>
  <si>
    <t>This is an auto-populated column for the staff number per Schedule A. Please refer Sch A: Input tab for more details.</t>
  </si>
  <si>
    <t>This is an auto-populated column for the staff name per Schedule A. Please refer Sch A: Input tab for more details.</t>
  </si>
  <si>
    <t>This is an auto-populated column for the start date per Schedule A. Please refer Sch A: Input tab for more details.</t>
  </si>
  <si>
    <t>This is an auto-populated column for the pay period end date from Schedule A. Please refer Sch A: Input tab for more details.</t>
  </si>
  <si>
    <t>This is an auto-populated column for the employment end date, if applicable from Schedule A. Please refer Sch A: Input tab for more details.</t>
  </si>
  <si>
    <t>Schedule D : Calculation Schedule</t>
  </si>
  <si>
    <t>Schedule C: Quarterly Output Schedule for PR1 form</t>
  </si>
  <si>
    <t>▼</t>
  </si>
  <si>
    <t>This is the calculation tab showing detailed calculations and is included for information purposes only.</t>
  </si>
  <si>
    <t>This is the quarterly summary tab which can be used for the quarterly PR1 returns. Refer to the tab for detailed instructions.</t>
  </si>
  <si>
    <t>Totals</t>
  </si>
  <si>
    <t>Input unique staff number. Red highlight indicates duplicate records. Please ensure that there are no duplicate records</t>
  </si>
  <si>
    <t>Input unique staff name. Red highlight indicates duplicate records. Please ensure that there are no duplicate records</t>
  </si>
  <si>
    <t>Please input your employment end date if employee has ceased employment, otherwise leave blank.</t>
  </si>
  <si>
    <r>
      <t xml:space="preserve">Examples of </t>
    </r>
    <r>
      <rPr>
        <b/>
        <u/>
        <sz val="10"/>
        <color theme="1"/>
        <rFont val="Arial"/>
        <family val="2"/>
      </rPr>
      <t xml:space="preserve">recurring payments </t>
    </r>
    <r>
      <rPr>
        <sz val="10"/>
        <color theme="1"/>
        <rFont val="Arial"/>
        <family val="2"/>
      </rPr>
      <t>are salary, commissions, overtime etc. (This list is not exhaustive.)</t>
    </r>
  </si>
  <si>
    <r>
      <t xml:space="preserve">Examples of </t>
    </r>
    <r>
      <rPr>
        <b/>
        <u/>
        <sz val="10"/>
        <color theme="1"/>
        <rFont val="Arial"/>
        <family val="2"/>
      </rPr>
      <t xml:space="preserve">one-off payments </t>
    </r>
    <r>
      <rPr>
        <sz val="10"/>
        <color theme="1"/>
        <rFont val="Arial"/>
        <family val="2"/>
      </rPr>
      <t>are bonuses, severance/redundancy payments, joining fees etc. (This list is not exhaustive.) Please refer the FAQs for more details.</t>
    </r>
  </si>
  <si>
    <t>This is an auto-populated column indicating the tax payable for YTD. These are locked cells.</t>
  </si>
  <si>
    <t>Start date</t>
  </si>
  <si>
    <t>End date</t>
  </si>
  <si>
    <t xml:space="preserve">Current semi-month's recurring pay </t>
  </si>
  <si>
    <t xml:space="preserve">Current semi-month's one-time pay </t>
  </si>
  <si>
    <t xml:space="preserve">Current semi-month's Total pay </t>
  </si>
  <si>
    <t>(in semi-months)</t>
  </si>
  <si>
    <t>Effective tax rate for Current semi-month</t>
  </si>
  <si>
    <t>Recurring earnings in current semi-month</t>
  </si>
  <si>
    <t>One-time
earnings in current semi-month</t>
  </si>
  <si>
    <t>Tax to be deducted in current semi-month</t>
  </si>
  <si>
    <t xml:space="preserve">This is the summary output sheet indicating current semi-month's remuneration and the amount to be deducted for payroll tax. </t>
  </si>
  <si>
    <t xml:space="preserve">Select the current pay-period end date. i.e. the current semi month-end date.  </t>
  </si>
  <si>
    <t>Total semi-months</t>
  </si>
  <si>
    <t>This is an auto-populated column indicating the employees’ current semi-month gross earnings. These are locked cells. Red highlight indicate mismatch of earnings to the period implied.</t>
  </si>
  <si>
    <t>This is an auto-populated column indicating the employees’ current semi-month one-time earnings. These are locked cells. Red highlight indicate mismatch of earnings to the period implied.</t>
  </si>
  <si>
    <t>This is an auto-populated column indicating the employees’ combined earnings for current semi-month. These are locked cells. Red highlight indicate mismatch of earnings to the period implied.</t>
  </si>
  <si>
    <t>This is an auto-populated column indicating the number of semi-months that an employee has worked since the beginning of the first-pay period until YTD. These are locked cells.</t>
  </si>
  <si>
    <t>This is an auto-populated column indicating the number of months that an employee has worked since the beginning of the first-pay period until last semi-month (YTD-1). These are locked cells.</t>
  </si>
  <si>
    <t>This is an auto-populated column indicating the tax to be deducted for the current pay period. These are locked cells.</t>
  </si>
  <si>
    <t>This is an auto-populated column indicating the effective tax rate for current semi-month. These are locked cells.</t>
  </si>
  <si>
    <t>Current Semi-Month End Date</t>
  </si>
  <si>
    <r>
      <t xml:space="preserve">Input recurring and one-time earnings for each employee, </t>
    </r>
    <r>
      <rPr>
        <b/>
        <sz val="10"/>
        <color rgb="FFFF0000"/>
        <rFont val="Arial"/>
        <family val="2"/>
      </rPr>
      <t>DO NOT DELETE OR CHANGE ENTRIES MADE IN PREVIOUS PAY PERIODS</t>
    </r>
    <r>
      <rPr>
        <sz val="10"/>
        <color theme="1"/>
        <rFont val="Arial"/>
        <family val="2"/>
      </rPr>
      <t xml:space="preserve">. Any adjustment, should be made in the current period. </t>
    </r>
  </si>
  <si>
    <t>Schedule B : Semi-Monthly Output Schedule</t>
  </si>
  <si>
    <t>Sch B: Semi-Monthly Output</t>
  </si>
  <si>
    <t>Current Semi-Month Calculations.</t>
  </si>
  <si>
    <t>Semi-Months</t>
  </si>
  <si>
    <t>Total 
earnings in current semi-month</t>
  </si>
  <si>
    <t>Version</t>
  </si>
  <si>
    <t>Author</t>
  </si>
  <si>
    <t>Date</t>
  </si>
  <si>
    <t>Revision</t>
  </si>
  <si>
    <t>Office of the Tax Commissioner</t>
  </si>
  <si>
    <t>Q1</t>
  </si>
  <si>
    <t># of persons with expected remuneration higher than $900,000</t>
  </si>
  <si>
    <t>TAX ID #:</t>
  </si>
  <si>
    <t>Section 3(1)(c) and (d) of the Payroll Tax Act, as amended by Payroll Tax Amendment Act, 2020</t>
  </si>
  <si>
    <t>PAYROLL TAX CALCULATOR FY2022-23</t>
  </si>
  <si>
    <t xml:space="preserve">Payroll tax calculator for the employees portion of tax for the fiscal year 2022-23 as prescribed under </t>
  </si>
  <si>
    <t xml:space="preserve">This payroll tax calculator is not intended to be relied upon for the purpose of determining the actual amount of tax liability to the employee portion of payroll tax and should only be used as an aid to calculate an individual's estimated tax liability to the employee portion of payroll tax.  Further, the payroll tax calculator is not intended to serve as an online tax preparation tool for your quarterly payroll tax returns. The actual tax payable will depend on your circumstances and, as such, you are responsible for ensuring by independent verification the  accuracy and completeness of your tax liability. The payroll tax calculator is provided with the understanding that the Office of the Tax Commissioner (OTC) and its staff are not engaged in rendering  legal, accounting or other professional service and that the results generated by you when you use the calculator should not be taken to be legal, accounting, financial or other professional advice. If expert assistance is required, the services of a competent professional should be sought. The OTC and its staff make no representations, warranties, or guarantees about and assume no responsibility for the accuracy of any results generated by the payroll tax calculator, the content or the application of the material contained herein and the Government expressly disclaims all liability for any damages arising out of the use of, reference to,  reliance upon, or the  results generated when you use  the Payroll Tax Calculator.
The calculations provided are based on the current rates and bands at 1 April 2022 as per the Payroll Tax Rates Act 1995 as amended by the Payroll Tax Amendment Act 2020
</t>
  </si>
  <si>
    <t>Start date 
(1 April 2022 or joining date, whichever is later)</t>
  </si>
  <si>
    <t>Input 1 April 2022 or employee joining date whichever is later</t>
  </si>
  <si>
    <t>Q1 FY 2022/23</t>
  </si>
  <si>
    <t>Q2 FY 2022/23</t>
  </si>
  <si>
    <t>Q3 FY 2022/23</t>
  </si>
  <si>
    <t>Q4 FY 2022/23</t>
  </si>
  <si>
    <t>Gross Recurring Earnings FY 2022/23 YTD</t>
  </si>
  <si>
    <t>Gross One-time Earnings FY 2022/23 YTD</t>
  </si>
  <si>
    <t>Gross Total Earnings FY 2022/23 YTD</t>
  </si>
  <si>
    <t>Annualized Gross Recurring Earnings FY 2022/23 YTD</t>
  </si>
  <si>
    <t>Annualized  Gross Recurring + One-time Earnings FY 2022/23 YTD</t>
  </si>
  <si>
    <t># of Periods employed FY 2022/23 YTD
(in semi-months)</t>
  </si>
  <si>
    <t>Is the expected income for FY2022/23 (total annualized earnings for FY2022/23 YTD + one-time earnings) greater than tax cap amount of $900k?</t>
  </si>
  <si>
    <t>Tax payable FY 2022/23 YTD</t>
  </si>
  <si>
    <t>Effective tax rate for FY 2022/23 YTD semi-month</t>
  </si>
  <si>
    <t>Gross Recurring Earnings FY 2022/23 YTD - 1</t>
  </si>
  <si>
    <t>Gross One-time Earnings FY 2022/23 YTD - 1</t>
  </si>
  <si>
    <t>Gross Total Earnings FY 2022/23 YTD - 1</t>
  </si>
  <si>
    <t>Annual Gross Recurring Earnings FY 2022/23 YTD-1</t>
  </si>
  <si>
    <t>Annualized Gross Recurring + One-time Earnings FY 2022/23 YTD-1</t>
  </si>
  <si>
    <t># of Periods employed FY 2022/23 YTD - 1
(in semi-months)</t>
  </si>
  <si>
    <t>Is the expected income for FY2022/23 YTD -1 (total annualized earnings for FY2022/23 YTD -1 + one-time earnings) greater than tax cap amount of $900k?</t>
  </si>
  <si>
    <t>Tax already deducted (FY 2022/23 YTD-1)</t>
  </si>
  <si>
    <t>Effective tax rate for (FY2022/23 YTD-1) semi-month</t>
  </si>
  <si>
    <t>Annualized Gross Recurring Earnings Q1' FY 2022/23</t>
  </si>
  <si>
    <t>Annualized Gross Recurring + One-time Earnings Q1' FY 2022/23</t>
  </si>
  <si>
    <t># of Periods employed FY 2022/23
(in semi-months)</t>
  </si>
  <si>
    <t>Is the expected income for FY 2022/23 greater than tax cap amount of $900k?</t>
  </si>
  <si>
    <t>Tax Deducted Q1' FY 2022/23</t>
  </si>
  <si>
    <t>Annualized Gross Recurring Earnings Q2' FY 2022/23</t>
  </si>
  <si>
    <t>Annualized Gross Recurring + One-time Earnings Q2' FY 2022/23</t>
  </si>
  <si>
    <t>Tax Deducted Q2' FY 2022/23</t>
  </si>
  <si>
    <t>Annualized  Gross Recurring Earnings Q3' FY 2022/23</t>
  </si>
  <si>
    <t>Annualized  Gross Recurring + One-time Earnings Q3' FY 2022/23</t>
  </si>
  <si>
    <t>Tax Deducted Q3' FY 2022/23</t>
  </si>
  <si>
    <t>Annualized  Gross Recurring Earnings Q4' FY 2022/23</t>
  </si>
  <si>
    <t>Annualized  Gross Recurring + One-time Earnings Q4' FY 2022/23</t>
  </si>
  <si>
    <t>Is the expected income for  FY 2022/23 greater than tax cap amount of $900k?</t>
  </si>
  <si>
    <t>Tax Deducted Q4' FY 2022/23</t>
  </si>
  <si>
    <t>This is an auto-populated column indicating the employees’ FY2022/23 year-to-date (YTD) recurring earnings. These are locked cells. Red highlight indicate mismatch of earnings to the period implied.</t>
  </si>
  <si>
    <t>This is an auto-populated column indicating the employees’ FY2022/23 year-to-date (YTD) one-time earnings. These are locked cells. Red highlight indicate mismatch of earnings to the period implied.</t>
  </si>
  <si>
    <t>This is an auto-populated column indicating the employees’ combined earnings for FY2022/23 year-to-date (YTD). These are locked cells. Red highlight indicate mismatch of earnings to the period implied.</t>
  </si>
  <si>
    <t>This is an auto-populated column indicating the employees’ annualized recurring earnings for FY2022/23 year-to-date (YTD). These are locked cells. Red highlight indicate mismatch of earnings to the period implied.</t>
  </si>
  <si>
    <t>This is an auto-populated column indicating the employees’ combined earnings of annualized recurring earnings and one-time earnings for FY2022/23 year-to-date (YTD). These are locked cells. Red highlight indicate mismatch of earnings to the period implied.</t>
  </si>
  <si>
    <t>This is an auto-populated column indicating whether the combined earning including annualized recurring earnings for FY2022/23 YTD + one-time earnings YTD is greater than tax cap amount of $900k. These are locked cells.</t>
  </si>
  <si>
    <t>This is an auto-populated column indicating the effective tax rate FY2022/23 year-to-date (YTD). These are locked cells.</t>
  </si>
  <si>
    <t>This is an auto-populated column indicating the employees’ FY2022/23 year-to-date up to last semi-month ("YTD-1") recurring earnings. These are locked cells. Red highlight indicate mismatch of earnings to the period implied.</t>
  </si>
  <si>
    <t>This is an auto-populated column indicating the employees’ FY2022/23 year-to-date up to last semi-month (YTD-1) one-time earnings. These are locked cells. Red highlight indicate mismatch of earnings to the period implied.</t>
  </si>
  <si>
    <t>This is an auto-populated column indicating the employees’ combined earnings for FY2022/23 year-to-date up to last semi-month (YTD-1). These are locked cells. Red highlight indicate mismatch of earnings to the period implied.</t>
  </si>
  <si>
    <t>This is an auto-populated column indicating the employees’ annualized recurring earnings for FY2022/23 year-to-date up to last semi-month (YTD-1). These are locked cells. Red highlight indicate mismatch of earnings to the period implied.</t>
  </si>
  <si>
    <t>This is an auto-populated column indicating the employees’ combined earnings of annualized recurring earnings + one-time earnings for FY2022/23 year-to-date up to last semi-month (YTD-1). These are locked cells. Red highlight indicate mismatch of earnings to the period implied.</t>
  </si>
  <si>
    <t>This is an auto-populated column indicating whether the combined earning including annualized recurring earnings for FY2022/23 YTD -1 and one-time earnings year-to-date up to last semi-month (YTD-1) is greater than tax cap amount of $900k. These are locked cells.</t>
  </si>
  <si>
    <t>This is an auto-populated column indicating the tax already deducted for FY2022/23  year-to-date up to last semi-month (YTD-1). These are locked cells.</t>
  </si>
  <si>
    <t>This is an auto-populated column indicating the effective tax rate FY2022/23 year-to-date up to last semi-month (YTD-1). These are locked cells.</t>
  </si>
  <si>
    <t>Updated for fiscal year 2022-23.</t>
  </si>
  <si>
    <t xml:space="preserve">This is the input tab. This is the first step towards calculation of the current period payroll tax. Users of the calculator can only edit this tab and data can only be input into the turquoise fields. All the other tabs are locked and automatically calculated from inputs in this tab. Refer to the tab for detailed instructions.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</si>
</sst>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3" formatCode="_(* #,##0.00_);_(* \(#,##0.00\);_(* &quot;-&quot;??_);_(@_)"/>
    <numFmt numFmtId="164" formatCode="_(* #,##0_);_(* \(#,##0\);_(* &quot;-&quot;??_);_(@_)"/>
    <numFmt numFmtId="165" formatCode="[$-409]d\-mmm\-yy;@"/>
    <numFmt numFmtId="166" formatCode="&quot;[&quot;General&quot;]&quot;"/>
    <numFmt numFmtId="167" formatCode="0.000%"/>
    <numFmt numFmtId="168" formatCode="_(* #,##0.0_);_(* \(#,##0.0\);_(* &quot;-&quot;??_);_(@_)"/>
    <numFmt numFmtId="169" formatCode="0.00%_);\(0.00%\);0.00%_);@_)"/>
    <numFmt numFmtId="170" formatCode="0.0%"/>
    <numFmt numFmtId="171" formatCode="_(* #,##0.0_);_(* \(#,##0.0\);_(* &quot;-&quot;?_);_(@_)"/>
    <numFmt numFmtId="172" formatCode="_(* #,##0.0000_);_(* \(#,##0.0000\);_(* &quot;-&quot;??_);_(@_)"/>
    <numFmt numFmtId="173" formatCode="ddd\ d\-mmm\-yy"/>
    <numFmt numFmtId="174" formatCode="0.0000000000"/>
  </numFmts>
  <fonts count="4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6"/>
      <name val="Arial"/>
      <family val="2"/>
    </font>
    <font>
      <sz val="10"/>
      <name val="Arial"/>
      <family val="2"/>
    </font>
    <font>
      <sz val="10"/>
      <name val="Arial"/>
      <family val="2"/>
    </font>
    <font>
      <b/>
      <sz val="10"/>
      <name val="Arial"/>
      <family val="2"/>
    </font>
    <font>
      <sz val="10"/>
      <color indexed="8"/>
      <name val="Arial"/>
      <family val="2"/>
    </font>
    <font>
      <sz val="11"/>
      <color theme="1"/>
      <name val="Calibri"/>
      <family val="2"/>
      <scheme val="minor"/>
    </font>
    <font>
      <sz val="10"/>
      <color theme="1"/>
      <name val="Arial"/>
      <family val="2"/>
    </font>
    <font>
      <b/>
      <sz val="10"/>
      <color theme="1"/>
      <name val="Arial"/>
      <family val="2"/>
    </font>
    <font>
      <b/>
      <sz val="10"/>
      <color theme="0"/>
      <name val="Arial"/>
      <family val="2"/>
    </font>
    <font>
      <i/>
      <sz val="10"/>
      <color theme="1"/>
      <name val="Arial"/>
      <family val="2"/>
    </font>
    <font>
      <u/>
      <sz val="11"/>
      <color theme="10"/>
      <name val="Calibri"/>
      <family val="2"/>
      <scheme val="minor"/>
    </font>
    <font>
      <sz val="10"/>
      <color rgb="FF000000"/>
      <name val="Arial"/>
      <family val="2"/>
    </font>
    <font>
      <sz val="10"/>
      <color rgb="FFFF0000"/>
      <name val="Arial"/>
      <family val="2"/>
    </font>
    <font>
      <b/>
      <sz val="11"/>
      <color theme="1"/>
      <name val="Calibri"/>
      <family val="2"/>
      <scheme val="minor"/>
    </font>
    <font>
      <sz val="10"/>
      <color theme="0"/>
      <name val="Arial"/>
      <family val="2"/>
    </font>
    <font>
      <sz val="11"/>
      <color theme="1"/>
      <name val="Arial"/>
      <family val="2"/>
    </font>
    <font>
      <b/>
      <sz val="10"/>
      <color rgb="FF00338D"/>
      <name val="Arial"/>
      <family val="2"/>
    </font>
    <font>
      <b/>
      <sz val="10"/>
      <color rgb="FF00338D"/>
      <name val="Calibri"/>
      <family val="2"/>
      <scheme val="minor"/>
    </font>
    <font>
      <sz val="16"/>
      <color rgb="FF00338D"/>
      <name val="Arial"/>
      <family val="2"/>
    </font>
    <font>
      <b/>
      <sz val="11"/>
      <color theme="5" tint="-0.249977111117893"/>
      <name val="Calibri"/>
      <family val="2"/>
      <scheme val="minor"/>
    </font>
    <font>
      <u/>
      <sz val="10"/>
      <color theme="10"/>
      <name val="Arial"/>
      <family val="2"/>
    </font>
    <font>
      <b/>
      <sz val="14"/>
      <name val="Arial"/>
      <family val="2"/>
    </font>
    <font>
      <b/>
      <sz val="11"/>
      <color theme="1"/>
      <name val="Arial"/>
      <family val="2"/>
    </font>
    <font>
      <i/>
      <sz val="8"/>
      <name val="Arial"/>
      <family val="2"/>
    </font>
    <font>
      <i/>
      <sz val="10"/>
      <color theme="5"/>
      <name val="Arial"/>
      <family val="2"/>
    </font>
    <font>
      <sz val="10"/>
      <color theme="5"/>
      <name val="Arial"/>
      <family val="2"/>
    </font>
    <font>
      <b/>
      <sz val="12"/>
      <color theme="0"/>
      <name val="Arial"/>
      <family val="2"/>
    </font>
    <font>
      <b/>
      <sz val="20"/>
      <color rgb="FF002060"/>
      <name val="Arial"/>
      <family val="2"/>
    </font>
    <font>
      <b/>
      <sz val="16"/>
      <color theme="0"/>
      <name val="Arial"/>
      <family val="2"/>
    </font>
    <font>
      <b/>
      <i/>
      <sz val="10"/>
      <color theme="0"/>
      <name val="Arial"/>
      <family val="2"/>
    </font>
    <font>
      <b/>
      <sz val="10"/>
      <color rgb="FFFF0000"/>
      <name val="Arial"/>
      <family val="2"/>
    </font>
    <font>
      <sz val="8"/>
      <color theme="0" tint="-0.499984740745262"/>
      <name val="Arial"/>
      <family val="2"/>
    </font>
    <font>
      <b/>
      <u/>
      <sz val="10"/>
      <color theme="1"/>
      <name val="Arial"/>
      <family val="2"/>
    </font>
    <font>
      <sz val="10"/>
      <color rgb="FFFFFFFF"/>
      <name val="Arial"/>
      <family val="2"/>
    </font>
  </fonts>
  <fills count="9">
    <fill>
      <patternFill patternType="none"/>
    </fill>
    <fill>
      <patternFill patternType="gray125"/>
    </fill>
    <fill>
      <patternFill patternType="solid">
        <fgColor rgb="FF002060"/>
        <bgColor indexed="64"/>
      </patternFill>
    </fill>
    <fill>
      <patternFill patternType="solid">
        <fgColor rgb="FF00FFFF"/>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FF"/>
        <bgColor indexed="64"/>
      </patternFill>
    </fill>
    <fill>
      <patternFill patternType="gray125">
        <bgColor rgb="FF003189"/>
      </patternFill>
    </fill>
  </fills>
  <borders count="77">
    <border>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thin">
        <color auto="1"/>
      </left>
      <right style="hair">
        <color auto="1"/>
      </right>
      <top style="hair">
        <color auto="1"/>
      </top>
      <bottom style="thick">
        <color auto="1"/>
      </bottom>
      <diagonal/>
    </border>
    <border>
      <left style="hair">
        <color auto="1"/>
      </left>
      <right style="hair">
        <color auto="1"/>
      </right>
      <top style="hair">
        <color auto="1"/>
      </top>
      <bottom style="thick">
        <color auto="1"/>
      </bottom>
      <diagonal/>
    </border>
    <border>
      <left style="hair">
        <color auto="1"/>
      </left>
      <right style="medium">
        <color auto="1"/>
      </right>
      <top style="hair">
        <color auto="1"/>
      </top>
      <bottom style="thick">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hair">
        <color indexed="64"/>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auto="1"/>
      </top>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medium">
        <color indexed="64"/>
      </left>
      <right style="medium">
        <color indexed="64"/>
      </right>
      <top style="hair">
        <color auto="1"/>
      </top>
      <bottom/>
      <diagonal/>
    </border>
    <border>
      <left style="hair">
        <color auto="1"/>
      </left>
      <right/>
      <top style="medium">
        <color auto="1"/>
      </top>
      <bottom style="hair">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style="hair">
        <color auto="1"/>
      </left>
      <right style="medium">
        <color auto="1"/>
      </right>
      <top style="medium">
        <color auto="1"/>
      </top>
      <bottom style="double">
        <color auto="1"/>
      </bottom>
      <diagonal/>
    </border>
    <border>
      <left style="hair">
        <color auto="1"/>
      </left>
      <right style="hair">
        <color auto="1"/>
      </right>
      <top style="medium">
        <color auto="1"/>
      </top>
      <bottom style="double">
        <color auto="1"/>
      </bottom>
      <diagonal/>
    </border>
    <border>
      <left/>
      <right style="medium">
        <color auto="1"/>
      </right>
      <top style="medium">
        <color auto="1"/>
      </top>
      <bottom style="double">
        <color auto="1"/>
      </bottom>
      <diagonal/>
    </border>
    <border>
      <left style="hair">
        <color indexed="64"/>
      </left>
      <right/>
      <top style="medium">
        <color auto="1"/>
      </top>
      <bottom style="double">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medium">
        <color auto="1"/>
      </top>
      <bottom/>
      <diagonal/>
    </border>
    <border>
      <left style="hair">
        <color auto="1"/>
      </left>
      <right style="hair">
        <color auto="1"/>
      </right>
      <top/>
      <bottom/>
      <diagonal/>
    </border>
    <border>
      <left/>
      <right/>
      <top style="thin">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auto="1"/>
      </right>
      <top style="medium">
        <color auto="1"/>
      </top>
      <bottom style="hair">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right/>
      <top style="medium">
        <color auto="1"/>
      </top>
      <bottom/>
      <diagonal/>
    </border>
    <border>
      <left style="medium">
        <color auto="1"/>
      </left>
      <right/>
      <top style="hair">
        <color auto="1"/>
      </top>
      <bottom style="thin">
        <color auto="1"/>
      </bottom>
      <diagonal/>
    </border>
    <border>
      <left/>
      <right style="hair">
        <color indexed="64"/>
      </right>
      <top style="hair">
        <color indexed="64"/>
      </top>
      <bottom style="thin">
        <color auto="1"/>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bottom style="medium">
        <color indexed="64"/>
      </bottom>
      <diagonal/>
    </border>
    <border>
      <left/>
      <right/>
      <top style="hair">
        <color auto="1"/>
      </top>
      <bottom style="thin">
        <color auto="1"/>
      </bottom>
      <diagonal/>
    </border>
    <border>
      <left/>
      <right style="thin">
        <color auto="1"/>
      </right>
      <top/>
      <bottom/>
      <diagonal/>
    </border>
    <border>
      <left/>
      <right style="hair">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5">
    <xf numFmtId="0" fontId="0" fillId="0" borderId="0"/>
    <xf numFmtId="43" fontId="19" fillId="0" borderId="0" applyFont="0" applyFill="0" applyBorder="0" applyAlignment="0" applyProtection="0"/>
    <xf numFmtId="9" fontId="19" fillId="0" borderId="0" applyFont="0" applyFill="0" applyBorder="0" applyAlignment="0" applyProtection="0"/>
    <xf numFmtId="0" fontId="24" fillId="0" borderId="0" applyNumberFormat="0" applyFill="0" applyBorder="0" applyAlignment="0" applyProtection="0"/>
    <xf numFmtId="0" fontId="19" fillId="0" borderId="0"/>
  </cellStyleXfs>
  <cellXfs count="326">
    <xf numFmtId="0" fontId="0" fillId="0" borderId="0" xfId="0"/>
    <xf numFmtId="0" fontId="16" fillId="0" borderId="0" xfId="0" applyFont="1" applyFill="1" applyBorder="1"/>
    <xf numFmtId="0" fontId="20" fillId="0" borderId="0" xfId="0" applyFont="1"/>
    <xf numFmtId="43" fontId="20" fillId="0" borderId="0" xfId="0" applyNumberFormat="1" applyFont="1"/>
    <xf numFmtId="0" fontId="22" fillId="2" borderId="0" xfId="0" applyFont="1" applyFill="1" applyAlignment="1">
      <alignment wrapText="1"/>
    </xf>
    <xf numFmtId="17" fontId="22" fillId="2" borderId="0" xfId="0" applyNumberFormat="1" applyFont="1" applyFill="1" applyAlignment="1">
      <alignment wrapText="1"/>
    </xf>
    <xf numFmtId="0" fontId="23" fillId="3" borderId="0" xfId="0" applyFont="1" applyFill="1"/>
    <xf numFmtId="0" fontId="22" fillId="2" borderId="5" xfId="0" applyFont="1" applyFill="1" applyBorder="1" applyAlignment="1">
      <alignment wrapText="1"/>
    </xf>
    <xf numFmtId="0" fontId="22" fillId="2" borderId="6" xfId="0" applyFont="1" applyFill="1" applyBorder="1" applyAlignment="1">
      <alignment wrapText="1"/>
    </xf>
    <xf numFmtId="0" fontId="20" fillId="0" borderId="8" xfId="0" applyFont="1" applyBorder="1"/>
    <xf numFmtId="164" fontId="16" fillId="0" borderId="9" xfId="1" applyNumberFormat="1" applyFont="1" applyFill="1" applyBorder="1"/>
    <xf numFmtId="164" fontId="18" fillId="0" borderId="9" xfId="1" applyNumberFormat="1" applyFont="1" applyFill="1" applyBorder="1" applyAlignment="1">
      <alignment horizontal="right"/>
    </xf>
    <xf numFmtId="10" fontId="16" fillId="0" borderId="9" xfId="2" applyNumberFormat="1" applyFont="1" applyFill="1" applyBorder="1"/>
    <xf numFmtId="0" fontId="16" fillId="0" borderId="8" xfId="0" applyFont="1" applyFill="1" applyBorder="1"/>
    <xf numFmtId="0" fontId="16" fillId="0" borderId="11" xfId="0" applyFont="1" applyFill="1" applyBorder="1"/>
    <xf numFmtId="164" fontId="16" fillId="0" borderId="12" xfId="1" applyNumberFormat="1" applyFont="1" applyFill="1" applyBorder="1"/>
    <xf numFmtId="164" fontId="18" fillId="0" borderId="12" xfId="1" applyNumberFormat="1" applyFont="1" applyFill="1" applyBorder="1" applyAlignment="1">
      <alignment horizontal="right"/>
    </xf>
    <xf numFmtId="10" fontId="16" fillId="0" borderId="12" xfId="2" applyNumberFormat="1" applyFont="1" applyFill="1" applyBorder="1"/>
    <xf numFmtId="0" fontId="17" fillId="0" borderId="0" xfId="0" applyFont="1" applyFill="1" applyBorder="1" applyAlignment="1">
      <alignment horizontal="right"/>
    </xf>
    <xf numFmtId="166" fontId="20" fillId="0" borderId="0" xfId="0" applyNumberFormat="1" applyFont="1" applyAlignment="1"/>
    <xf numFmtId="164" fontId="20" fillId="0" borderId="0" xfId="0" applyNumberFormat="1" applyFont="1"/>
    <xf numFmtId="0" fontId="13" fillId="0" borderId="0" xfId="0" applyFont="1"/>
    <xf numFmtId="164" fontId="13" fillId="0" borderId="0" xfId="1" applyNumberFormat="1" applyFont="1"/>
    <xf numFmtId="167" fontId="20" fillId="0" borderId="0" xfId="2" applyNumberFormat="1" applyFont="1"/>
    <xf numFmtId="164" fontId="27" fillId="0" borderId="0" xfId="1" applyNumberFormat="1" applyFont="1"/>
    <xf numFmtId="0" fontId="26" fillId="0" borderId="0" xfId="0" applyFont="1" applyAlignment="1">
      <alignment wrapText="1"/>
    </xf>
    <xf numFmtId="0" fontId="22" fillId="2" borderId="0" xfId="0" applyFont="1" applyFill="1" applyAlignment="1"/>
    <xf numFmtId="17" fontId="22" fillId="0" borderId="0" xfId="0" applyNumberFormat="1" applyFont="1" applyFill="1" applyAlignment="1">
      <alignment wrapText="1"/>
    </xf>
    <xf numFmtId="0" fontId="20" fillId="0" borderId="0" xfId="0" applyFont="1" applyAlignment="1">
      <alignment wrapText="1"/>
    </xf>
    <xf numFmtId="0" fontId="14" fillId="0" borderId="0" xfId="0" applyFont="1" applyAlignment="1"/>
    <xf numFmtId="0" fontId="20" fillId="0" borderId="0" xfId="0" applyFont="1" applyAlignment="1"/>
    <xf numFmtId="0" fontId="22" fillId="2" borderId="6" xfId="0" applyFont="1" applyFill="1" applyBorder="1" applyAlignment="1"/>
    <xf numFmtId="164" fontId="16" fillId="0" borderId="9" xfId="1" applyNumberFormat="1" applyFont="1" applyFill="1" applyBorder="1" applyAlignment="1"/>
    <xf numFmtId="164" fontId="16" fillId="0" borderId="12" xfId="1" applyNumberFormat="1" applyFont="1" applyFill="1" applyBorder="1" applyAlignment="1"/>
    <xf numFmtId="0" fontId="16" fillId="0" borderId="0" xfId="0" applyFont="1" applyFill="1" applyBorder="1" applyAlignment="1"/>
    <xf numFmtId="0" fontId="29" fillId="0" borderId="0" xfId="0" applyFont="1"/>
    <xf numFmtId="0" fontId="11" fillId="0" borderId="0" xfId="0" applyFont="1" applyFill="1"/>
    <xf numFmtId="0" fontId="11" fillId="0" borderId="0" xfId="0" applyFont="1" applyFill="1" applyAlignment="1"/>
    <xf numFmtId="165" fontId="11" fillId="0" borderId="0" xfId="0" applyNumberFormat="1" applyFont="1" applyFill="1"/>
    <xf numFmtId="0" fontId="11" fillId="0" borderId="0" xfId="0" applyFont="1"/>
    <xf numFmtId="164" fontId="11" fillId="0" borderId="0" xfId="1" applyNumberFormat="1" applyFont="1"/>
    <xf numFmtId="164" fontId="11" fillId="0" borderId="0" xfId="0" applyNumberFormat="1" applyFont="1"/>
    <xf numFmtId="0" fontId="0" fillId="0" borderId="0" xfId="0" applyFont="1"/>
    <xf numFmtId="0" fontId="22" fillId="2" borderId="18" xfId="0" applyFont="1" applyFill="1" applyBorder="1" applyAlignment="1">
      <alignment wrapText="1"/>
    </xf>
    <xf numFmtId="0" fontId="30" fillId="0" borderId="0" xfId="0" applyFont="1"/>
    <xf numFmtId="0" fontId="31" fillId="0" borderId="0" xfId="0" applyFont="1"/>
    <xf numFmtId="0" fontId="32" fillId="0" borderId="0" xfId="0" applyFont="1"/>
    <xf numFmtId="0" fontId="15" fillId="0" borderId="0" xfId="0" applyFont="1"/>
    <xf numFmtId="169" fontId="22" fillId="2" borderId="7" xfId="0" applyNumberFormat="1" applyFont="1" applyFill="1" applyBorder="1" applyAlignment="1">
      <alignment wrapText="1"/>
    </xf>
    <xf numFmtId="169" fontId="16" fillId="0" borderId="10" xfId="1" applyNumberFormat="1" applyFont="1" applyFill="1" applyBorder="1"/>
    <xf numFmtId="169" fontId="15" fillId="0" borderId="13" xfId="1" applyNumberFormat="1" applyFont="1" applyFill="1" applyBorder="1"/>
    <xf numFmtId="0" fontId="23" fillId="0" borderId="0" xfId="0" applyFont="1" applyFill="1"/>
    <xf numFmtId="0" fontId="25" fillId="0" borderId="0" xfId="0" applyFont="1" applyFill="1" applyAlignment="1">
      <alignment vertical="center"/>
    </xf>
    <xf numFmtId="166" fontId="33" fillId="0" borderId="0" xfId="0" applyNumberFormat="1" applyFont="1" applyAlignment="1">
      <alignment horizontal="center"/>
    </xf>
    <xf numFmtId="166" fontId="33" fillId="0" borderId="0" xfId="0" applyNumberFormat="1" applyFont="1" applyFill="1" applyAlignment="1">
      <alignment horizontal="center"/>
    </xf>
    <xf numFmtId="0" fontId="35" fillId="0" borderId="0" xfId="0" applyFont="1" applyAlignment="1">
      <alignment vertical="center"/>
    </xf>
    <xf numFmtId="0" fontId="11" fillId="0" borderId="0" xfId="0" applyFont="1" applyAlignment="1">
      <alignment vertical="center"/>
    </xf>
    <xf numFmtId="166" fontId="34" fillId="0" borderId="24" xfId="3" applyNumberFormat="1" applyFont="1" applyBorder="1" applyAlignment="1">
      <alignment horizontal="center" vertical="center"/>
    </xf>
    <xf numFmtId="0" fontId="34" fillId="0" borderId="0" xfId="3" applyFont="1"/>
    <xf numFmtId="15" fontId="17" fillId="0" borderId="0" xfId="0" applyNumberFormat="1" applyFont="1" applyFill="1" applyBorder="1"/>
    <xf numFmtId="0" fontId="22" fillId="2" borderId="20" xfId="0" applyFont="1" applyFill="1" applyBorder="1" applyAlignment="1">
      <alignment wrapText="1"/>
    </xf>
    <xf numFmtId="0" fontId="22" fillId="2" borderId="21" xfId="0" applyFont="1" applyFill="1" applyBorder="1" applyAlignment="1">
      <alignment wrapText="1"/>
    </xf>
    <xf numFmtId="17" fontId="22" fillId="2" borderId="21" xfId="0" applyNumberFormat="1" applyFont="1" applyFill="1" applyBorder="1" applyAlignment="1">
      <alignment wrapText="1"/>
    </xf>
    <xf numFmtId="0" fontId="22" fillId="2" borderId="22" xfId="0" applyFont="1" applyFill="1" applyBorder="1" applyAlignment="1">
      <alignment wrapText="1"/>
    </xf>
    <xf numFmtId="0" fontId="11" fillId="0" borderId="23" xfId="0" applyFont="1" applyFill="1" applyBorder="1"/>
    <xf numFmtId="0" fontId="11" fillId="0" borderId="9" xfId="0" applyFont="1" applyFill="1" applyBorder="1" applyAlignment="1"/>
    <xf numFmtId="165" fontId="11" fillId="0" borderId="9" xfId="0" applyNumberFormat="1" applyFont="1" applyFill="1" applyBorder="1"/>
    <xf numFmtId="0" fontId="22" fillId="2" borderId="27" xfId="0" applyFont="1" applyFill="1" applyBorder="1" applyAlignment="1">
      <alignment wrapText="1"/>
    </xf>
    <xf numFmtId="0" fontId="22" fillId="2" borderId="28" xfId="0" applyFont="1" applyFill="1" applyBorder="1" applyAlignment="1"/>
    <xf numFmtId="0" fontId="22" fillId="2" borderId="28" xfId="0" applyFont="1" applyFill="1" applyBorder="1" applyAlignment="1">
      <alignment wrapText="1"/>
    </xf>
    <xf numFmtId="0" fontId="20" fillId="0" borderId="33" xfId="0" applyFont="1" applyFill="1" applyBorder="1"/>
    <xf numFmtId="165" fontId="20" fillId="0" borderId="34" xfId="0" applyNumberFormat="1" applyFont="1" applyFill="1" applyBorder="1"/>
    <xf numFmtId="165" fontId="12" fillId="0" borderId="34" xfId="0" applyNumberFormat="1" applyFont="1" applyFill="1" applyBorder="1"/>
    <xf numFmtId="0" fontId="12" fillId="0" borderId="33" xfId="0" applyFont="1" applyFill="1" applyBorder="1"/>
    <xf numFmtId="0" fontId="22" fillId="2" borderId="36" xfId="0" applyFont="1" applyFill="1" applyBorder="1" applyAlignment="1">
      <alignment wrapText="1"/>
    </xf>
    <xf numFmtId="164" fontId="15" fillId="0" borderId="34" xfId="1" applyNumberFormat="1" applyFont="1" applyBorder="1"/>
    <xf numFmtId="164" fontId="15" fillId="0" borderId="39" xfId="1" applyNumberFormat="1" applyFont="1" applyBorder="1"/>
    <xf numFmtId="0" fontId="20" fillId="0" borderId="34" xfId="0" applyFont="1" applyBorder="1"/>
    <xf numFmtId="168" fontId="15" fillId="0" borderId="34" xfId="1" applyNumberFormat="1" applyFont="1" applyFill="1" applyBorder="1"/>
    <xf numFmtId="0" fontId="20" fillId="0" borderId="39" xfId="0" applyFont="1" applyBorder="1"/>
    <xf numFmtId="168" fontId="15" fillId="0" borderId="39" xfId="1" applyNumberFormat="1" applyFont="1" applyFill="1" applyBorder="1"/>
    <xf numFmtId="0" fontId="22" fillId="2" borderId="43" xfId="0" applyFont="1" applyFill="1" applyBorder="1" applyAlignment="1">
      <alignment wrapText="1"/>
    </xf>
    <xf numFmtId="0" fontId="20" fillId="0" borderId="0" xfId="0" applyFont="1" applyBorder="1"/>
    <xf numFmtId="0" fontId="15" fillId="0" borderId="0" xfId="0" applyFont="1" applyBorder="1"/>
    <xf numFmtId="17" fontId="22" fillId="2" borderId="0" xfId="0" applyNumberFormat="1" applyFont="1" applyFill="1" applyAlignment="1"/>
    <xf numFmtId="15" fontId="22" fillId="2" borderId="0" xfId="0" applyNumberFormat="1" applyFont="1" applyFill="1" applyAlignment="1">
      <alignment wrapText="1"/>
    </xf>
    <xf numFmtId="0" fontId="37" fillId="0" borderId="0" xfId="0" applyFont="1"/>
    <xf numFmtId="0" fontId="20" fillId="0" borderId="0" xfId="0" applyFont="1" applyFill="1"/>
    <xf numFmtId="164" fontId="20" fillId="0" borderId="0" xfId="1" applyNumberFormat="1" applyFont="1"/>
    <xf numFmtId="0" fontId="29" fillId="0" borderId="0" xfId="0" applyFont="1" applyAlignment="1"/>
    <xf numFmtId="0" fontId="22" fillId="2" borderId="5" xfId="0" applyFont="1" applyFill="1" applyBorder="1" applyAlignment="1"/>
    <xf numFmtId="0" fontId="36" fillId="0" borderId="0" xfId="0" applyFont="1" applyBorder="1" applyAlignment="1">
      <alignment horizontal="center"/>
    </xf>
    <xf numFmtId="170" fontId="21" fillId="0" borderId="10" xfId="2" applyNumberFormat="1" applyFont="1" applyBorder="1"/>
    <xf numFmtId="10" fontId="22" fillId="2" borderId="22" xfId="2" applyNumberFormat="1" applyFont="1" applyFill="1" applyBorder="1" applyAlignment="1">
      <alignment wrapText="1"/>
    </xf>
    <xf numFmtId="170" fontId="21" fillId="4" borderId="35" xfId="2" quotePrefix="1" applyNumberFormat="1" applyFont="1" applyFill="1" applyBorder="1"/>
    <xf numFmtId="170" fontId="21" fillId="4" borderId="35" xfId="2" applyNumberFormat="1" applyFont="1" applyFill="1" applyBorder="1"/>
    <xf numFmtId="164" fontId="15" fillId="0" borderId="34" xfId="1" applyNumberFormat="1" applyFont="1" applyFill="1" applyBorder="1"/>
    <xf numFmtId="164" fontId="15" fillId="0" borderId="39" xfId="1" applyNumberFormat="1" applyFont="1" applyFill="1" applyBorder="1"/>
    <xf numFmtId="0" fontId="30" fillId="0" borderId="14" xfId="0" applyFont="1" applyBorder="1" applyAlignment="1"/>
    <xf numFmtId="0" fontId="20" fillId="0" borderId="8" xfId="0" applyFont="1" applyFill="1" applyBorder="1" applyAlignment="1"/>
    <xf numFmtId="0" fontId="16" fillId="0" borderId="8" xfId="0" applyFont="1" applyFill="1" applyBorder="1" applyAlignment="1"/>
    <xf numFmtId="0" fontId="20" fillId="0" borderId="0" xfId="0" applyFont="1" applyFill="1" applyAlignment="1"/>
    <xf numFmtId="0" fontId="38" fillId="0" borderId="0" xfId="0" applyFont="1" applyFill="1" applyAlignment="1">
      <alignment horizontal="right"/>
    </xf>
    <xf numFmtId="164" fontId="39" fillId="0" borderId="0" xfId="0" applyNumberFormat="1" applyFont="1" applyFill="1"/>
    <xf numFmtId="164" fontId="39" fillId="0" borderId="0" xfId="1" applyNumberFormat="1" applyFont="1" applyFill="1"/>
    <xf numFmtId="170" fontId="21" fillId="4" borderId="48" xfId="2" applyNumberFormat="1" applyFont="1" applyFill="1" applyBorder="1"/>
    <xf numFmtId="170" fontId="21" fillId="6" borderId="46" xfId="2" applyNumberFormat="1" applyFont="1" applyFill="1" applyBorder="1"/>
    <xf numFmtId="43" fontId="21" fillId="0" borderId="45" xfId="0" applyNumberFormat="1" applyFont="1" applyBorder="1"/>
    <xf numFmtId="170" fontId="21" fillId="0" borderId="46" xfId="2" applyNumberFormat="1" applyFont="1" applyBorder="1"/>
    <xf numFmtId="0" fontId="21" fillId="0" borderId="0" xfId="0" applyFont="1"/>
    <xf numFmtId="0" fontId="21" fillId="0" borderId="44" xfId="0" applyFont="1" applyFill="1" applyBorder="1"/>
    <xf numFmtId="0" fontId="21" fillId="0" borderId="45" xfId="0" applyFont="1" applyFill="1" applyBorder="1" applyAlignment="1"/>
    <xf numFmtId="165" fontId="21" fillId="0" borderId="45" xfId="0" applyNumberFormat="1" applyFont="1" applyFill="1" applyBorder="1"/>
    <xf numFmtId="0" fontId="27" fillId="0" borderId="0" xfId="0" applyFont="1"/>
    <xf numFmtId="0" fontId="16" fillId="0" borderId="50" xfId="0" applyFont="1" applyFill="1" applyBorder="1" applyAlignment="1"/>
    <xf numFmtId="164" fontId="16" fillId="0" borderId="51" xfId="1" applyNumberFormat="1" applyFont="1" applyFill="1" applyBorder="1" applyAlignment="1"/>
    <xf numFmtId="164" fontId="16" fillId="0" borderId="51" xfId="1" applyNumberFormat="1" applyFont="1" applyFill="1" applyBorder="1"/>
    <xf numFmtId="164" fontId="21" fillId="0" borderId="17" xfId="1" applyNumberFormat="1" applyFont="1" applyFill="1" applyBorder="1"/>
    <xf numFmtId="164" fontId="21" fillId="0" borderId="0" xfId="1" applyNumberFormat="1" applyFont="1" applyFill="1"/>
    <xf numFmtId="164" fontId="21" fillId="0" borderId="0" xfId="1" applyNumberFormat="1" applyFont="1"/>
    <xf numFmtId="0" fontId="11" fillId="0" borderId="0" xfId="0" applyFont="1" applyFill="1" applyBorder="1"/>
    <xf numFmtId="0" fontId="11" fillId="0" borderId="0" xfId="0" applyFont="1" applyFill="1" applyBorder="1" applyAlignment="1"/>
    <xf numFmtId="165" fontId="11" fillId="0" borderId="0" xfId="0" applyNumberFormat="1" applyFont="1" applyFill="1" applyBorder="1"/>
    <xf numFmtId="164" fontId="11" fillId="0" borderId="0" xfId="1" applyNumberFormat="1" applyFont="1" applyBorder="1"/>
    <xf numFmtId="164" fontId="21" fillId="0" borderId="0" xfId="0" applyNumberFormat="1" applyFont="1" applyBorder="1"/>
    <xf numFmtId="0" fontId="11" fillId="0" borderId="0" xfId="0" applyFont="1" applyBorder="1"/>
    <xf numFmtId="164" fontId="11" fillId="0" borderId="0" xfId="0" applyNumberFormat="1" applyFont="1" applyBorder="1"/>
    <xf numFmtId="164" fontId="30" fillId="0" borderId="0" xfId="0" applyNumberFormat="1" applyFont="1" applyBorder="1"/>
    <xf numFmtId="43" fontId="11" fillId="0" borderId="0" xfId="1" applyFont="1" applyFill="1"/>
    <xf numFmtId="14" fontId="11" fillId="0" borderId="0" xfId="1" applyNumberFormat="1" applyFont="1"/>
    <xf numFmtId="15" fontId="11" fillId="0" borderId="0" xfId="1" applyNumberFormat="1" applyFont="1"/>
    <xf numFmtId="0" fontId="28" fillId="2" borderId="27" xfId="0" applyFont="1" applyFill="1" applyBorder="1" applyAlignment="1">
      <alignment vertical="center"/>
    </xf>
    <xf numFmtId="0" fontId="28" fillId="2" borderId="28" xfId="0" applyFont="1" applyFill="1" applyBorder="1" applyAlignment="1">
      <alignment vertical="center"/>
    </xf>
    <xf numFmtId="0" fontId="28" fillId="2" borderId="29" xfId="0" applyFont="1" applyFill="1" applyBorder="1" applyAlignment="1">
      <alignment vertical="center"/>
    </xf>
    <xf numFmtId="0" fontId="41" fillId="0" borderId="0" xfId="0" applyFont="1" applyFill="1" applyAlignment="1">
      <alignment horizontal="centerContinuous" vertical="center"/>
    </xf>
    <xf numFmtId="0" fontId="41" fillId="0" borderId="0" xfId="0" applyFont="1" applyFill="1" applyAlignment="1">
      <alignment horizontal="left" vertical="center"/>
    </xf>
    <xf numFmtId="0" fontId="40" fillId="2" borderId="0" xfId="0" applyFont="1" applyFill="1" applyAlignment="1">
      <alignment horizontal="left" vertical="center" indent="37"/>
    </xf>
    <xf numFmtId="0" fontId="28" fillId="2" borderId="0" xfId="0" applyFont="1" applyFill="1" applyAlignment="1">
      <alignment horizontal="left" indent="15"/>
    </xf>
    <xf numFmtId="0" fontId="42" fillId="2" borderId="0" xfId="0" applyFont="1" applyFill="1" applyAlignment="1">
      <alignment horizontal="left" indent="15"/>
    </xf>
    <xf numFmtId="0" fontId="23" fillId="0" borderId="0" xfId="0" applyFont="1"/>
    <xf numFmtId="0" fontId="11" fillId="0" borderId="52" xfId="0" applyFont="1" applyBorder="1"/>
    <xf numFmtId="166" fontId="34" fillId="0" borderId="23" xfId="3" applyNumberFormat="1" applyFont="1" applyBorder="1" applyAlignment="1">
      <alignment horizontal="center" vertical="center" wrapText="1"/>
    </xf>
    <xf numFmtId="0" fontId="20" fillId="0" borderId="54" xfId="0" applyFont="1" applyFill="1" applyBorder="1" applyAlignment="1"/>
    <xf numFmtId="0" fontId="20" fillId="0" borderId="54" xfId="0" applyFont="1" applyFill="1" applyBorder="1"/>
    <xf numFmtId="0" fontId="21" fillId="0" borderId="54" xfId="0" applyFont="1" applyFill="1" applyBorder="1" applyAlignment="1">
      <alignment horizontal="right"/>
    </xf>
    <xf numFmtId="164" fontId="21" fillId="0" borderId="17" xfId="1" applyNumberFormat="1" applyFont="1" applyFill="1" applyBorder="1" applyAlignment="1">
      <alignment horizontal="right"/>
    </xf>
    <xf numFmtId="0" fontId="21" fillId="0" borderId="0" xfId="0" applyFont="1" applyAlignment="1"/>
    <xf numFmtId="0" fontId="21" fillId="0" borderId="17" xfId="0" applyFont="1" applyBorder="1"/>
    <xf numFmtId="0" fontId="17" fillId="0" borderId="0" xfId="0" applyFont="1" applyBorder="1"/>
    <xf numFmtId="164" fontId="17" fillId="0" borderId="17" xfId="0" applyNumberFormat="1" applyFont="1" applyBorder="1"/>
    <xf numFmtId="0" fontId="11" fillId="0" borderId="0" xfId="0" applyFont="1" applyAlignment="1">
      <alignment vertical="center" wrapText="1"/>
    </xf>
    <xf numFmtId="0" fontId="17" fillId="0" borderId="55" xfId="0" applyFont="1" applyFill="1" applyBorder="1" applyAlignment="1">
      <alignment horizontal="left" vertical="center" wrapText="1"/>
    </xf>
    <xf numFmtId="0" fontId="21" fillId="0" borderId="2" xfId="0" applyFont="1" applyBorder="1" applyAlignment="1">
      <alignment horizontal="left" vertical="center" wrapText="1"/>
    </xf>
    <xf numFmtId="15" fontId="20" fillId="0" borderId="3" xfId="0" applyNumberFormat="1" applyFont="1" applyBorder="1" applyAlignment="1">
      <alignment horizontal="left" vertical="center" wrapText="1"/>
    </xf>
    <xf numFmtId="0" fontId="20" fillId="0" borderId="0" xfId="0" applyFont="1" applyAlignment="1">
      <alignment horizontal="left" vertical="center"/>
    </xf>
    <xf numFmtId="15" fontId="16" fillId="0" borderId="56" xfId="0" applyNumberFormat="1" applyFont="1" applyFill="1" applyBorder="1" applyAlignment="1">
      <alignment horizontal="left" vertical="center" wrapText="1"/>
    </xf>
    <xf numFmtId="15" fontId="20" fillId="0" borderId="0" xfId="0" applyNumberFormat="1" applyFont="1"/>
    <xf numFmtId="0" fontId="26" fillId="0" borderId="0" xfId="0" applyFont="1"/>
    <xf numFmtId="41" fontId="20" fillId="0" borderId="0" xfId="0" applyNumberFormat="1" applyFont="1"/>
    <xf numFmtId="0" fontId="20" fillId="0" borderId="0" xfId="0" applyNumberFormat="1" applyFont="1"/>
    <xf numFmtId="164" fontId="11" fillId="0" borderId="0" xfId="0" applyNumberFormat="1" applyFont="1" applyAlignment="1">
      <alignment vertical="center"/>
    </xf>
    <xf numFmtId="0" fontId="22" fillId="2" borderId="57" xfId="0" applyFont="1" applyFill="1" applyBorder="1" applyAlignment="1"/>
    <xf numFmtId="0" fontId="11" fillId="0" borderId="38" xfId="0" applyNumberFormat="1" applyFont="1" applyBorder="1"/>
    <xf numFmtId="0" fontId="12" fillId="0" borderId="38" xfId="0" applyFont="1" applyFill="1" applyBorder="1" applyAlignment="1"/>
    <xf numFmtId="0" fontId="20" fillId="0" borderId="38" xfId="0" applyFont="1" applyFill="1" applyBorder="1" applyAlignment="1"/>
    <xf numFmtId="17" fontId="22" fillId="2" borderId="28" xfId="0" applyNumberFormat="1" applyFont="1" applyFill="1" applyBorder="1" applyAlignment="1">
      <alignment wrapText="1"/>
    </xf>
    <xf numFmtId="171" fontId="20" fillId="0" borderId="0" xfId="0" applyNumberFormat="1" applyFont="1"/>
    <xf numFmtId="170" fontId="21" fillId="6" borderId="10" xfId="2" applyNumberFormat="1" applyFont="1" applyFill="1" applyBorder="1" applyAlignment="1">
      <alignment horizontal="right"/>
    </xf>
    <xf numFmtId="43" fontId="21" fillId="0" borderId="34" xfId="0" applyNumberFormat="1" applyFont="1" applyBorder="1" applyAlignment="1">
      <alignment horizontal="right"/>
    </xf>
    <xf numFmtId="164" fontId="21" fillId="0" borderId="0" xfId="1" applyNumberFormat="1" applyFont="1" applyFill="1" applyBorder="1"/>
    <xf numFmtId="0" fontId="9" fillId="0" borderId="0" xfId="0" applyFont="1"/>
    <xf numFmtId="0" fontId="11" fillId="0" borderId="58" xfId="0" applyFont="1" applyFill="1" applyBorder="1"/>
    <xf numFmtId="165" fontId="11" fillId="0" borderId="59" xfId="0" applyNumberFormat="1" applyFont="1" applyFill="1" applyBorder="1"/>
    <xf numFmtId="0" fontId="16" fillId="0" borderId="0" xfId="0" applyFont="1" applyFill="1" applyBorder="1" applyAlignment="1">
      <alignment horizontal="center"/>
    </xf>
    <xf numFmtId="0" fontId="20" fillId="0" borderId="0" xfId="0" applyFont="1" applyAlignment="1">
      <alignment horizontal="center"/>
    </xf>
    <xf numFmtId="0" fontId="0" fillId="0" borderId="0" xfId="0" applyAlignment="1">
      <alignment horizontal="center"/>
    </xf>
    <xf numFmtId="0" fontId="8" fillId="0" borderId="0" xfId="0" applyFont="1"/>
    <xf numFmtId="0" fontId="10" fillId="3" borderId="0" xfId="0" applyFont="1" applyFill="1" applyProtection="1">
      <protection locked="0"/>
    </xf>
    <xf numFmtId="165" fontId="10" fillId="3" borderId="0" xfId="0" applyNumberFormat="1" applyFont="1" applyFill="1" applyProtection="1">
      <protection locked="0"/>
    </xf>
    <xf numFmtId="0" fontId="40" fillId="2" borderId="0" xfId="0" applyFont="1" applyFill="1" applyAlignment="1">
      <alignment horizontal="left" vertical="center" indent="22"/>
    </xf>
    <xf numFmtId="0" fontId="28" fillId="2" borderId="0" xfId="0" applyFont="1" applyFill="1" applyAlignment="1">
      <alignment horizontal="center"/>
    </xf>
    <xf numFmtId="0" fontId="42" fillId="2" borderId="0" xfId="0" applyFont="1" applyFill="1" applyAlignment="1">
      <alignment horizontal="center"/>
    </xf>
    <xf numFmtId="165" fontId="11" fillId="3" borderId="0" xfId="0" applyNumberFormat="1" applyFont="1" applyFill="1" applyProtection="1">
      <protection locked="0"/>
    </xf>
    <xf numFmtId="0" fontId="20" fillId="0" borderId="62" xfId="0" applyFont="1" applyFill="1" applyBorder="1"/>
    <xf numFmtId="0" fontId="20" fillId="0" borderId="63" xfId="0" applyFont="1" applyFill="1" applyBorder="1" applyAlignment="1"/>
    <xf numFmtId="0" fontId="45" fillId="7" borderId="0" xfId="0" applyNumberFormat="1" applyFont="1" applyFill="1" applyBorder="1" applyAlignment="1">
      <alignment horizontal="left" vertical="center"/>
    </xf>
    <xf numFmtId="0" fontId="11" fillId="0" borderId="17" xfId="0" applyFont="1" applyFill="1" applyBorder="1" applyAlignment="1"/>
    <xf numFmtId="165" fontId="11" fillId="0" borderId="17" xfId="0" applyNumberFormat="1" applyFont="1" applyFill="1" applyBorder="1"/>
    <xf numFmtId="165" fontId="21" fillId="0" borderId="17" xfId="0" applyNumberFormat="1" applyFont="1" applyFill="1" applyBorder="1"/>
    <xf numFmtId="0" fontId="23" fillId="0" borderId="66" xfId="0" applyFont="1" applyBorder="1"/>
    <xf numFmtId="0" fontId="7" fillId="0" borderId="0" xfId="0" applyFont="1"/>
    <xf numFmtId="164" fontId="21" fillId="0" borderId="17" xfId="0" applyNumberFormat="1" applyFont="1" applyFill="1" applyBorder="1"/>
    <xf numFmtId="0" fontId="6" fillId="0" borderId="0" xfId="0" applyFont="1" applyAlignment="1"/>
    <xf numFmtId="0" fontId="6" fillId="0" borderId="0" xfId="0" applyFont="1"/>
    <xf numFmtId="15" fontId="22" fillId="2" borderId="0" xfId="0" applyNumberFormat="1" applyFont="1" applyFill="1" applyAlignment="1">
      <alignment wrapText="1"/>
    </xf>
    <xf numFmtId="166" fontId="33" fillId="0" borderId="0" xfId="0" applyNumberFormat="1" applyFont="1" applyAlignment="1">
      <alignment horizontal="left"/>
    </xf>
    <xf numFmtId="165" fontId="20" fillId="0" borderId="0" xfId="0" applyNumberFormat="1" applyFont="1"/>
    <xf numFmtId="43" fontId="10" fillId="3" borderId="0" xfId="1" applyNumberFormat="1" applyFont="1" applyFill="1" applyProtection="1">
      <protection locked="0"/>
    </xf>
    <xf numFmtId="43" fontId="11" fillId="0" borderId="0" xfId="1" applyNumberFormat="1" applyFont="1" applyFill="1"/>
    <xf numFmtId="43" fontId="21" fillId="0" borderId="17" xfId="1" applyNumberFormat="1" applyFont="1" applyFill="1" applyBorder="1"/>
    <xf numFmtId="43" fontId="11" fillId="0" borderId="0" xfId="0" applyNumberFormat="1" applyFont="1" applyFill="1"/>
    <xf numFmtId="43" fontId="11" fillId="0" borderId="9" xfId="1" applyNumberFormat="1" applyFont="1" applyBorder="1"/>
    <xf numFmtId="43" fontId="21" fillId="0" borderId="9" xfId="0" applyNumberFormat="1" applyFont="1" applyBorder="1"/>
    <xf numFmtId="43" fontId="11" fillId="0" borderId="53" xfId="0" applyNumberFormat="1" applyFont="1" applyBorder="1"/>
    <xf numFmtId="43" fontId="11" fillId="0" borderId="10" xfId="0" applyNumberFormat="1" applyFont="1" applyBorder="1"/>
    <xf numFmtId="43" fontId="11" fillId="0" borderId="59" xfId="1" applyNumberFormat="1" applyFont="1" applyBorder="1"/>
    <xf numFmtId="43" fontId="21" fillId="0" borderId="59" xfId="0" applyNumberFormat="1" applyFont="1" applyBorder="1"/>
    <xf numFmtId="43" fontId="11" fillId="0" borderId="60" xfId="0" applyNumberFormat="1" applyFont="1" applyBorder="1"/>
    <xf numFmtId="43" fontId="7" fillId="0" borderId="64" xfId="1" applyNumberFormat="1" applyFont="1" applyBorder="1"/>
    <xf numFmtId="43" fontId="7" fillId="0" borderId="17" xfId="1" applyNumberFormat="1" applyFont="1" applyBorder="1"/>
    <xf numFmtId="43" fontId="7" fillId="0" borderId="65" xfId="1" applyNumberFormat="1" applyFont="1" applyBorder="1"/>
    <xf numFmtId="43" fontId="16" fillId="0" borderId="9" xfId="1" applyNumberFormat="1" applyFont="1" applyFill="1" applyBorder="1"/>
    <xf numFmtId="43" fontId="16" fillId="0" borderId="51" xfId="1" applyNumberFormat="1" applyFont="1" applyFill="1" applyBorder="1"/>
    <xf numFmtId="43" fontId="21" fillId="0" borderId="0" xfId="1" applyNumberFormat="1" applyFont="1" applyFill="1" applyBorder="1"/>
    <xf numFmtId="43" fontId="21" fillId="0" borderId="54" xfId="0" applyNumberFormat="1" applyFont="1" applyFill="1" applyBorder="1"/>
    <xf numFmtId="43" fontId="15" fillId="0" borderId="34" xfId="1" applyNumberFormat="1" applyFont="1" applyFill="1" applyBorder="1"/>
    <xf numFmtId="43" fontId="15" fillId="0" borderId="39" xfId="1" applyNumberFormat="1" applyFont="1" applyFill="1" applyBorder="1"/>
    <xf numFmtId="43" fontId="15" fillId="0" borderId="17" xfId="0" applyNumberFormat="1" applyFont="1" applyBorder="1"/>
    <xf numFmtId="43" fontId="17" fillId="0" borderId="17" xfId="0" applyNumberFormat="1" applyFont="1" applyBorder="1"/>
    <xf numFmtId="43" fontId="20" fillId="0" borderId="34" xfId="1" applyNumberFormat="1" applyFont="1" applyBorder="1"/>
    <xf numFmtId="43" fontId="21" fillId="6" borderId="37" xfId="0" applyNumberFormat="1" applyFont="1" applyFill="1" applyBorder="1" applyAlignment="1">
      <alignment horizontal="right"/>
    </xf>
    <xf numFmtId="43" fontId="20" fillId="5" borderId="34" xfId="1" applyNumberFormat="1" applyFont="1" applyFill="1" applyBorder="1"/>
    <xf numFmtId="43" fontId="21" fillId="5" borderId="10" xfId="1" applyNumberFormat="1" applyFont="1" applyFill="1" applyBorder="1"/>
    <xf numFmtId="43" fontId="20" fillId="4" borderId="34" xfId="1" applyNumberFormat="1" applyFont="1" applyFill="1" applyBorder="1"/>
    <xf numFmtId="43" fontId="20" fillId="4" borderId="9" xfId="1" applyNumberFormat="1" applyFont="1" applyFill="1" applyBorder="1"/>
    <xf numFmtId="43" fontId="21" fillId="4" borderId="9" xfId="0" quotePrefix="1" applyNumberFormat="1" applyFont="1" applyFill="1" applyBorder="1"/>
    <xf numFmtId="43" fontId="21" fillId="4" borderId="9" xfId="0" applyNumberFormat="1" applyFont="1" applyFill="1" applyBorder="1"/>
    <xf numFmtId="43" fontId="21" fillId="5" borderId="45" xfId="1" applyNumberFormat="1" applyFont="1" applyFill="1" applyBorder="1"/>
    <xf numFmtId="43" fontId="21" fillId="5" borderId="46" xfId="1" applyNumberFormat="1" applyFont="1" applyFill="1" applyBorder="1"/>
    <xf numFmtId="43" fontId="21" fillId="4" borderId="45" xfId="1" applyNumberFormat="1" applyFont="1" applyFill="1" applyBorder="1"/>
    <xf numFmtId="43" fontId="21" fillId="4" borderId="47" xfId="1" applyNumberFormat="1" applyFont="1" applyFill="1" applyBorder="1"/>
    <xf numFmtId="43" fontId="21" fillId="4" borderId="47" xfId="0" applyNumberFormat="1" applyFont="1" applyFill="1" applyBorder="1"/>
    <xf numFmtId="43" fontId="20" fillId="6" borderId="34" xfId="1" applyNumberFormat="1" applyFont="1" applyFill="1" applyBorder="1" applyAlignment="1">
      <alignment horizontal="right"/>
    </xf>
    <xf numFmtId="43" fontId="20" fillId="6" borderId="9" xfId="1" applyNumberFormat="1" applyFont="1" applyFill="1" applyBorder="1" applyAlignment="1">
      <alignment horizontal="right"/>
    </xf>
    <xf numFmtId="43" fontId="21" fillId="6" borderId="45" xfId="1" applyNumberFormat="1" applyFont="1" applyFill="1" applyBorder="1"/>
    <xf numFmtId="43" fontId="21" fillId="6" borderId="47" xfId="1" applyNumberFormat="1" applyFont="1" applyFill="1" applyBorder="1"/>
    <xf numFmtId="43" fontId="21" fillId="6" borderId="49" xfId="0" applyNumberFormat="1" applyFont="1" applyFill="1" applyBorder="1"/>
    <xf numFmtId="43" fontId="15" fillId="0" borderId="34" xfId="0" applyNumberFormat="1" applyFont="1" applyFill="1" applyBorder="1"/>
    <xf numFmtId="43" fontId="15" fillId="0" borderId="17" xfId="0" applyNumberFormat="1" applyFont="1" applyFill="1" applyBorder="1"/>
    <xf numFmtId="43" fontId="15" fillId="0" borderId="41" xfId="0" applyNumberFormat="1" applyFont="1" applyFill="1" applyBorder="1"/>
    <xf numFmtId="43" fontId="17" fillId="0" borderId="38" xfId="1" applyNumberFormat="1" applyFont="1" applyFill="1" applyBorder="1"/>
    <xf numFmtId="172" fontId="20" fillId="0" borderId="0" xfId="0" applyNumberFormat="1" applyFont="1"/>
    <xf numFmtId="173" fontId="5" fillId="0" borderId="0" xfId="0" applyNumberFormat="1" applyFont="1" applyFill="1"/>
    <xf numFmtId="173" fontId="15" fillId="3" borderId="0" xfId="0" applyNumberFormat="1" applyFont="1" applyFill="1" applyBorder="1" applyProtection="1">
      <protection locked="0"/>
    </xf>
    <xf numFmtId="166" fontId="33" fillId="0" borderId="0" xfId="0" applyNumberFormat="1" applyFont="1" applyAlignment="1">
      <alignment horizontal="right"/>
    </xf>
    <xf numFmtId="0" fontId="5" fillId="0" borderId="0" xfId="0" applyFont="1"/>
    <xf numFmtId="0" fontId="21" fillId="0" borderId="61" xfId="0" applyFont="1" applyBorder="1" applyAlignment="1">
      <alignment horizontal="left" vertical="center" wrapText="1"/>
    </xf>
    <xf numFmtId="15" fontId="20" fillId="0" borderId="67" xfId="0" applyNumberFormat="1" applyFont="1" applyBorder="1" applyAlignment="1">
      <alignment horizontal="left" vertical="center" wrapText="1"/>
    </xf>
    <xf numFmtId="0" fontId="20" fillId="0" borderId="4" xfId="0" applyFont="1" applyBorder="1" applyAlignment="1">
      <alignment horizontal="center" vertical="center" wrapText="1"/>
    </xf>
    <xf numFmtId="43" fontId="15" fillId="4" borderId="34" xfId="1" applyNumberFormat="1" applyFont="1" applyFill="1" applyBorder="1"/>
    <xf numFmtId="164" fontId="21" fillId="4" borderId="45" xfId="1" applyNumberFormat="1" applyFont="1" applyFill="1" applyBorder="1"/>
    <xf numFmtId="43" fontId="17" fillId="4" borderId="45" xfId="1" applyNumberFormat="1" applyFont="1" applyFill="1" applyBorder="1"/>
    <xf numFmtId="0" fontId="21" fillId="6" borderId="47" xfId="0" applyFont="1" applyFill="1" applyBorder="1"/>
    <xf numFmtId="164" fontId="21" fillId="6" borderId="47" xfId="1" applyNumberFormat="1" applyFont="1" applyFill="1" applyBorder="1"/>
    <xf numFmtId="43" fontId="20" fillId="6" borderId="9" xfId="0" applyNumberFormat="1" applyFont="1" applyFill="1" applyBorder="1" applyAlignment="1">
      <alignment horizontal="right"/>
    </xf>
    <xf numFmtId="164" fontId="20" fillId="6" borderId="9" xfId="1" applyNumberFormat="1" applyFont="1" applyFill="1" applyBorder="1" applyAlignment="1">
      <alignment horizontal="right"/>
    </xf>
    <xf numFmtId="43" fontId="20" fillId="6" borderId="59" xfId="0" applyNumberFormat="1" applyFont="1" applyFill="1" applyBorder="1" applyAlignment="1">
      <alignment horizontal="right"/>
    </xf>
    <xf numFmtId="164" fontId="20" fillId="6" borderId="59" xfId="1" applyNumberFormat="1" applyFont="1" applyFill="1" applyBorder="1" applyAlignment="1">
      <alignment horizontal="right"/>
    </xf>
    <xf numFmtId="164" fontId="20" fillId="4" borderId="34" xfId="1" applyNumberFormat="1" applyFont="1" applyFill="1" applyBorder="1" applyAlignment="1">
      <alignment horizontal="right"/>
    </xf>
    <xf numFmtId="0" fontId="22" fillId="2" borderId="57" xfId="0" applyFont="1" applyFill="1" applyBorder="1" applyAlignment="1">
      <alignment wrapText="1"/>
    </xf>
    <xf numFmtId="0" fontId="22" fillId="2" borderId="52" xfId="0" applyFont="1" applyFill="1" applyBorder="1" applyAlignment="1">
      <alignment wrapText="1"/>
    </xf>
    <xf numFmtId="43" fontId="15" fillId="0" borderId="64" xfId="0" applyNumberFormat="1" applyFont="1" applyFill="1" applyBorder="1"/>
    <xf numFmtId="165" fontId="11" fillId="0" borderId="38" xfId="0" applyNumberFormat="1" applyFont="1" applyBorder="1"/>
    <xf numFmtId="165" fontId="11" fillId="0" borderId="51" xfId="0" applyNumberFormat="1" applyFont="1" applyBorder="1"/>
    <xf numFmtId="165" fontId="11" fillId="0" borderId="63" xfId="0" applyNumberFormat="1" applyFont="1" applyBorder="1"/>
    <xf numFmtId="43" fontId="20" fillId="0" borderId="34" xfId="0" applyNumberFormat="1" applyFont="1" applyBorder="1"/>
    <xf numFmtId="43" fontId="20" fillId="0" borderId="68" xfId="0" applyNumberFormat="1" applyFont="1" applyBorder="1"/>
    <xf numFmtId="41" fontId="22" fillId="2" borderId="0" xfId="0" applyNumberFormat="1" applyFont="1" applyFill="1" applyAlignment="1">
      <alignment wrapText="1"/>
    </xf>
    <xf numFmtId="0" fontId="37" fillId="0" borderId="69" xfId="0" applyFont="1" applyBorder="1"/>
    <xf numFmtId="164" fontId="15" fillId="0" borderId="40" xfId="0" applyNumberFormat="1" applyFont="1" applyFill="1" applyBorder="1"/>
    <xf numFmtId="164" fontId="20" fillId="0" borderId="38" xfId="0" applyNumberFormat="1" applyFont="1" applyBorder="1" applyAlignment="1">
      <alignment horizontal="right"/>
    </xf>
    <xf numFmtId="164" fontId="20" fillId="0" borderId="70" xfId="0" applyNumberFormat="1" applyFont="1" applyBorder="1" applyAlignment="1">
      <alignment horizontal="right"/>
    </xf>
    <xf numFmtId="43" fontId="15" fillId="0" borderId="9" xfId="0" applyNumberFormat="1" applyFont="1" applyFill="1" applyBorder="1"/>
    <xf numFmtId="43" fontId="17" fillId="0" borderId="41" xfId="0" applyNumberFormat="1" applyFont="1" applyFill="1" applyBorder="1"/>
    <xf numFmtId="164" fontId="15" fillId="0" borderId="37" xfId="1" applyNumberFormat="1" applyFont="1" applyFill="1" applyBorder="1"/>
    <xf numFmtId="43" fontId="30" fillId="0" borderId="0" xfId="0" applyNumberFormat="1" applyFont="1"/>
    <xf numFmtId="0" fontId="11" fillId="0" borderId="34" xfId="0" applyNumberFormat="1" applyFont="1" applyBorder="1"/>
    <xf numFmtId="14" fontId="20" fillId="0" borderId="0" xfId="0" applyNumberFormat="1" applyFont="1"/>
    <xf numFmtId="164" fontId="4" fillId="0" borderId="0" xfId="0" applyNumberFormat="1" applyFont="1"/>
    <xf numFmtId="2" fontId="20" fillId="0" borderId="0" xfId="0" applyNumberFormat="1" applyFont="1"/>
    <xf numFmtId="174" fontId="20" fillId="0" borderId="0" xfId="0" applyNumberFormat="1" applyFont="1"/>
    <xf numFmtId="43" fontId="4" fillId="0" borderId="53" xfId="0" applyNumberFormat="1" applyFont="1" applyBorder="1"/>
    <xf numFmtId="0" fontId="3" fillId="0" borderId="0" xfId="0" applyFont="1"/>
    <xf numFmtId="0" fontId="3" fillId="0" borderId="0" xfId="0" applyFont="1" applyAlignment="1">
      <alignment vertical="center"/>
    </xf>
    <xf numFmtId="0" fontId="37" fillId="0" borderId="0" xfId="0" applyFont="1" applyAlignment="1">
      <alignment horizontal="left"/>
    </xf>
    <xf numFmtId="0" fontId="21" fillId="0" borderId="1" xfId="0" applyFont="1" applyBorder="1" applyAlignment="1">
      <alignment horizontal="left" vertical="center" wrapText="1"/>
    </xf>
    <xf numFmtId="0" fontId="2" fillId="0" borderId="0" xfId="0" applyFont="1"/>
    <xf numFmtId="0" fontId="47" fillId="8" borderId="71" xfId="0" applyFont="1" applyFill="1" applyBorder="1" applyAlignment="1">
      <alignment horizontal="left" vertical="center" wrapText="1" indent="1"/>
    </xf>
    <xf numFmtId="0" fontId="47" fillId="8" borderId="72" xfId="0" applyFont="1" applyFill="1" applyBorder="1" applyAlignment="1">
      <alignment horizontal="left" vertical="center" wrapText="1" indent="1"/>
    </xf>
    <xf numFmtId="0" fontId="47" fillId="8" borderId="73" xfId="0" applyFont="1" applyFill="1" applyBorder="1" applyAlignment="1">
      <alignment horizontal="left" vertical="center" wrapText="1" indent="1"/>
    </xf>
    <xf numFmtId="0" fontId="1" fillId="0" borderId="74" xfId="0" applyFont="1" applyBorder="1"/>
    <xf numFmtId="0" fontId="1" fillId="0" borderId="75" xfId="0" applyFont="1" applyBorder="1"/>
    <xf numFmtId="0" fontId="1" fillId="0" borderId="76" xfId="0" applyFont="1" applyBorder="1" applyAlignment="1">
      <alignment wrapText="1"/>
    </xf>
    <xf numFmtId="0" fontId="24" fillId="0" borderId="0" xfId="3"/>
    <xf numFmtId="0" fontId="1" fillId="0" borderId="0" xfId="0" applyFont="1"/>
    <xf numFmtId="172" fontId="1" fillId="0" borderId="0" xfId="0" applyNumberFormat="1" applyFont="1"/>
    <xf numFmtId="43" fontId="15" fillId="0" borderId="19" xfId="0" applyNumberFormat="1" applyFont="1" applyFill="1" applyBorder="1" applyAlignment="1">
      <alignment horizontal="right"/>
    </xf>
    <xf numFmtId="43" fontId="15" fillId="0" borderId="42" xfId="0" applyNumberFormat="1" applyFont="1" applyFill="1" applyBorder="1" applyAlignment="1">
      <alignment horizontal="right"/>
    </xf>
    <xf numFmtId="43" fontId="15" fillId="0" borderId="17" xfId="0" applyNumberFormat="1" applyFont="1" applyBorder="1" applyAlignment="1">
      <alignment horizontal="right"/>
    </xf>
    <xf numFmtId="173" fontId="20" fillId="0" borderId="0" xfId="0" applyNumberFormat="1" applyFont="1"/>
    <xf numFmtId="15" fontId="1" fillId="0" borderId="75" xfId="0" applyNumberFormat="1" applyFont="1" applyBorder="1" applyAlignment="1">
      <alignment horizontal="left"/>
    </xf>
    <xf numFmtId="0" fontId="1" fillId="3" borderId="0" xfId="0" applyFont="1" applyFill="1" applyProtection="1">
      <protection locked="0"/>
    </xf>
    <xf numFmtId="0" fontId="21" fillId="0" borderId="0" xfId="0" applyFont="1" applyAlignment="1">
      <alignment vertical="center"/>
    </xf>
    <xf numFmtId="0" fontId="21" fillId="3" borderId="0" xfId="0" applyFont="1" applyFill="1" applyAlignment="1" applyProtection="1">
      <alignment vertical="center"/>
      <protection locked="0"/>
    </xf>
    <xf numFmtId="173" fontId="5" fillId="3" borderId="0" xfId="0" applyNumberFormat="1" applyFont="1" applyFill="1"/>
    <xf numFmtId="165" fontId="1" fillId="0" borderId="9" xfId="0" applyNumberFormat="1" applyFont="1" applyFill="1" applyBorder="1"/>
    <xf numFmtId="0" fontId="21" fillId="0" borderId="0" xfId="1" applyNumberFormat="1" applyFont="1" applyAlignment="1">
      <alignment vertical="center"/>
    </xf>
    <xf numFmtId="0" fontId="22" fillId="2" borderId="27" xfId="0" applyFont="1" applyFill="1" applyBorder="1" applyAlignment="1">
      <alignment horizontal="left" vertical="center"/>
    </xf>
    <xf numFmtId="0" fontId="22" fillId="2" borderId="28" xfId="0" applyFont="1" applyFill="1" applyBorder="1" applyAlignment="1">
      <alignment horizontal="left" vertical="center"/>
    </xf>
    <xf numFmtId="0" fontId="22" fillId="2" borderId="29" xfId="0" applyFont="1" applyFill="1" applyBorder="1" applyAlignment="1">
      <alignment horizontal="left" vertical="center"/>
    </xf>
    <xf numFmtId="166" fontId="15" fillId="0" borderId="30" xfId="3" applyNumberFormat="1" applyFont="1" applyBorder="1" applyAlignment="1">
      <alignment horizontal="left" vertical="center" wrapText="1"/>
    </xf>
    <xf numFmtId="166" fontId="15" fillId="0" borderId="31" xfId="3" applyNumberFormat="1" applyFont="1" applyBorder="1" applyAlignment="1">
      <alignment horizontal="left" vertical="center" wrapText="1"/>
    </xf>
    <xf numFmtId="166" fontId="15" fillId="0" borderId="32" xfId="3" applyNumberFormat="1" applyFont="1" applyBorder="1" applyAlignment="1">
      <alignment horizontal="left" vertical="center" wrapText="1"/>
    </xf>
    <xf numFmtId="0" fontId="3" fillId="0" borderId="9"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7" fillId="0" borderId="9" xfId="0" applyFont="1" applyBorder="1" applyAlignment="1">
      <alignment horizontal="left" vertical="center" wrapText="1"/>
    </xf>
    <xf numFmtId="0" fontId="23" fillId="0" borderId="25" xfId="0" applyFont="1" applyBorder="1" applyAlignment="1">
      <alignment horizontal="left" vertical="center" wrapText="1"/>
    </xf>
    <xf numFmtId="0" fontId="23" fillId="0" borderId="26" xfId="0" applyFont="1" applyBorder="1" applyAlignment="1">
      <alignment horizontal="left" vertical="center" wrapText="1"/>
    </xf>
    <xf numFmtId="0" fontId="28" fillId="2" borderId="27" xfId="0" applyFont="1" applyFill="1" applyBorder="1" applyAlignment="1">
      <alignment horizontal="left" vertical="center"/>
    </xf>
    <xf numFmtId="0" fontId="28" fillId="2" borderId="28" xfId="0" applyFont="1" applyFill="1" applyBorder="1" applyAlignment="1">
      <alignment horizontal="left" vertical="center"/>
    </xf>
    <xf numFmtId="0" fontId="28" fillId="2" borderId="29" xfId="0" applyFont="1" applyFill="1" applyBorder="1" applyAlignment="1">
      <alignment horizontal="left" vertical="center"/>
    </xf>
    <xf numFmtId="0" fontId="36" fillId="0" borderId="15" xfId="0" applyFont="1" applyBorder="1" applyAlignment="1">
      <alignment horizontal="center"/>
    </xf>
    <xf numFmtId="0" fontId="36" fillId="0" borderId="16" xfId="0" applyFont="1" applyBorder="1" applyAlignment="1">
      <alignment horizontal="center"/>
    </xf>
    <xf numFmtId="164" fontId="21" fillId="0" borderId="0" xfId="1" applyNumberFormat="1" applyFont="1" applyFill="1" applyBorder="1" applyAlignment="1">
      <alignment horizontal="right" wrapText="1"/>
    </xf>
    <xf numFmtId="0" fontId="1" fillId="0" borderId="9" xfId="0" applyFont="1" applyBorder="1" applyAlignment="1">
      <alignment horizontal="left" vertical="center" wrapText="1"/>
    </xf>
  </cellXfs>
  <cellStyles count="5">
    <cellStyle name="Comma" xfId="1" builtinId="3"/>
    <cellStyle name="Hyperlink" xfId="3" builtinId="8"/>
    <cellStyle name="Normal" xfId="0" builtinId="0"/>
    <cellStyle name="Percent" xfId="2" builtinId="5"/>
    <cellStyle name="Standard 5" xfId="4" xr:uid="{00000000-0005-0000-0000-000004000000}"/>
  </cellStyles>
  <dxfs count="52">
    <dxf>
      <font>
        <b/>
        <i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595959"/>
      </font>
      <fill>
        <patternFill>
          <bgColor rgb="FF40404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338D"/>
      <rgbColor rgb="000091DA"/>
      <rgbColor rgb="006D2077"/>
      <rgbColor rgb="00005EB8"/>
      <rgbColor rgb="0000A3A1"/>
      <rgbColor rgb="00EAAA00"/>
      <rgbColor rgb="0043B02A"/>
      <rgbColor rgb="00C6007E"/>
      <rgbColor rgb="0000338D"/>
      <rgbColor rgb="000091DA"/>
      <rgbColor rgb="006D2077"/>
      <rgbColor rgb="00005EB8"/>
      <rgbColor rgb="0000A3A1"/>
      <rgbColor rgb="00EAAA00"/>
      <rgbColor rgb="0043B02A"/>
      <rgbColor rgb="00C6007E"/>
      <rgbColor rgb="00753F19"/>
      <rgbColor rgb="009B642E"/>
      <rgbColor rgb="009D9375"/>
      <rgbColor rgb="00E3BC9F"/>
      <rgbColor rgb="00E36877"/>
      <rgbColor rgb="00FF99CC"/>
      <rgbColor rgb="00CC99FF"/>
      <rgbColor rgb="00FFCC99"/>
      <rgbColor rgb="003366FF"/>
      <rgbColor rgb="0033CCCC"/>
      <rgbColor rgb="0099CC00"/>
      <rgbColor rgb="00F5B36A"/>
      <rgbColor rgb="00FF9900"/>
      <rgbColor rgb="00FF6600"/>
      <rgbColor rgb="00666699"/>
      <rgbColor rgb="00969696"/>
      <rgbColor rgb="00003366"/>
      <rgbColor rgb="00339966"/>
      <rgbColor rgb="00003300"/>
      <rgbColor rgb="00333300"/>
      <rgbColor rgb="00993300"/>
      <rgbColor rgb="00E6E9EE"/>
      <rgbColor rgb="00333399"/>
      <rgbColor rgb="00333333"/>
    </indexedColors>
    <mruColors>
      <color rgb="FF00FFFF"/>
      <color rgb="FF404040"/>
      <color rgb="FF595959"/>
      <color rgb="FF9C0006"/>
      <color rgb="FFFFC7CE"/>
      <color rgb="FFFF0006"/>
      <color rgb="FF9C0000"/>
      <color rgb="FFFFCCCC"/>
      <color rgb="FF0033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0</xdr:rowOff>
    </xdr:from>
    <xdr:to>
      <xdr:col>5</xdr:col>
      <xdr:colOff>201407</xdr:colOff>
      <xdr:row>4</xdr:row>
      <xdr:rowOff>23495</xdr:rowOff>
    </xdr:to>
    <xdr:grpSp>
      <xdr:nvGrpSpPr>
        <xdr:cNvPr id="89" name="Group 88">
          <a:extLst>
            <a:ext uri="{FF2B5EF4-FFF2-40B4-BE49-F238E27FC236}">
              <a16:creationId xmlns:a16="http://schemas.microsoft.com/office/drawing/2014/main" id="{00000000-0008-0000-0000-000059000000}"/>
            </a:ext>
          </a:extLst>
        </xdr:cNvPr>
        <xdr:cNvGrpSpPr/>
      </xdr:nvGrpSpPr>
      <xdr:grpSpPr>
        <a:xfrm>
          <a:off x="747246" y="0"/>
          <a:ext cx="3084867" cy="725730"/>
          <a:chOff x="5486400" y="0"/>
          <a:chExt cx="2954132" cy="737870"/>
        </a:xfrm>
      </xdr:grpSpPr>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203427" y="168090"/>
            <a:ext cx="2237105" cy="295908"/>
            <a:chOff x="1675" y="-546"/>
            <a:chExt cx="3523" cy="451"/>
          </a:xfrm>
        </xdr:grpSpPr>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8" name="Group 7">
              <a:extLst>
                <a:ext uri="{FF2B5EF4-FFF2-40B4-BE49-F238E27FC236}">
                  <a16:creationId xmlns:a16="http://schemas.microsoft.com/office/drawing/2014/main" id="{00000000-0008-0000-0000-000008000000}"/>
                </a:ext>
              </a:extLst>
            </xdr:cNvPr>
            <xdr:cNvGrpSpPr>
              <a:grpSpLocks/>
            </xdr:cNvGrpSpPr>
          </xdr:nvGrpSpPr>
          <xdr:grpSpPr bwMode="auto">
            <a:xfrm>
              <a:off x="1858" y="-493"/>
              <a:ext cx="2" cy="99"/>
              <a:chOff x="1858" y="-493"/>
              <a:chExt cx="2" cy="99"/>
            </a:xfrm>
          </xdr:grpSpPr>
          <xdr:sp macro="" textlink="">
            <xdr:nvSpPr>
              <xdr:cNvPr id="87" name="Freeform 86">
                <a:extLst>
                  <a:ext uri="{FF2B5EF4-FFF2-40B4-BE49-F238E27FC236}">
                    <a16:creationId xmlns:a16="http://schemas.microsoft.com/office/drawing/2014/main" id="{00000000-0008-0000-0000-000057000000}"/>
                  </a:ext>
                </a:extLst>
              </xdr:cNvPr>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9" name="Group 8">
              <a:extLst>
                <a:ext uri="{FF2B5EF4-FFF2-40B4-BE49-F238E27FC236}">
                  <a16:creationId xmlns:a16="http://schemas.microsoft.com/office/drawing/2014/main" id="{00000000-0008-0000-0000-000009000000}"/>
                </a:ext>
              </a:extLst>
            </xdr:cNvPr>
            <xdr:cNvGrpSpPr>
              <a:grpSpLocks/>
            </xdr:cNvGrpSpPr>
          </xdr:nvGrpSpPr>
          <xdr:grpSpPr bwMode="auto">
            <a:xfrm>
              <a:off x="1853" y="-535"/>
              <a:ext cx="11" cy="2"/>
              <a:chOff x="1853" y="-535"/>
              <a:chExt cx="11" cy="2"/>
            </a:xfrm>
          </xdr:grpSpPr>
          <xdr:sp macro="" textlink="">
            <xdr:nvSpPr>
              <xdr:cNvPr id="86" name="Freeform 85">
                <a:extLst>
                  <a:ext uri="{FF2B5EF4-FFF2-40B4-BE49-F238E27FC236}">
                    <a16:creationId xmlns:a16="http://schemas.microsoft.com/office/drawing/2014/main" id="{00000000-0008-0000-0000-000056000000}"/>
                  </a:ext>
                </a:extLst>
              </xdr:cNvPr>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 name="Group 9">
              <a:extLst>
                <a:ext uri="{FF2B5EF4-FFF2-40B4-BE49-F238E27FC236}">
                  <a16:creationId xmlns:a16="http://schemas.microsoft.com/office/drawing/2014/main" id="{00000000-0008-0000-0000-00000A000000}"/>
                </a:ext>
              </a:extLst>
            </xdr:cNvPr>
            <xdr:cNvGrpSpPr>
              <a:grpSpLocks/>
            </xdr:cNvGrpSpPr>
          </xdr:nvGrpSpPr>
          <xdr:grpSpPr bwMode="auto">
            <a:xfrm>
              <a:off x="1892" y="-495"/>
              <a:ext cx="81" cy="101"/>
              <a:chOff x="1892" y="-495"/>
              <a:chExt cx="81" cy="101"/>
            </a:xfrm>
          </xdr:grpSpPr>
          <xdr:sp macro="" textlink="">
            <xdr:nvSpPr>
              <xdr:cNvPr id="83" name="Freeform 82">
                <a:extLst>
                  <a:ext uri="{FF2B5EF4-FFF2-40B4-BE49-F238E27FC236}">
                    <a16:creationId xmlns:a16="http://schemas.microsoft.com/office/drawing/2014/main" id="{00000000-0008-0000-0000-000053000000}"/>
                  </a:ext>
                </a:extLst>
              </xdr:cNvPr>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4" name="Freeform 83">
                <a:extLst>
                  <a:ext uri="{FF2B5EF4-FFF2-40B4-BE49-F238E27FC236}">
                    <a16:creationId xmlns:a16="http://schemas.microsoft.com/office/drawing/2014/main" id="{00000000-0008-0000-0000-000054000000}"/>
                  </a:ext>
                </a:extLst>
              </xdr:cNvPr>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5" name="Freeform 84">
                <a:extLst>
                  <a:ext uri="{FF2B5EF4-FFF2-40B4-BE49-F238E27FC236}">
                    <a16:creationId xmlns:a16="http://schemas.microsoft.com/office/drawing/2014/main" id="{00000000-0008-0000-0000-000055000000}"/>
                  </a:ext>
                </a:extLst>
              </xdr:cNvPr>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 name="Group 10">
              <a:extLst>
                <a:ext uri="{FF2B5EF4-FFF2-40B4-BE49-F238E27FC236}">
                  <a16:creationId xmlns:a16="http://schemas.microsoft.com/office/drawing/2014/main" id="{00000000-0008-0000-0000-00000B000000}"/>
                </a:ext>
              </a:extLst>
            </xdr:cNvPr>
            <xdr:cNvGrpSpPr>
              <a:grpSpLocks/>
            </xdr:cNvGrpSpPr>
          </xdr:nvGrpSpPr>
          <xdr:grpSpPr bwMode="auto">
            <a:xfrm>
              <a:off x="2007" y="-493"/>
              <a:ext cx="2" cy="99"/>
              <a:chOff x="2007" y="-493"/>
              <a:chExt cx="2" cy="99"/>
            </a:xfrm>
          </xdr:grpSpPr>
          <xdr:sp macro="" textlink="">
            <xdr:nvSpPr>
              <xdr:cNvPr id="82" name="Freeform 81">
                <a:extLst>
                  <a:ext uri="{FF2B5EF4-FFF2-40B4-BE49-F238E27FC236}">
                    <a16:creationId xmlns:a16="http://schemas.microsoft.com/office/drawing/2014/main" id="{00000000-0008-0000-0000-000052000000}"/>
                  </a:ext>
                </a:extLst>
              </xdr:cNvPr>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a:extLst>
                <a:ext uri="{FF2B5EF4-FFF2-40B4-BE49-F238E27FC236}">
                  <a16:creationId xmlns:a16="http://schemas.microsoft.com/office/drawing/2014/main" id="{00000000-0008-0000-0000-00000C000000}"/>
                </a:ext>
              </a:extLst>
            </xdr:cNvPr>
            <xdr:cNvGrpSpPr>
              <a:grpSpLocks/>
            </xdr:cNvGrpSpPr>
          </xdr:nvGrpSpPr>
          <xdr:grpSpPr bwMode="auto">
            <a:xfrm>
              <a:off x="2002" y="-535"/>
              <a:ext cx="11" cy="2"/>
              <a:chOff x="2002" y="-535"/>
              <a:chExt cx="11" cy="2"/>
            </a:xfrm>
          </xdr:grpSpPr>
          <xdr:sp macro="" textlink="">
            <xdr:nvSpPr>
              <xdr:cNvPr id="81" name="Freeform 80">
                <a:extLst>
                  <a:ext uri="{FF2B5EF4-FFF2-40B4-BE49-F238E27FC236}">
                    <a16:creationId xmlns:a16="http://schemas.microsoft.com/office/drawing/2014/main" id="{00000000-0008-0000-0000-000051000000}"/>
                  </a:ext>
                </a:extLst>
              </xdr:cNvPr>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3" name="Group 12">
              <a:extLst>
                <a:ext uri="{FF2B5EF4-FFF2-40B4-BE49-F238E27FC236}">
                  <a16:creationId xmlns:a16="http://schemas.microsoft.com/office/drawing/2014/main" id="{00000000-0008-0000-0000-00000D000000}"/>
                </a:ext>
              </a:extLst>
            </xdr:cNvPr>
            <xdr:cNvGrpSpPr>
              <a:grpSpLocks/>
            </xdr:cNvGrpSpPr>
          </xdr:nvGrpSpPr>
          <xdr:grpSpPr bwMode="auto">
            <a:xfrm>
              <a:off x="2037" y="-495"/>
              <a:ext cx="63" cy="103"/>
              <a:chOff x="2037" y="-495"/>
              <a:chExt cx="63" cy="103"/>
            </a:xfrm>
          </xdr:grpSpPr>
          <xdr:sp macro="" textlink="">
            <xdr:nvSpPr>
              <xdr:cNvPr id="78" name="Freeform 77">
                <a:extLst>
                  <a:ext uri="{FF2B5EF4-FFF2-40B4-BE49-F238E27FC236}">
                    <a16:creationId xmlns:a16="http://schemas.microsoft.com/office/drawing/2014/main" id="{00000000-0008-0000-0000-00004E000000}"/>
                  </a:ext>
                </a:extLst>
              </xdr:cNvPr>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a:extLst>
                  <a:ext uri="{FF2B5EF4-FFF2-40B4-BE49-F238E27FC236}">
                    <a16:creationId xmlns:a16="http://schemas.microsoft.com/office/drawing/2014/main" id="{00000000-0008-0000-0000-00004F000000}"/>
                  </a:ext>
                </a:extLst>
              </xdr:cNvPr>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0" name="Freeform 79">
                <a:extLst>
                  <a:ext uri="{FF2B5EF4-FFF2-40B4-BE49-F238E27FC236}">
                    <a16:creationId xmlns:a16="http://schemas.microsoft.com/office/drawing/2014/main" id="{00000000-0008-0000-0000-000050000000}"/>
                  </a:ext>
                </a:extLst>
              </xdr:cNvPr>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4" name="Group 13">
              <a:extLst>
                <a:ext uri="{FF2B5EF4-FFF2-40B4-BE49-F238E27FC236}">
                  <a16:creationId xmlns:a16="http://schemas.microsoft.com/office/drawing/2014/main" id="{00000000-0008-0000-0000-00000E000000}"/>
                </a:ext>
              </a:extLst>
            </xdr:cNvPr>
            <xdr:cNvGrpSpPr>
              <a:grpSpLocks/>
            </xdr:cNvGrpSpPr>
          </xdr:nvGrpSpPr>
          <xdr:grpSpPr bwMode="auto">
            <a:xfrm>
              <a:off x="2102" y="-526"/>
              <a:ext cx="70" cy="134"/>
              <a:chOff x="2102" y="-526"/>
              <a:chExt cx="70" cy="134"/>
            </a:xfrm>
          </xdr:grpSpPr>
          <xdr:sp macro="" textlink="">
            <xdr:nvSpPr>
              <xdr:cNvPr id="74" name="Freeform 73">
                <a:extLst>
                  <a:ext uri="{FF2B5EF4-FFF2-40B4-BE49-F238E27FC236}">
                    <a16:creationId xmlns:a16="http://schemas.microsoft.com/office/drawing/2014/main" id="{00000000-0008-0000-0000-00004A000000}"/>
                  </a:ext>
                </a:extLst>
              </xdr:cNvPr>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a:extLst>
                  <a:ext uri="{FF2B5EF4-FFF2-40B4-BE49-F238E27FC236}">
                    <a16:creationId xmlns:a16="http://schemas.microsoft.com/office/drawing/2014/main" id="{00000000-0008-0000-0000-00004B000000}"/>
                  </a:ext>
                </a:extLst>
              </xdr:cNvPr>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6" name="Freeform 75">
                <a:extLst>
                  <a:ext uri="{FF2B5EF4-FFF2-40B4-BE49-F238E27FC236}">
                    <a16:creationId xmlns:a16="http://schemas.microsoft.com/office/drawing/2014/main" id="{00000000-0008-0000-0000-00004C000000}"/>
                  </a:ext>
                </a:extLst>
              </xdr:cNvPr>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a:extLst>
                  <a:ext uri="{FF2B5EF4-FFF2-40B4-BE49-F238E27FC236}">
                    <a16:creationId xmlns:a16="http://schemas.microsoft.com/office/drawing/2014/main" id="{00000000-0008-0000-0000-00004D000000}"/>
                  </a:ext>
                </a:extLst>
              </xdr:cNvPr>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5" name="Group 14">
              <a:extLst>
                <a:ext uri="{FF2B5EF4-FFF2-40B4-BE49-F238E27FC236}">
                  <a16:creationId xmlns:a16="http://schemas.microsoft.com/office/drawing/2014/main" id="{00000000-0008-0000-0000-00000F000000}"/>
                </a:ext>
              </a:extLst>
            </xdr:cNvPr>
            <xdr:cNvGrpSpPr>
              <a:grpSpLocks/>
            </xdr:cNvGrpSpPr>
          </xdr:nvGrpSpPr>
          <xdr:grpSpPr bwMode="auto">
            <a:xfrm>
              <a:off x="2186" y="-495"/>
              <a:ext cx="69" cy="101"/>
              <a:chOff x="2186" y="-495"/>
              <a:chExt cx="69" cy="101"/>
            </a:xfrm>
          </xdr:grpSpPr>
          <xdr:sp macro="" textlink="">
            <xdr:nvSpPr>
              <xdr:cNvPr id="71" name="Freeform 70">
                <a:extLst>
                  <a:ext uri="{FF2B5EF4-FFF2-40B4-BE49-F238E27FC236}">
                    <a16:creationId xmlns:a16="http://schemas.microsoft.com/office/drawing/2014/main" id="{00000000-0008-0000-0000-000047000000}"/>
                  </a:ext>
                </a:extLst>
              </xdr:cNvPr>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2" name="Freeform 71">
                <a:extLst>
                  <a:ext uri="{FF2B5EF4-FFF2-40B4-BE49-F238E27FC236}">
                    <a16:creationId xmlns:a16="http://schemas.microsoft.com/office/drawing/2014/main" id="{00000000-0008-0000-0000-000048000000}"/>
                  </a:ext>
                </a:extLst>
              </xdr:cNvPr>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3" name="Freeform 72">
                <a:extLst>
                  <a:ext uri="{FF2B5EF4-FFF2-40B4-BE49-F238E27FC236}">
                    <a16:creationId xmlns:a16="http://schemas.microsoft.com/office/drawing/2014/main" id="{00000000-0008-0000-0000-000049000000}"/>
                  </a:ext>
                </a:extLst>
              </xdr:cNvPr>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a:extLst>
                <a:ext uri="{FF2B5EF4-FFF2-40B4-BE49-F238E27FC236}">
                  <a16:creationId xmlns:a16="http://schemas.microsoft.com/office/drawing/2014/main" id="{00000000-0008-0000-0000-000010000000}"/>
                </a:ext>
              </a:extLst>
            </xdr:cNvPr>
            <xdr:cNvGrpSpPr>
              <a:grpSpLocks/>
            </xdr:cNvGrpSpPr>
          </xdr:nvGrpSpPr>
          <xdr:grpSpPr bwMode="auto">
            <a:xfrm>
              <a:off x="2262" y="-546"/>
              <a:ext cx="1022" cy="203"/>
              <a:chOff x="2262" y="-546"/>
              <a:chExt cx="1022" cy="203"/>
            </a:xfrm>
          </xdr:grpSpPr>
          <xdr:sp macro="" textlink="">
            <xdr:nvSpPr>
              <xdr:cNvPr id="67" name="Freeform 66">
                <a:extLst>
                  <a:ext uri="{FF2B5EF4-FFF2-40B4-BE49-F238E27FC236}">
                    <a16:creationId xmlns:a16="http://schemas.microsoft.com/office/drawing/2014/main" id="{00000000-0008-0000-0000-000043000000}"/>
                  </a:ext>
                </a:extLst>
              </xdr:cNvPr>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a:extLst>
                  <a:ext uri="{FF2B5EF4-FFF2-40B4-BE49-F238E27FC236}">
                    <a16:creationId xmlns:a16="http://schemas.microsoft.com/office/drawing/2014/main" id="{00000000-0008-0000-0000-000044000000}"/>
                  </a:ext>
                </a:extLst>
              </xdr:cNvPr>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69" name="Picture 68">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0" name="Picture 69">
                <a:extLst>
                  <a:ext uri="{FF2B5EF4-FFF2-40B4-BE49-F238E27FC236}">
                    <a16:creationId xmlns:a16="http://schemas.microsoft.com/office/drawing/2014/main" id="{00000000-0008-0000-0000-000046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7" name="Group 16">
              <a:extLst>
                <a:ext uri="{FF2B5EF4-FFF2-40B4-BE49-F238E27FC236}">
                  <a16:creationId xmlns:a16="http://schemas.microsoft.com/office/drawing/2014/main" id="{00000000-0008-0000-0000-000011000000}"/>
                </a:ext>
              </a:extLst>
            </xdr:cNvPr>
            <xdr:cNvGrpSpPr>
              <a:grpSpLocks/>
            </xdr:cNvGrpSpPr>
          </xdr:nvGrpSpPr>
          <xdr:grpSpPr bwMode="auto">
            <a:xfrm>
              <a:off x="3563" y="-282"/>
              <a:ext cx="160" cy="168"/>
              <a:chOff x="3563" y="-282"/>
              <a:chExt cx="160" cy="168"/>
            </a:xfrm>
          </xdr:grpSpPr>
          <xdr:sp macro="" textlink="">
            <xdr:nvSpPr>
              <xdr:cNvPr id="64" name="Freeform 63">
                <a:extLst>
                  <a:ext uri="{FF2B5EF4-FFF2-40B4-BE49-F238E27FC236}">
                    <a16:creationId xmlns:a16="http://schemas.microsoft.com/office/drawing/2014/main" id="{00000000-0008-0000-0000-000040000000}"/>
                  </a:ext>
                </a:extLst>
              </xdr:cNvPr>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a:extLst>
                  <a:ext uri="{FF2B5EF4-FFF2-40B4-BE49-F238E27FC236}">
                    <a16:creationId xmlns:a16="http://schemas.microsoft.com/office/drawing/2014/main" id="{00000000-0008-0000-0000-000041000000}"/>
                  </a:ext>
                </a:extLst>
              </xdr:cNvPr>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6" name="Freeform 65">
                <a:extLst>
                  <a:ext uri="{FF2B5EF4-FFF2-40B4-BE49-F238E27FC236}">
                    <a16:creationId xmlns:a16="http://schemas.microsoft.com/office/drawing/2014/main" id="{00000000-0008-0000-0000-000042000000}"/>
                  </a:ext>
                </a:extLst>
              </xdr:cNvPr>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a:extLst>
                <a:ext uri="{FF2B5EF4-FFF2-40B4-BE49-F238E27FC236}">
                  <a16:creationId xmlns:a16="http://schemas.microsoft.com/office/drawing/2014/main" id="{00000000-0008-0000-0000-000012000000}"/>
                </a:ext>
              </a:extLst>
            </xdr:cNvPr>
            <xdr:cNvGrpSpPr>
              <a:grpSpLocks/>
            </xdr:cNvGrpSpPr>
          </xdr:nvGrpSpPr>
          <xdr:grpSpPr bwMode="auto">
            <a:xfrm>
              <a:off x="3746" y="-229"/>
              <a:ext cx="125" cy="115"/>
              <a:chOff x="3746" y="-229"/>
              <a:chExt cx="125" cy="115"/>
            </a:xfrm>
          </xdr:grpSpPr>
          <xdr:sp macro="" textlink="">
            <xdr:nvSpPr>
              <xdr:cNvPr id="62" name="Freeform 61">
                <a:extLst>
                  <a:ext uri="{FF2B5EF4-FFF2-40B4-BE49-F238E27FC236}">
                    <a16:creationId xmlns:a16="http://schemas.microsoft.com/office/drawing/2014/main" id="{00000000-0008-0000-0000-00003E000000}"/>
                  </a:ext>
                </a:extLst>
              </xdr:cNvPr>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a:extLst>
                  <a:ext uri="{FF2B5EF4-FFF2-40B4-BE49-F238E27FC236}">
                    <a16:creationId xmlns:a16="http://schemas.microsoft.com/office/drawing/2014/main" id="{00000000-0008-0000-0000-00003F000000}"/>
                  </a:ext>
                </a:extLst>
              </xdr:cNvPr>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9" name="Group 18">
              <a:extLst>
                <a:ext uri="{FF2B5EF4-FFF2-40B4-BE49-F238E27FC236}">
                  <a16:creationId xmlns:a16="http://schemas.microsoft.com/office/drawing/2014/main" id="{00000000-0008-0000-0000-000013000000}"/>
                </a:ext>
              </a:extLst>
            </xdr:cNvPr>
            <xdr:cNvGrpSpPr>
              <a:grpSpLocks/>
            </xdr:cNvGrpSpPr>
          </xdr:nvGrpSpPr>
          <xdr:grpSpPr bwMode="auto">
            <a:xfrm>
              <a:off x="3894" y="-229"/>
              <a:ext cx="200" cy="113"/>
              <a:chOff x="3894" y="-229"/>
              <a:chExt cx="200" cy="113"/>
            </a:xfrm>
          </xdr:grpSpPr>
          <xdr:sp macro="" textlink="">
            <xdr:nvSpPr>
              <xdr:cNvPr id="57" name="Freeform 56">
                <a:extLst>
                  <a:ext uri="{FF2B5EF4-FFF2-40B4-BE49-F238E27FC236}">
                    <a16:creationId xmlns:a16="http://schemas.microsoft.com/office/drawing/2014/main" id="{00000000-0008-0000-0000-000039000000}"/>
                  </a:ext>
                </a:extLst>
              </xdr:cNvPr>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a:extLst>
                  <a:ext uri="{FF2B5EF4-FFF2-40B4-BE49-F238E27FC236}">
                    <a16:creationId xmlns:a16="http://schemas.microsoft.com/office/drawing/2014/main" id="{00000000-0008-0000-0000-00003A000000}"/>
                  </a:ext>
                </a:extLst>
              </xdr:cNvPr>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9" name="Freeform 58">
                <a:extLst>
                  <a:ext uri="{FF2B5EF4-FFF2-40B4-BE49-F238E27FC236}">
                    <a16:creationId xmlns:a16="http://schemas.microsoft.com/office/drawing/2014/main" id="{00000000-0008-0000-0000-00003B000000}"/>
                  </a:ext>
                </a:extLst>
              </xdr:cNvPr>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a:extLst>
                  <a:ext uri="{FF2B5EF4-FFF2-40B4-BE49-F238E27FC236}">
                    <a16:creationId xmlns:a16="http://schemas.microsoft.com/office/drawing/2014/main" id="{00000000-0008-0000-0000-00003C000000}"/>
                  </a:ext>
                </a:extLst>
              </xdr:cNvPr>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a:extLst>
                  <a:ext uri="{FF2B5EF4-FFF2-40B4-BE49-F238E27FC236}">
                    <a16:creationId xmlns:a16="http://schemas.microsoft.com/office/drawing/2014/main" id="{00000000-0008-0000-0000-00003D000000}"/>
                  </a:ext>
                </a:extLst>
              </xdr:cNvPr>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a:extLst>
                <a:ext uri="{FF2B5EF4-FFF2-40B4-BE49-F238E27FC236}">
                  <a16:creationId xmlns:a16="http://schemas.microsoft.com/office/drawing/2014/main" id="{00000000-0008-0000-0000-000014000000}"/>
                </a:ext>
              </a:extLst>
            </xdr:cNvPr>
            <xdr:cNvGrpSpPr>
              <a:grpSpLocks/>
            </xdr:cNvGrpSpPr>
          </xdr:nvGrpSpPr>
          <xdr:grpSpPr bwMode="auto">
            <a:xfrm>
              <a:off x="4124" y="-229"/>
              <a:ext cx="200" cy="113"/>
              <a:chOff x="4124" y="-229"/>
              <a:chExt cx="200" cy="113"/>
            </a:xfrm>
          </xdr:grpSpPr>
          <xdr:sp macro="" textlink="">
            <xdr:nvSpPr>
              <xdr:cNvPr id="52" name="Freeform 51">
                <a:extLst>
                  <a:ext uri="{FF2B5EF4-FFF2-40B4-BE49-F238E27FC236}">
                    <a16:creationId xmlns:a16="http://schemas.microsoft.com/office/drawing/2014/main" id="{00000000-0008-0000-0000-000034000000}"/>
                  </a:ext>
                </a:extLst>
              </xdr:cNvPr>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a:extLst>
                  <a:ext uri="{FF2B5EF4-FFF2-40B4-BE49-F238E27FC236}">
                    <a16:creationId xmlns:a16="http://schemas.microsoft.com/office/drawing/2014/main" id="{00000000-0008-0000-0000-000035000000}"/>
                  </a:ext>
                </a:extLst>
              </xdr:cNvPr>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4" name="Freeform 53">
                <a:extLst>
                  <a:ext uri="{FF2B5EF4-FFF2-40B4-BE49-F238E27FC236}">
                    <a16:creationId xmlns:a16="http://schemas.microsoft.com/office/drawing/2014/main" id="{00000000-0008-0000-0000-000036000000}"/>
                  </a:ext>
                </a:extLst>
              </xdr:cNvPr>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a:extLst>
                  <a:ext uri="{FF2B5EF4-FFF2-40B4-BE49-F238E27FC236}">
                    <a16:creationId xmlns:a16="http://schemas.microsoft.com/office/drawing/2014/main" id="{00000000-0008-0000-0000-000037000000}"/>
                  </a:ext>
                </a:extLst>
              </xdr:cNvPr>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a:extLst>
                  <a:ext uri="{FF2B5EF4-FFF2-40B4-BE49-F238E27FC236}">
                    <a16:creationId xmlns:a16="http://schemas.microsoft.com/office/drawing/2014/main" id="{00000000-0008-0000-0000-000038000000}"/>
                  </a:ext>
                </a:extLst>
              </xdr:cNvPr>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a:extLst>
                <a:ext uri="{FF2B5EF4-FFF2-40B4-BE49-F238E27FC236}">
                  <a16:creationId xmlns:a16="http://schemas.microsoft.com/office/drawing/2014/main" id="{00000000-0008-0000-0000-000015000000}"/>
                </a:ext>
              </a:extLst>
            </xdr:cNvPr>
            <xdr:cNvGrpSpPr>
              <a:grpSpLocks/>
            </xdr:cNvGrpSpPr>
          </xdr:nvGrpSpPr>
          <xdr:grpSpPr bwMode="auto">
            <a:xfrm>
              <a:off x="4352" y="-282"/>
              <a:ext cx="39" cy="166"/>
              <a:chOff x="4352" y="-282"/>
              <a:chExt cx="39" cy="166"/>
            </a:xfrm>
          </xdr:grpSpPr>
          <xdr:sp macro="" textlink="">
            <xdr:nvSpPr>
              <xdr:cNvPr id="50" name="Freeform 49">
                <a:extLst>
                  <a:ext uri="{FF2B5EF4-FFF2-40B4-BE49-F238E27FC236}">
                    <a16:creationId xmlns:a16="http://schemas.microsoft.com/office/drawing/2014/main" id="{00000000-0008-0000-0000-000032000000}"/>
                  </a:ext>
                </a:extLst>
              </xdr:cNvPr>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a:extLst>
                  <a:ext uri="{FF2B5EF4-FFF2-40B4-BE49-F238E27FC236}">
                    <a16:creationId xmlns:a16="http://schemas.microsoft.com/office/drawing/2014/main" id="{00000000-0008-0000-0000-000033000000}"/>
                  </a:ext>
                </a:extLst>
              </xdr:cNvPr>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a:extLst>
                <a:ext uri="{FF2B5EF4-FFF2-40B4-BE49-F238E27FC236}">
                  <a16:creationId xmlns:a16="http://schemas.microsoft.com/office/drawing/2014/main" id="{00000000-0008-0000-0000-000016000000}"/>
                </a:ext>
              </a:extLst>
            </xdr:cNvPr>
            <xdr:cNvGrpSpPr>
              <a:grpSpLocks/>
            </xdr:cNvGrpSpPr>
          </xdr:nvGrpSpPr>
          <xdr:grpSpPr bwMode="auto">
            <a:xfrm>
              <a:off x="4413" y="-229"/>
              <a:ext cx="88" cy="115"/>
              <a:chOff x="4413" y="-229"/>
              <a:chExt cx="88" cy="115"/>
            </a:xfrm>
          </xdr:grpSpPr>
          <xdr:sp macro="" textlink="">
            <xdr:nvSpPr>
              <xdr:cNvPr id="47" name="Freeform 46">
                <a:extLst>
                  <a:ext uri="{FF2B5EF4-FFF2-40B4-BE49-F238E27FC236}">
                    <a16:creationId xmlns:a16="http://schemas.microsoft.com/office/drawing/2014/main" id="{00000000-0008-0000-0000-00002F000000}"/>
                  </a:ext>
                </a:extLst>
              </xdr:cNvPr>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a:extLst>
                  <a:ext uri="{FF2B5EF4-FFF2-40B4-BE49-F238E27FC236}">
                    <a16:creationId xmlns:a16="http://schemas.microsoft.com/office/drawing/2014/main" id="{00000000-0008-0000-0000-000030000000}"/>
                  </a:ext>
                </a:extLst>
              </xdr:cNvPr>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9" name="Freeform 48">
                <a:extLst>
                  <a:ext uri="{FF2B5EF4-FFF2-40B4-BE49-F238E27FC236}">
                    <a16:creationId xmlns:a16="http://schemas.microsoft.com/office/drawing/2014/main" id="{00000000-0008-0000-0000-000031000000}"/>
                  </a:ext>
                </a:extLst>
              </xdr:cNvPr>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a:extLst>
                <a:ext uri="{FF2B5EF4-FFF2-40B4-BE49-F238E27FC236}">
                  <a16:creationId xmlns:a16="http://schemas.microsoft.com/office/drawing/2014/main" id="{00000000-0008-0000-0000-000017000000}"/>
                </a:ext>
              </a:extLst>
            </xdr:cNvPr>
            <xdr:cNvGrpSpPr>
              <a:grpSpLocks/>
            </xdr:cNvGrpSpPr>
          </xdr:nvGrpSpPr>
          <xdr:grpSpPr bwMode="auto">
            <a:xfrm>
              <a:off x="4515" y="-229"/>
              <a:ext cx="88" cy="115"/>
              <a:chOff x="4515" y="-229"/>
              <a:chExt cx="88" cy="115"/>
            </a:xfrm>
          </xdr:grpSpPr>
          <xdr:sp macro="" textlink="">
            <xdr:nvSpPr>
              <xdr:cNvPr id="44" name="Freeform 43">
                <a:extLst>
                  <a:ext uri="{FF2B5EF4-FFF2-40B4-BE49-F238E27FC236}">
                    <a16:creationId xmlns:a16="http://schemas.microsoft.com/office/drawing/2014/main" id="{00000000-0008-0000-0000-00002C000000}"/>
                  </a:ext>
                </a:extLst>
              </xdr:cNvPr>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a:extLst>
                  <a:ext uri="{FF2B5EF4-FFF2-40B4-BE49-F238E27FC236}">
                    <a16:creationId xmlns:a16="http://schemas.microsoft.com/office/drawing/2014/main" id="{00000000-0008-0000-0000-00002D000000}"/>
                  </a:ext>
                </a:extLst>
              </xdr:cNvPr>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6" name="Freeform 45">
                <a:extLst>
                  <a:ext uri="{FF2B5EF4-FFF2-40B4-BE49-F238E27FC236}">
                    <a16:creationId xmlns:a16="http://schemas.microsoft.com/office/drawing/2014/main" id="{00000000-0008-0000-0000-00002E000000}"/>
                  </a:ext>
                </a:extLst>
              </xdr:cNvPr>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a:extLst>
                <a:ext uri="{FF2B5EF4-FFF2-40B4-BE49-F238E27FC236}">
                  <a16:creationId xmlns:a16="http://schemas.microsoft.com/office/drawing/2014/main" id="{00000000-0008-0000-0000-000018000000}"/>
                </a:ext>
              </a:extLst>
            </xdr:cNvPr>
            <xdr:cNvGrpSpPr>
              <a:grpSpLocks/>
            </xdr:cNvGrpSpPr>
          </xdr:nvGrpSpPr>
          <xdr:grpSpPr bwMode="auto">
            <a:xfrm>
              <a:off x="4622" y="-282"/>
              <a:ext cx="39" cy="166"/>
              <a:chOff x="4622" y="-282"/>
              <a:chExt cx="39" cy="166"/>
            </a:xfrm>
          </xdr:grpSpPr>
          <xdr:sp macro="" textlink="">
            <xdr:nvSpPr>
              <xdr:cNvPr id="42" name="Freeform 41">
                <a:extLst>
                  <a:ext uri="{FF2B5EF4-FFF2-40B4-BE49-F238E27FC236}">
                    <a16:creationId xmlns:a16="http://schemas.microsoft.com/office/drawing/2014/main" id="{00000000-0008-0000-0000-00002A000000}"/>
                  </a:ext>
                </a:extLst>
              </xdr:cNvPr>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a:extLst>
                  <a:ext uri="{FF2B5EF4-FFF2-40B4-BE49-F238E27FC236}">
                    <a16:creationId xmlns:a16="http://schemas.microsoft.com/office/drawing/2014/main" id="{00000000-0008-0000-0000-00002B000000}"/>
                  </a:ext>
                </a:extLst>
              </xdr:cNvPr>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a:extLst>
                <a:ext uri="{FF2B5EF4-FFF2-40B4-BE49-F238E27FC236}">
                  <a16:creationId xmlns:a16="http://schemas.microsoft.com/office/drawing/2014/main" id="{00000000-0008-0000-0000-000019000000}"/>
                </a:ext>
              </a:extLst>
            </xdr:cNvPr>
            <xdr:cNvGrpSpPr>
              <a:grpSpLocks/>
            </xdr:cNvGrpSpPr>
          </xdr:nvGrpSpPr>
          <xdr:grpSpPr bwMode="auto">
            <a:xfrm>
              <a:off x="4682" y="-229"/>
              <a:ext cx="125" cy="115"/>
              <a:chOff x="4682" y="-229"/>
              <a:chExt cx="125" cy="115"/>
            </a:xfrm>
          </xdr:grpSpPr>
          <xdr:sp macro="" textlink="">
            <xdr:nvSpPr>
              <xdr:cNvPr id="40" name="Freeform 39">
                <a:extLst>
                  <a:ext uri="{FF2B5EF4-FFF2-40B4-BE49-F238E27FC236}">
                    <a16:creationId xmlns:a16="http://schemas.microsoft.com/office/drawing/2014/main" id="{00000000-0008-0000-0000-000028000000}"/>
                  </a:ext>
                </a:extLst>
              </xdr:cNvPr>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a:extLst>
                  <a:ext uri="{FF2B5EF4-FFF2-40B4-BE49-F238E27FC236}">
                    <a16:creationId xmlns:a16="http://schemas.microsoft.com/office/drawing/2014/main" id="{00000000-0008-0000-0000-000029000000}"/>
                  </a:ext>
                </a:extLst>
              </xdr:cNvPr>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a:extLst>
                <a:ext uri="{FF2B5EF4-FFF2-40B4-BE49-F238E27FC236}">
                  <a16:creationId xmlns:a16="http://schemas.microsoft.com/office/drawing/2014/main" id="{00000000-0008-0000-0000-00001A000000}"/>
                </a:ext>
              </a:extLst>
            </xdr:cNvPr>
            <xdr:cNvGrpSpPr>
              <a:grpSpLocks/>
            </xdr:cNvGrpSpPr>
          </xdr:nvGrpSpPr>
          <xdr:grpSpPr bwMode="auto">
            <a:xfrm>
              <a:off x="4830" y="-229"/>
              <a:ext cx="112" cy="113"/>
              <a:chOff x="4830" y="-229"/>
              <a:chExt cx="112" cy="113"/>
            </a:xfrm>
          </xdr:grpSpPr>
          <xdr:sp macro="" textlink="">
            <xdr:nvSpPr>
              <xdr:cNvPr id="37" name="Freeform 36">
                <a:extLst>
                  <a:ext uri="{FF2B5EF4-FFF2-40B4-BE49-F238E27FC236}">
                    <a16:creationId xmlns:a16="http://schemas.microsoft.com/office/drawing/2014/main" id="{00000000-0008-0000-0000-000025000000}"/>
                  </a:ext>
                </a:extLst>
              </xdr:cNvPr>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a:extLst>
                  <a:ext uri="{FF2B5EF4-FFF2-40B4-BE49-F238E27FC236}">
                    <a16:creationId xmlns:a16="http://schemas.microsoft.com/office/drawing/2014/main" id="{00000000-0008-0000-0000-000026000000}"/>
                  </a:ext>
                </a:extLst>
              </xdr:cNvPr>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9" name="Freeform 38">
                <a:extLst>
                  <a:ext uri="{FF2B5EF4-FFF2-40B4-BE49-F238E27FC236}">
                    <a16:creationId xmlns:a16="http://schemas.microsoft.com/office/drawing/2014/main" id="{00000000-0008-0000-0000-000027000000}"/>
                  </a:ext>
                </a:extLst>
              </xdr:cNvPr>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a:extLst>
                <a:ext uri="{FF2B5EF4-FFF2-40B4-BE49-F238E27FC236}">
                  <a16:creationId xmlns:a16="http://schemas.microsoft.com/office/drawing/2014/main" id="{00000000-0008-0000-0000-00001B000000}"/>
                </a:ext>
              </a:extLst>
            </xdr:cNvPr>
            <xdr:cNvGrpSpPr>
              <a:grpSpLocks/>
            </xdr:cNvGrpSpPr>
          </xdr:nvGrpSpPr>
          <xdr:grpSpPr bwMode="auto">
            <a:xfrm>
              <a:off x="4965" y="-229"/>
              <a:ext cx="116" cy="115"/>
              <a:chOff x="4965" y="-229"/>
              <a:chExt cx="116" cy="115"/>
            </a:xfrm>
          </xdr:grpSpPr>
          <xdr:sp macro="" textlink="">
            <xdr:nvSpPr>
              <xdr:cNvPr id="34" name="Freeform 33">
                <a:extLst>
                  <a:ext uri="{FF2B5EF4-FFF2-40B4-BE49-F238E27FC236}">
                    <a16:creationId xmlns:a16="http://schemas.microsoft.com/office/drawing/2014/main" id="{00000000-0008-0000-0000-000022000000}"/>
                  </a:ext>
                </a:extLst>
              </xdr:cNvPr>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a:extLst>
                  <a:ext uri="{FF2B5EF4-FFF2-40B4-BE49-F238E27FC236}">
                    <a16:creationId xmlns:a16="http://schemas.microsoft.com/office/drawing/2014/main" id="{00000000-0008-0000-0000-000023000000}"/>
                  </a:ext>
                </a:extLst>
              </xdr:cNvPr>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6" name="Freeform 35">
                <a:extLst>
                  <a:ext uri="{FF2B5EF4-FFF2-40B4-BE49-F238E27FC236}">
                    <a16:creationId xmlns:a16="http://schemas.microsoft.com/office/drawing/2014/main" id="{00000000-0008-0000-0000-000024000000}"/>
                  </a:ext>
                </a:extLst>
              </xdr:cNvPr>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a:extLst>
                <a:ext uri="{FF2B5EF4-FFF2-40B4-BE49-F238E27FC236}">
                  <a16:creationId xmlns:a16="http://schemas.microsoft.com/office/drawing/2014/main" id="{00000000-0008-0000-0000-00001C000000}"/>
                </a:ext>
              </a:extLst>
            </xdr:cNvPr>
            <xdr:cNvGrpSpPr>
              <a:grpSpLocks/>
            </xdr:cNvGrpSpPr>
          </xdr:nvGrpSpPr>
          <xdr:grpSpPr bwMode="auto">
            <a:xfrm>
              <a:off x="5104" y="-229"/>
              <a:ext cx="94" cy="113"/>
              <a:chOff x="5104" y="-229"/>
              <a:chExt cx="94" cy="113"/>
            </a:xfrm>
          </xdr:grpSpPr>
          <xdr:sp macro="" textlink="">
            <xdr:nvSpPr>
              <xdr:cNvPr id="31" name="Freeform 30">
                <a:extLst>
                  <a:ext uri="{FF2B5EF4-FFF2-40B4-BE49-F238E27FC236}">
                    <a16:creationId xmlns:a16="http://schemas.microsoft.com/office/drawing/2014/main" id="{00000000-0008-0000-0000-00001F000000}"/>
                  </a:ext>
                </a:extLst>
              </xdr:cNvPr>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2" name="Freeform 31">
                <a:extLst>
                  <a:ext uri="{FF2B5EF4-FFF2-40B4-BE49-F238E27FC236}">
                    <a16:creationId xmlns:a16="http://schemas.microsoft.com/office/drawing/2014/main" id="{00000000-0008-0000-0000-000020000000}"/>
                  </a:ext>
                </a:extLst>
              </xdr:cNvPr>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3" name="Freeform 32">
                <a:extLst>
                  <a:ext uri="{FF2B5EF4-FFF2-40B4-BE49-F238E27FC236}">
                    <a16:creationId xmlns:a16="http://schemas.microsoft.com/office/drawing/2014/main" id="{00000000-0008-0000-0000-000021000000}"/>
                  </a:ext>
                </a:extLst>
              </xdr:cNvPr>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a:extLst>
                <a:ext uri="{FF2B5EF4-FFF2-40B4-BE49-F238E27FC236}">
                  <a16:creationId xmlns:a16="http://schemas.microsoft.com/office/drawing/2014/main" id="{00000000-0008-0000-0000-00001D000000}"/>
                </a:ext>
              </a:extLst>
            </xdr:cNvPr>
            <xdr:cNvGrpSpPr>
              <a:grpSpLocks/>
            </xdr:cNvGrpSpPr>
          </xdr:nvGrpSpPr>
          <xdr:grpSpPr bwMode="auto">
            <a:xfrm>
              <a:off x="1675" y="-351"/>
              <a:ext cx="3522" cy="2"/>
              <a:chOff x="1675" y="-351"/>
              <a:chExt cx="3522" cy="2"/>
            </a:xfrm>
          </xdr:grpSpPr>
          <xdr:sp macro="" textlink="">
            <xdr:nvSpPr>
              <xdr:cNvPr id="30" name="Freeform 29">
                <a:extLst>
                  <a:ext uri="{FF2B5EF4-FFF2-40B4-BE49-F238E27FC236}">
                    <a16:creationId xmlns:a16="http://schemas.microsoft.com/office/drawing/2014/main" id="{00000000-0008-0000-0000-00001E000000}"/>
                  </a:ext>
                </a:extLst>
              </xdr:cNvPr>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88" name="Picture 87">
            <a:extLst>
              <a:ext uri="{FF2B5EF4-FFF2-40B4-BE49-F238E27FC236}">
                <a16:creationId xmlns:a16="http://schemas.microsoft.com/office/drawing/2014/main" id="{00000000-0008-0000-0000-000058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86400" y="0"/>
            <a:ext cx="517525" cy="737870"/>
          </a:xfrm>
          <a:prstGeom prst="rect">
            <a:avLst/>
          </a:prstGeom>
          <a:noFill/>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104775</xdr:colOff>
      <xdr:row>0</xdr:row>
      <xdr:rowOff>0</xdr:rowOff>
    </xdr:from>
    <xdr:to>
      <xdr:col>5</xdr:col>
      <xdr:colOff>739551</xdr:colOff>
      <xdr:row>4</xdr:row>
      <xdr:rowOff>96520</xdr:rowOff>
    </xdr:to>
    <xdr:grpSp>
      <xdr:nvGrpSpPr>
        <xdr:cNvPr id="90" name="Group 89">
          <a:extLst>
            <a:ext uri="{FF2B5EF4-FFF2-40B4-BE49-F238E27FC236}">
              <a16:creationId xmlns:a16="http://schemas.microsoft.com/office/drawing/2014/main" id="{00000000-0008-0000-0100-00005A000000}"/>
            </a:ext>
          </a:extLst>
        </xdr:cNvPr>
        <xdr:cNvGrpSpPr/>
      </xdr:nvGrpSpPr>
      <xdr:grpSpPr>
        <a:xfrm>
          <a:off x="3518834" y="0"/>
          <a:ext cx="3062717" cy="798755"/>
          <a:chOff x="5486400" y="0"/>
          <a:chExt cx="2954132" cy="737870"/>
        </a:xfrm>
      </xdr:grpSpPr>
      <xdr:grpSp>
        <xdr:nvGrpSpPr>
          <xdr:cNvPr id="91" name="Group 90">
            <a:extLst>
              <a:ext uri="{FF2B5EF4-FFF2-40B4-BE49-F238E27FC236}">
                <a16:creationId xmlns:a16="http://schemas.microsoft.com/office/drawing/2014/main" id="{00000000-0008-0000-0100-00005B000000}"/>
              </a:ext>
            </a:extLst>
          </xdr:cNvPr>
          <xdr:cNvGrpSpPr>
            <a:grpSpLocks/>
          </xdr:cNvGrpSpPr>
        </xdr:nvGrpSpPr>
        <xdr:grpSpPr bwMode="auto">
          <a:xfrm>
            <a:off x="6203427" y="168090"/>
            <a:ext cx="2237105" cy="295908"/>
            <a:chOff x="1675" y="-546"/>
            <a:chExt cx="3523" cy="451"/>
          </a:xfrm>
        </xdr:grpSpPr>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5" name="Picture 94">
              <a:extLst>
                <a:ext uri="{FF2B5EF4-FFF2-40B4-BE49-F238E27FC236}">
                  <a16:creationId xmlns:a16="http://schemas.microsoft.com/office/drawing/2014/main" id="{00000000-0008-0000-0100-00005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6" name="Picture 95">
              <a:extLst>
                <a:ext uri="{FF2B5EF4-FFF2-40B4-BE49-F238E27FC236}">
                  <a16:creationId xmlns:a16="http://schemas.microsoft.com/office/drawing/2014/main" id="{00000000-0008-0000-0100-00006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7" name="Picture 96">
              <a:extLst>
                <a:ext uri="{FF2B5EF4-FFF2-40B4-BE49-F238E27FC236}">
                  <a16:creationId xmlns:a16="http://schemas.microsoft.com/office/drawing/2014/main" id="{00000000-0008-0000-0100-00006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98" name="Group 97">
              <a:extLst>
                <a:ext uri="{FF2B5EF4-FFF2-40B4-BE49-F238E27FC236}">
                  <a16:creationId xmlns:a16="http://schemas.microsoft.com/office/drawing/2014/main" id="{00000000-0008-0000-0100-000062000000}"/>
                </a:ext>
              </a:extLst>
            </xdr:cNvPr>
            <xdr:cNvGrpSpPr>
              <a:grpSpLocks/>
            </xdr:cNvGrpSpPr>
          </xdr:nvGrpSpPr>
          <xdr:grpSpPr bwMode="auto">
            <a:xfrm>
              <a:off x="1858" y="-493"/>
              <a:ext cx="2" cy="99"/>
              <a:chOff x="1858" y="-493"/>
              <a:chExt cx="2" cy="99"/>
            </a:xfrm>
          </xdr:grpSpPr>
          <xdr:sp macro="" textlink="">
            <xdr:nvSpPr>
              <xdr:cNvPr id="177" name="Freeform 176">
                <a:extLst>
                  <a:ext uri="{FF2B5EF4-FFF2-40B4-BE49-F238E27FC236}">
                    <a16:creationId xmlns:a16="http://schemas.microsoft.com/office/drawing/2014/main" id="{00000000-0008-0000-0100-0000B1000000}"/>
                  </a:ext>
                </a:extLst>
              </xdr:cNvPr>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99" name="Group 98">
              <a:extLst>
                <a:ext uri="{FF2B5EF4-FFF2-40B4-BE49-F238E27FC236}">
                  <a16:creationId xmlns:a16="http://schemas.microsoft.com/office/drawing/2014/main" id="{00000000-0008-0000-0100-000063000000}"/>
                </a:ext>
              </a:extLst>
            </xdr:cNvPr>
            <xdr:cNvGrpSpPr>
              <a:grpSpLocks/>
            </xdr:cNvGrpSpPr>
          </xdr:nvGrpSpPr>
          <xdr:grpSpPr bwMode="auto">
            <a:xfrm>
              <a:off x="1853" y="-535"/>
              <a:ext cx="11" cy="2"/>
              <a:chOff x="1853" y="-535"/>
              <a:chExt cx="11" cy="2"/>
            </a:xfrm>
          </xdr:grpSpPr>
          <xdr:sp macro="" textlink="">
            <xdr:nvSpPr>
              <xdr:cNvPr id="176" name="Freeform 175">
                <a:extLst>
                  <a:ext uri="{FF2B5EF4-FFF2-40B4-BE49-F238E27FC236}">
                    <a16:creationId xmlns:a16="http://schemas.microsoft.com/office/drawing/2014/main" id="{00000000-0008-0000-0100-0000B0000000}"/>
                  </a:ext>
                </a:extLst>
              </xdr:cNvPr>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0" name="Group 99">
              <a:extLst>
                <a:ext uri="{FF2B5EF4-FFF2-40B4-BE49-F238E27FC236}">
                  <a16:creationId xmlns:a16="http://schemas.microsoft.com/office/drawing/2014/main" id="{00000000-0008-0000-0100-000064000000}"/>
                </a:ext>
              </a:extLst>
            </xdr:cNvPr>
            <xdr:cNvGrpSpPr>
              <a:grpSpLocks/>
            </xdr:cNvGrpSpPr>
          </xdr:nvGrpSpPr>
          <xdr:grpSpPr bwMode="auto">
            <a:xfrm>
              <a:off x="1892" y="-495"/>
              <a:ext cx="81" cy="101"/>
              <a:chOff x="1892" y="-495"/>
              <a:chExt cx="81" cy="101"/>
            </a:xfrm>
          </xdr:grpSpPr>
          <xdr:sp macro="" textlink="">
            <xdr:nvSpPr>
              <xdr:cNvPr id="173" name="Freeform 172">
                <a:extLst>
                  <a:ext uri="{FF2B5EF4-FFF2-40B4-BE49-F238E27FC236}">
                    <a16:creationId xmlns:a16="http://schemas.microsoft.com/office/drawing/2014/main" id="{00000000-0008-0000-0100-0000AD000000}"/>
                  </a:ext>
                </a:extLst>
              </xdr:cNvPr>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74" name="Freeform 173">
                <a:extLst>
                  <a:ext uri="{FF2B5EF4-FFF2-40B4-BE49-F238E27FC236}">
                    <a16:creationId xmlns:a16="http://schemas.microsoft.com/office/drawing/2014/main" id="{00000000-0008-0000-0100-0000AE000000}"/>
                  </a:ext>
                </a:extLst>
              </xdr:cNvPr>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75" name="Freeform 174">
                <a:extLst>
                  <a:ext uri="{FF2B5EF4-FFF2-40B4-BE49-F238E27FC236}">
                    <a16:creationId xmlns:a16="http://schemas.microsoft.com/office/drawing/2014/main" id="{00000000-0008-0000-0100-0000AF000000}"/>
                  </a:ext>
                </a:extLst>
              </xdr:cNvPr>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1" name="Group 100">
              <a:extLst>
                <a:ext uri="{FF2B5EF4-FFF2-40B4-BE49-F238E27FC236}">
                  <a16:creationId xmlns:a16="http://schemas.microsoft.com/office/drawing/2014/main" id="{00000000-0008-0000-0100-000065000000}"/>
                </a:ext>
              </a:extLst>
            </xdr:cNvPr>
            <xdr:cNvGrpSpPr>
              <a:grpSpLocks/>
            </xdr:cNvGrpSpPr>
          </xdr:nvGrpSpPr>
          <xdr:grpSpPr bwMode="auto">
            <a:xfrm>
              <a:off x="2007" y="-493"/>
              <a:ext cx="2" cy="99"/>
              <a:chOff x="2007" y="-493"/>
              <a:chExt cx="2" cy="99"/>
            </a:xfrm>
          </xdr:grpSpPr>
          <xdr:sp macro="" textlink="">
            <xdr:nvSpPr>
              <xdr:cNvPr id="172" name="Freeform 171">
                <a:extLst>
                  <a:ext uri="{FF2B5EF4-FFF2-40B4-BE49-F238E27FC236}">
                    <a16:creationId xmlns:a16="http://schemas.microsoft.com/office/drawing/2014/main" id="{00000000-0008-0000-0100-0000AC000000}"/>
                  </a:ext>
                </a:extLst>
              </xdr:cNvPr>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2" name="Group 101">
              <a:extLst>
                <a:ext uri="{FF2B5EF4-FFF2-40B4-BE49-F238E27FC236}">
                  <a16:creationId xmlns:a16="http://schemas.microsoft.com/office/drawing/2014/main" id="{00000000-0008-0000-0100-000066000000}"/>
                </a:ext>
              </a:extLst>
            </xdr:cNvPr>
            <xdr:cNvGrpSpPr>
              <a:grpSpLocks/>
            </xdr:cNvGrpSpPr>
          </xdr:nvGrpSpPr>
          <xdr:grpSpPr bwMode="auto">
            <a:xfrm>
              <a:off x="2002" y="-535"/>
              <a:ext cx="11" cy="2"/>
              <a:chOff x="2002" y="-535"/>
              <a:chExt cx="11" cy="2"/>
            </a:xfrm>
          </xdr:grpSpPr>
          <xdr:sp macro="" textlink="">
            <xdr:nvSpPr>
              <xdr:cNvPr id="171" name="Freeform 170">
                <a:extLst>
                  <a:ext uri="{FF2B5EF4-FFF2-40B4-BE49-F238E27FC236}">
                    <a16:creationId xmlns:a16="http://schemas.microsoft.com/office/drawing/2014/main" id="{00000000-0008-0000-0100-0000AB000000}"/>
                  </a:ext>
                </a:extLst>
              </xdr:cNvPr>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3" name="Group 102">
              <a:extLst>
                <a:ext uri="{FF2B5EF4-FFF2-40B4-BE49-F238E27FC236}">
                  <a16:creationId xmlns:a16="http://schemas.microsoft.com/office/drawing/2014/main" id="{00000000-0008-0000-0100-000067000000}"/>
                </a:ext>
              </a:extLst>
            </xdr:cNvPr>
            <xdr:cNvGrpSpPr>
              <a:grpSpLocks/>
            </xdr:cNvGrpSpPr>
          </xdr:nvGrpSpPr>
          <xdr:grpSpPr bwMode="auto">
            <a:xfrm>
              <a:off x="2037" y="-495"/>
              <a:ext cx="63" cy="103"/>
              <a:chOff x="2037" y="-495"/>
              <a:chExt cx="63" cy="103"/>
            </a:xfrm>
          </xdr:grpSpPr>
          <xdr:sp macro="" textlink="">
            <xdr:nvSpPr>
              <xdr:cNvPr id="168" name="Freeform 167">
                <a:extLst>
                  <a:ext uri="{FF2B5EF4-FFF2-40B4-BE49-F238E27FC236}">
                    <a16:creationId xmlns:a16="http://schemas.microsoft.com/office/drawing/2014/main" id="{00000000-0008-0000-0100-0000A8000000}"/>
                  </a:ext>
                </a:extLst>
              </xdr:cNvPr>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9" name="Freeform 168">
                <a:extLst>
                  <a:ext uri="{FF2B5EF4-FFF2-40B4-BE49-F238E27FC236}">
                    <a16:creationId xmlns:a16="http://schemas.microsoft.com/office/drawing/2014/main" id="{00000000-0008-0000-0100-0000A9000000}"/>
                  </a:ext>
                </a:extLst>
              </xdr:cNvPr>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70" name="Freeform 169">
                <a:extLst>
                  <a:ext uri="{FF2B5EF4-FFF2-40B4-BE49-F238E27FC236}">
                    <a16:creationId xmlns:a16="http://schemas.microsoft.com/office/drawing/2014/main" id="{00000000-0008-0000-0100-0000AA000000}"/>
                  </a:ext>
                </a:extLst>
              </xdr:cNvPr>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4" name="Group 103">
              <a:extLst>
                <a:ext uri="{FF2B5EF4-FFF2-40B4-BE49-F238E27FC236}">
                  <a16:creationId xmlns:a16="http://schemas.microsoft.com/office/drawing/2014/main" id="{00000000-0008-0000-0100-000068000000}"/>
                </a:ext>
              </a:extLst>
            </xdr:cNvPr>
            <xdr:cNvGrpSpPr>
              <a:grpSpLocks/>
            </xdr:cNvGrpSpPr>
          </xdr:nvGrpSpPr>
          <xdr:grpSpPr bwMode="auto">
            <a:xfrm>
              <a:off x="2102" y="-526"/>
              <a:ext cx="70" cy="134"/>
              <a:chOff x="2102" y="-526"/>
              <a:chExt cx="70" cy="134"/>
            </a:xfrm>
          </xdr:grpSpPr>
          <xdr:sp macro="" textlink="">
            <xdr:nvSpPr>
              <xdr:cNvPr id="164" name="Freeform 163">
                <a:extLst>
                  <a:ext uri="{FF2B5EF4-FFF2-40B4-BE49-F238E27FC236}">
                    <a16:creationId xmlns:a16="http://schemas.microsoft.com/office/drawing/2014/main" id="{00000000-0008-0000-0100-0000A4000000}"/>
                  </a:ext>
                </a:extLst>
              </xdr:cNvPr>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5" name="Freeform 164">
                <a:extLst>
                  <a:ext uri="{FF2B5EF4-FFF2-40B4-BE49-F238E27FC236}">
                    <a16:creationId xmlns:a16="http://schemas.microsoft.com/office/drawing/2014/main" id="{00000000-0008-0000-0100-0000A5000000}"/>
                  </a:ext>
                </a:extLst>
              </xdr:cNvPr>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6" name="Freeform 165">
                <a:extLst>
                  <a:ext uri="{FF2B5EF4-FFF2-40B4-BE49-F238E27FC236}">
                    <a16:creationId xmlns:a16="http://schemas.microsoft.com/office/drawing/2014/main" id="{00000000-0008-0000-0100-0000A6000000}"/>
                  </a:ext>
                </a:extLst>
              </xdr:cNvPr>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7" name="Freeform 166">
                <a:extLst>
                  <a:ext uri="{FF2B5EF4-FFF2-40B4-BE49-F238E27FC236}">
                    <a16:creationId xmlns:a16="http://schemas.microsoft.com/office/drawing/2014/main" id="{00000000-0008-0000-0100-0000A7000000}"/>
                  </a:ext>
                </a:extLst>
              </xdr:cNvPr>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5" name="Group 104">
              <a:extLst>
                <a:ext uri="{FF2B5EF4-FFF2-40B4-BE49-F238E27FC236}">
                  <a16:creationId xmlns:a16="http://schemas.microsoft.com/office/drawing/2014/main" id="{00000000-0008-0000-0100-000069000000}"/>
                </a:ext>
              </a:extLst>
            </xdr:cNvPr>
            <xdr:cNvGrpSpPr>
              <a:grpSpLocks/>
            </xdr:cNvGrpSpPr>
          </xdr:nvGrpSpPr>
          <xdr:grpSpPr bwMode="auto">
            <a:xfrm>
              <a:off x="2186" y="-495"/>
              <a:ext cx="69" cy="101"/>
              <a:chOff x="2186" y="-495"/>
              <a:chExt cx="69" cy="101"/>
            </a:xfrm>
          </xdr:grpSpPr>
          <xdr:sp macro="" textlink="">
            <xdr:nvSpPr>
              <xdr:cNvPr id="161" name="Freeform 160">
                <a:extLst>
                  <a:ext uri="{FF2B5EF4-FFF2-40B4-BE49-F238E27FC236}">
                    <a16:creationId xmlns:a16="http://schemas.microsoft.com/office/drawing/2014/main" id="{00000000-0008-0000-0100-0000A1000000}"/>
                  </a:ext>
                </a:extLst>
              </xdr:cNvPr>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2" name="Freeform 161">
                <a:extLst>
                  <a:ext uri="{FF2B5EF4-FFF2-40B4-BE49-F238E27FC236}">
                    <a16:creationId xmlns:a16="http://schemas.microsoft.com/office/drawing/2014/main" id="{00000000-0008-0000-0100-0000A2000000}"/>
                  </a:ext>
                </a:extLst>
              </xdr:cNvPr>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3" name="Freeform 162">
                <a:extLst>
                  <a:ext uri="{FF2B5EF4-FFF2-40B4-BE49-F238E27FC236}">
                    <a16:creationId xmlns:a16="http://schemas.microsoft.com/office/drawing/2014/main" id="{00000000-0008-0000-0100-0000A3000000}"/>
                  </a:ext>
                </a:extLst>
              </xdr:cNvPr>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6" name="Group 105">
              <a:extLst>
                <a:ext uri="{FF2B5EF4-FFF2-40B4-BE49-F238E27FC236}">
                  <a16:creationId xmlns:a16="http://schemas.microsoft.com/office/drawing/2014/main" id="{00000000-0008-0000-0100-00006A000000}"/>
                </a:ext>
              </a:extLst>
            </xdr:cNvPr>
            <xdr:cNvGrpSpPr>
              <a:grpSpLocks/>
            </xdr:cNvGrpSpPr>
          </xdr:nvGrpSpPr>
          <xdr:grpSpPr bwMode="auto">
            <a:xfrm>
              <a:off x="2262" y="-546"/>
              <a:ext cx="1022" cy="203"/>
              <a:chOff x="2262" y="-546"/>
              <a:chExt cx="1022" cy="203"/>
            </a:xfrm>
          </xdr:grpSpPr>
          <xdr:sp macro="" textlink="">
            <xdr:nvSpPr>
              <xdr:cNvPr id="157" name="Freeform 156">
                <a:extLst>
                  <a:ext uri="{FF2B5EF4-FFF2-40B4-BE49-F238E27FC236}">
                    <a16:creationId xmlns:a16="http://schemas.microsoft.com/office/drawing/2014/main" id="{00000000-0008-0000-0100-00009D000000}"/>
                  </a:ext>
                </a:extLst>
              </xdr:cNvPr>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8" name="Freeform 157">
                <a:extLst>
                  <a:ext uri="{FF2B5EF4-FFF2-40B4-BE49-F238E27FC236}">
                    <a16:creationId xmlns:a16="http://schemas.microsoft.com/office/drawing/2014/main" id="{00000000-0008-0000-0100-00009E000000}"/>
                  </a:ext>
                </a:extLst>
              </xdr:cNvPr>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159" name="Picture 158">
                <a:extLst>
                  <a:ext uri="{FF2B5EF4-FFF2-40B4-BE49-F238E27FC236}">
                    <a16:creationId xmlns:a16="http://schemas.microsoft.com/office/drawing/2014/main" id="{00000000-0008-0000-0100-00009F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0" name="Picture 159">
                <a:extLst>
                  <a:ext uri="{FF2B5EF4-FFF2-40B4-BE49-F238E27FC236}">
                    <a16:creationId xmlns:a16="http://schemas.microsoft.com/office/drawing/2014/main" id="{00000000-0008-0000-0100-0000A0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07" name="Group 106">
              <a:extLst>
                <a:ext uri="{FF2B5EF4-FFF2-40B4-BE49-F238E27FC236}">
                  <a16:creationId xmlns:a16="http://schemas.microsoft.com/office/drawing/2014/main" id="{00000000-0008-0000-0100-00006B000000}"/>
                </a:ext>
              </a:extLst>
            </xdr:cNvPr>
            <xdr:cNvGrpSpPr>
              <a:grpSpLocks/>
            </xdr:cNvGrpSpPr>
          </xdr:nvGrpSpPr>
          <xdr:grpSpPr bwMode="auto">
            <a:xfrm>
              <a:off x="3563" y="-282"/>
              <a:ext cx="160" cy="168"/>
              <a:chOff x="3563" y="-282"/>
              <a:chExt cx="160" cy="168"/>
            </a:xfrm>
          </xdr:grpSpPr>
          <xdr:sp macro="" textlink="">
            <xdr:nvSpPr>
              <xdr:cNvPr id="154" name="Freeform 153">
                <a:extLst>
                  <a:ext uri="{FF2B5EF4-FFF2-40B4-BE49-F238E27FC236}">
                    <a16:creationId xmlns:a16="http://schemas.microsoft.com/office/drawing/2014/main" id="{00000000-0008-0000-0100-00009A000000}"/>
                  </a:ext>
                </a:extLst>
              </xdr:cNvPr>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5" name="Freeform 154">
                <a:extLst>
                  <a:ext uri="{FF2B5EF4-FFF2-40B4-BE49-F238E27FC236}">
                    <a16:creationId xmlns:a16="http://schemas.microsoft.com/office/drawing/2014/main" id="{00000000-0008-0000-0100-00009B000000}"/>
                  </a:ext>
                </a:extLst>
              </xdr:cNvPr>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6" name="Freeform 155">
                <a:extLst>
                  <a:ext uri="{FF2B5EF4-FFF2-40B4-BE49-F238E27FC236}">
                    <a16:creationId xmlns:a16="http://schemas.microsoft.com/office/drawing/2014/main" id="{00000000-0008-0000-0100-00009C000000}"/>
                  </a:ext>
                </a:extLst>
              </xdr:cNvPr>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8" name="Group 107">
              <a:extLst>
                <a:ext uri="{FF2B5EF4-FFF2-40B4-BE49-F238E27FC236}">
                  <a16:creationId xmlns:a16="http://schemas.microsoft.com/office/drawing/2014/main" id="{00000000-0008-0000-0100-00006C000000}"/>
                </a:ext>
              </a:extLst>
            </xdr:cNvPr>
            <xdr:cNvGrpSpPr>
              <a:grpSpLocks/>
            </xdr:cNvGrpSpPr>
          </xdr:nvGrpSpPr>
          <xdr:grpSpPr bwMode="auto">
            <a:xfrm>
              <a:off x="3746" y="-229"/>
              <a:ext cx="125" cy="115"/>
              <a:chOff x="3746" y="-229"/>
              <a:chExt cx="125" cy="115"/>
            </a:xfrm>
          </xdr:grpSpPr>
          <xdr:sp macro="" textlink="">
            <xdr:nvSpPr>
              <xdr:cNvPr id="152" name="Freeform 151">
                <a:extLst>
                  <a:ext uri="{FF2B5EF4-FFF2-40B4-BE49-F238E27FC236}">
                    <a16:creationId xmlns:a16="http://schemas.microsoft.com/office/drawing/2014/main" id="{00000000-0008-0000-0100-000098000000}"/>
                  </a:ext>
                </a:extLst>
              </xdr:cNvPr>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3" name="Freeform 152">
                <a:extLst>
                  <a:ext uri="{FF2B5EF4-FFF2-40B4-BE49-F238E27FC236}">
                    <a16:creationId xmlns:a16="http://schemas.microsoft.com/office/drawing/2014/main" id="{00000000-0008-0000-0100-000099000000}"/>
                  </a:ext>
                </a:extLst>
              </xdr:cNvPr>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9" name="Group 108">
              <a:extLst>
                <a:ext uri="{FF2B5EF4-FFF2-40B4-BE49-F238E27FC236}">
                  <a16:creationId xmlns:a16="http://schemas.microsoft.com/office/drawing/2014/main" id="{00000000-0008-0000-0100-00006D000000}"/>
                </a:ext>
              </a:extLst>
            </xdr:cNvPr>
            <xdr:cNvGrpSpPr>
              <a:grpSpLocks/>
            </xdr:cNvGrpSpPr>
          </xdr:nvGrpSpPr>
          <xdr:grpSpPr bwMode="auto">
            <a:xfrm>
              <a:off x="3894" y="-229"/>
              <a:ext cx="200" cy="113"/>
              <a:chOff x="3894" y="-229"/>
              <a:chExt cx="200" cy="113"/>
            </a:xfrm>
          </xdr:grpSpPr>
          <xdr:sp macro="" textlink="">
            <xdr:nvSpPr>
              <xdr:cNvPr id="147" name="Freeform 146">
                <a:extLst>
                  <a:ext uri="{FF2B5EF4-FFF2-40B4-BE49-F238E27FC236}">
                    <a16:creationId xmlns:a16="http://schemas.microsoft.com/office/drawing/2014/main" id="{00000000-0008-0000-0100-000093000000}"/>
                  </a:ext>
                </a:extLst>
              </xdr:cNvPr>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8" name="Freeform 147">
                <a:extLst>
                  <a:ext uri="{FF2B5EF4-FFF2-40B4-BE49-F238E27FC236}">
                    <a16:creationId xmlns:a16="http://schemas.microsoft.com/office/drawing/2014/main" id="{00000000-0008-0000-0100-000094000000}"/>
                  </a:ext>
                </a:extLst>
              </xdr:cNvPr>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9" name="Freeform 148">
                <a:extLst>
                  <a:ext uri="{FF2B5EF4-FFF2-40B4-BE49-F238E27FC236}">
                    <a16:creationId xmlns:a16="http://schemas.microsoft.com/office/drawing/2014/main" id="{00000000-0008-0000-0100-000095000000}"/>
                  </a:ext>
                </a:extLst>
              </xdr:cNvPr>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0" name="Freeform 149">
                <a:extLst>
                  <a:ext uri="{FF2B5EF4-FFF2-40B4-BE49-F238E27FC236}">
                    <a16:creationId xmlns:a16="http://schemas.microsoft.com/office/drawing/2014/main" id="{00000000-0008-0000-0100-000096000000}"/>
                  </a:ext>
                </a:extLst>
              </xdr:cNvPr>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1" name="Freeform 150">
                <a:extLst>
                  <a:ext uri="{FF2B5EF4-FFF2-40B4-BE49-F238E27FC236}">
                    <a16:creationId xmlns:a16="http://schemas.microsoft.com/office/drawing/2014/main" id="{00000000-0008-0000-0100-000097000000}"/>
                  </a:ext>
                </a:extLst>
              </xdr:cNvPr>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0" name="Group 109">
              <a:extLst>
                <a:ext uri="{FF2B5EF4-FFF2-40B4-BE49-F238E27FC236}">
                  <a16:creationId xmlns:a16="http://schemas.microsoft.com/office/drawing/2014/main" id="{00000000-0008-0000-0100-00006E000000}"/>
                </a:ext>
              </a:extLst>
            </xdr:cNvPr>
            <xdr:cNvGrpSpPr>
              <a:grpSpLocks/>
            </xdr:cNvGrpSpPr>
          </xdr:nvGrpSpPr>
          <xdr:grpSpPr bwMode="auto">
            <a:xfrm>
              <a:off x="4124" y="-229"/>
              <a:ext cx="200" cy="113"/>
              <a:chOff x="4124" y="-229"/>
              <a:chExt cx="200" cy="113"/>
            </a:xfrm>
          </xdr:grpSpPr>
          <xdr:sp macro="" textlink="">
            <xdr:nvSpPr>
              <xdr:cNvPr id="142" name="Freeform 141">
                <a:extLst>
                  <a:ext uri="{FF2B5EF4-FFF2-40B4-BE49-F238E27FC236}">
                    <a16:creationId xmlns:a16="http://schemas.microsoft.com/office/drawing/2014/main" id="{00000000-0008-0000-0100-00008E000000}"/>
                  </a:ext>
                </a:extLst>
              </xdr:cNvPr>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3" name="Freeform 142">
                <a:extLst>
                  <a:ext uri="{FF2B5EF4-FFF2-40B4-BE49-F238E27FC236}">
                    <a16:creationId xmlns:a16="http://schemas.microsoft.com/office/drawing/2014/main" id="{00000000-0008-0000-0100-00008F000000}"/>
                  </a:ext>
                </a:extLst>
              </xdr:cNvPr>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4" name="Freeform 143">
                <a:extLst>
                  <a:ext uri="{FF2B5EF4-FFF2-40B4-BE49-F238E27FC236}">
                    <a16:creationId xmlns:a16="http://schemas.microsoft.com/office/drawing/2014/main" id="{00000000-0008-0000-0100-000090000000}"/>
                  </a:ext>
                </a:extLst>
              </xdr:cNvPr>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5" name="Freeform 144">
                <a:extLst>
                  <a:ext uri="{FF2B5EF4-FFF2-40B4-BE49-F238E27FC236}">
                    <a16:creationId xmlns:a16="http://schemas.microsoft.com/office/drawing/2014/main" id="{00000000-0008-0000-0100-000091000000}"/>
                  </a:ext>
                </a:extLst>
              </xdr:cNvPr>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6" name="Freeform 145">
                <a:extLst>
                  <a:ext uri="{FF2B5EF4-FFF2-40B4-BE49-F238E27FC236}">
                    <a16:creationId xmlns:a16="http://schemas.microsoft.com/office/drawing/2014/main" id="{00000000-0008-0000-0100-000092000000}"/>
                  </a:ext>
                </a:extLst>
              </xdr:cNvPr>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1" name="Group 110">
              <a:extLst>
                <a:ext uri="{FF2B5EF4-FFF2-40B4-BE49-F238E27FC236}">
                  <a16:creationId xmlns:a16="http://schemas.microsoft.com/office/drawing/2014/main" id="{00000000-0008-0000-0100-00006F000000}"/>
                </a:ext>
              </a:extLst>
            </xdr:cNvPr>
            <xdr:cNvGrpSpPr>
              <a:grpSpLocks/>
            </xdr:cNvGrpSpPr>
          </xdr:nvGrpSpPr>
          <xdr:grpSpPr bwMode="auto">
            <a:xfrm>
              <a:off x="4352" y="-282"/>
              <a:ext cx="39" cy="166"/>
              <a:chOff x="4352" y="-282"/>
              <a:chExt cx="39" cy="166"/>
            </a:xfrm>
          </xdr:grpSpPr>
          <xdr:sp macro="" textlink="">
            <xdr:nvSpPr>
              <xdr:cNvPr id="140" name="Freeform 139">
                <a:extLst>
                  <a:ext uri="{FF2B5EF4-FFF2-40B4-BE49-F238E27FC236}">
                    <a16:creationId xmlns:a16="http://schemas.microsoft.com/office/drawing/2014/main" id="{00000000-0008-0000-0100-00008C000000}"/>
                  </a:ext>
                </a:extLst>
              </xdr:cNvPr>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1" name="Freeform 140">
                <a:extLst>
                  <a:ext uri="{FF2B5EF4-FFF2-40B4-BE49-F238E27FC236}">
                    <a16:creationId xmlns:a16="http://schemas.microsoft.com/office/drawing/2014/main" id="{00000000-0008-0000-0100-00008D000000}"/>
                  </a:ext>
                </a:extLst>
              </xdr:cNvPr>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2" name="Group 111">
              <a:extLst>
                <a:ext uri="{FF2B5EF4-FFF2-40B4-BE49-F238E27FC236}">
                  <a16:creationId xmlns:a16="http://schemas.microsoft.com/office/drawing/2014/main" id="{00000000-0008-0000-0100-000070000000}"/>
                </a:ext>
              </a:extLst>
            </xdr:cNvPr>
            <xdr:cNvGrpSpPr>
              <a:grpSpLocks/>
            </xdr:cNvGrpSpPr>
          </xdr:nvGrpSpPr>
          <xdr:grpSpPr bwMode="auto">
            <a:xfrm>
              <a:off x="4413" y="-229"/>
              <a:ext cx="88" cy="115"/>
              <a:chOff x="4413" y="-229"/>
              <a:chExt cx="88" cy="115"/>
            </a:xfrm>
          </xdr:grpSpPr>
          <xdr:sp macro="" textlink="">
            <xdr:nvSpPr>
              <xdr:cNvPr id="137" name="Freeform 136">
                <a:extLst>
                  <a:ext uri="{FF2B5EF4-FFF2-40B4-BE49-F238E27FC236}">
                    <a16:creationId xmlns:a16="http://schemas.microsoft.com/office/drawing/2014/main" id="{00000000-0008-0000-0100-000089000000}"/>
                  </a:ext>
                </a:extLst>
              </xdr:cNvPr>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8" name="Freeform 137">
                <a:extLst>
                  <a:ext uri="{FF2B5EF4-FFF2-40B4-BE49-F238E27FC236}">
                    <a16:creationId xmlns:a16="http://schemas.microsoft.com/office/drawing/2014/main" id="{00000000-0008-0000-0100-00008A000000}"/>
                  </a:ext>
                </a:extLst>
              </xdr:cNvPr>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9" name="Freeform 138">
                <a:extLst>
                  <a:ext uri="{FF2B5EF4-FFF2-40B4-BE49-F238E27FC236}">
                    <a16:creationId xmlns:a16="http://schemas.microsoft.com/office/drawing/2014/main" id="{00000000-0008-0000-0100-00008B000000}"/>
                  </a:ext>
                </a:extLst>
              </xdr:cNvPr>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3" name="Group 112">
              <a:extLst>
                <a:ext uri="{FF2B5EF4-FFF2-40B4-BE49-F238E27FC236}">
                  <a16:creationId xmlns:a16="http://schemas.microsoft.com/office/drawing/2014/main" id="{00000000-0008-0000-0100-000071000000}"/>
                </a:ext>
              </a:extLst>
            </xdr:cNvPr>
            <xdr:cNvGrpSpPr>
              <a:grpSpLocks/>
            </xdr:cNvGrpSpPr>
          </xdr:nvGrpSpPr>
          <xdr:grpSpPr bwMode="auto">
            <a:xfrm>
              <a:off x="4515" y="-229"/>
              <a:ext cx="88" cy="115"/>
              <a:chOff x="4515" y="-229"/>
              <a:chExt cx="88" cy="115"/>
            </a:xfrm>
          </xdr:grpSpPr>
          <xdr:sp macro="" textlink="">
            <xdr:nvSpPr>
              <xdr:cNvPr id="134" name="Freeform 133">
                <a:extLst>
                  <a:ext uri="{FF2B5EF4-FFF2-40B4-BE49-F238E27FC236}">
                    <a16:creationId xmlns:a16="http://schemas.microsoft.com/office/drawing/2014/main" id="{00000000-0008-0000-0100-000086000000}"/>
                  </a:ext>
                </a:extLst>
              </xdr:cNvPr>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5" name="Freeform 134">
                <a:extLst>
                  <a:ext uri="{FF2B5EF4-FFF2-40B4-BE49-F238E27FC236}">
                    <a16:creationId xmlns:a16="http://schemas.microsoft.com/office/drawing/2014/main" id="{00000000-0008-0000-0100-000087000000}"/>
                  </a:ext>
                </a:extLst>
              </xdr:cNvPr>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6" name="Freeform 135">
                <a:extLst>
                  <a:ext uri="{FF2B5EF4-FFF2-40B4-BE49-F238E27FC236}">
                    <a16:creationId xmlns:a16="http://schemas.microsoft.com/office/drawing/2014/main" id="{00000000-0008-0000-0100-000088000000}"/>
                  </a:ext>
                </a:extLst>
              </xdr:cNvPr>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4" name="Group 113">
              <a:extLst>
                <a:ext uri="{FF2B5EF4-FFF2-40B4-BE49-F238E27FC236}">
                  <a16:creationId xmlns:a16="http://schemas.microsoft.com/office/drawing/2014/main" id="{00000000-0008-0000-0100-000072000000}"/>
                </a:ext>
              </a:extLst>
            </xdr:cNvPr>
            <xdr:cNvGrpSpPr>
              <a:grpSpLocks/>
            </xdr:cNvGrpSpPr>
          </xdr:nvGrpSpPr>
          <xdr:grpSpPr bwMode="auto">
            <a:xfrm>
              <a:off x="4622" y="-282"/>
              <a:ext cx="39" cy="166"/>
              <a:chOff x="4622" y="-282"/>
              <a:chExt cx="39" cy="166"/>
            </a:xfrm>
          </xdr:grpSpPr>
          <xdr:sp macro="" textlink="">
            <xdr:nvSpPr>
              <xdr:cNvPr id="132" name="Freeform 131">
                <a:extLst>
                  <a:ext uri="{FF2B5EF4-FFF2-40B4-BE49-F238E27FC236}">
                    <a16:creationId xmlns:a16="http://schemas.microsoft.com/office/drawing/2014/main" id="{00000000-0008-0000-0100-000084000000}"/>
                  </a:ext>
                </a:extLst>
              </xdr:cNvPr>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3" name="Freeform 132">
                <a:extLst>
                  <a:ext uri="{FF2B5EF4-FFF2-40B4-BE49-F238E27FC236}">
                    <a16:creationId xmlns:a16="http://schemas.microsoft.com/office/drawing/2014/main" id="{00000000-0008-0000-0100-000085000000}"/>
                  </a:ext>
                </a:extLst>
              </xdr:cNvPr>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5" name="Group 114">
              <a:extLst>
                <a:ext uri="{FF2B5EF4-FFF2-40B4-BE49-F238E27FC236}">
                  <a16:creationId xmlns:a16="http://schemas.microsoft.com/office/drawing/2014/main" id="{00000000-0008-0000-0100-000073000000}"/>
                </a:ext>
              </a:extLst>
            </xdr:cNvPr>
            <xdr:cNvGrpSpPr>
              <a:grpSpLocks/>
            </xdr:cNvGrpSpPr>
          </xdr:nvGrpSpPr>
          <xdr:grpSpPr bwMode="auto">
            <a:xfrm>
              <a:off x="4682" y="-229"/>
              <a:ext cx="125" cy="115"/>
              <a:chOff x="4682" y="-229"/>
              <a:chExt cx="125" cy="115"/>
            </a:xfrm>
          </xdr:grpSpPr>
          <xdr:sp macro="" textlink="">
            <xdr:nvSpPr>
              <xdr:cNvPr id="130" name="Freeform 129">
                <a:extLst>
                  <a:ext uri="{FF2B5EF4-FFF2-40B4-BE49-F238E27FC236}">
                    <a16:creationId xmlns:a16="http://schemas.microsoft.com/office/drawing/2014/main" id="{00000000-0008-0000-0100-000082000000}"/>
                  </a:ext>
                </a:extLst>
              </xdr:cNvPr>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1" name="Freeform 130">
                <a:extLst>
                  <a:ext uri="{FF2B5EF4-FFF2-40B4-BE49-F238E27FC236}">
                    <a16:creationId xmlns:a16="http://schemas.microsoft.com/office/drawing/2014/main" id="{00000000-0008-0000-0100-000083000000}"/>
                  </a:ext>
                </a:extLst>
              </xdr:cNvPr>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6" name="Group 115">
              <a:extLst>
                <a:ext uri="{FF2B5EF4-FFF2-40B4-BE49-F238E27FC236}">
                  <a16:creationId xmlns:a16="http://schemas.microsoft.com/office/drawing/2014/main" id="{00000000-0008-0000-0100-000074000000}"/>
                </a:ext>
              </a:extLst>
            </xdr:cNvPr>
            <xdr:cNvGrpSpPr>
              <a:grpSpLocks/>
            </xdr:cNvGrpSpPr>
          </xdr:nvGrpSpPr>
          <xdr:grpSpPr bwMode="auto">
            <a:xfrm>
              <a:off x="4830" y="-229"/>
              <a:ext cx="112" cy="113"/>
              <a:chOff x="4830" y="-229"/>
              <a:chExt cx="112" cy="113"/>
            </a:xfrm>
          </xdr:grpSpPr>
          <xdr:sp macro="" textlink="">
            <xdr:nvSpPr>
              <xdr:cNvPr id="127" name="Freeform 126">
                <a:extLst>
                  <a:ext uri="{FF2B5EF4-FFF2-40B4-BE49-F238E27FC236}">
                    <a16:creationId xmlns:a16="http://schemas.microsoft.com/office/drawing/2014/main" id="{00000000-0008-0000-0100-00007F000000}"/>
                  </a:ext>
                </a:extLst>
              </xdr:cNvPr>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8" name="Freeform 127">
                <a:extLst>
                  <a:ext uri="{FF2B5EF4-FFF2-40B4-BE49-F238E27FC236}">
                    <a16:creationId xmlns:a16="http://schemas.microsoft.com/office/drawing/2014/main" id="{00000000-0008-0000-0100-000080000000}"/>
                  </a:ext>
                </a:extLst>
              </xdr:cNvPr>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9" name="Freeform 128">
                <a:extLst>
                  <a:ext uri="{FF2B5EF4-FFF2-40B4-BE49-F238E27FC236}">
                    <a16:creationId xmlns:a16="http://schemas.microsoft.com/office/drawing/2014/main" id="{00000000-0008-0000-0100-000081000000}"/>
                  </a:ext>
                </a:extLst>
              </xdr:cNvPr>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7" name="Group 116">
              <a:extLst>
                <a:ext uri="{FF2B5EF4-FFF2-40B4-BE49-F238E27FC236}">
                  <a16:creationId xmlns:a16="http://schemas.microsoft.com/office/drawing/2014/main" id="{00000000-0008-0000-0100-000075000000}"/>
                </a:ext>
              </a:extLst>
            </xdr:cNvPr>
            <xdr:cNvGrpSpPr>
              <a:grpSpLocks/>
            </xdr:cNvGrpSpPr>
          </xdr:nvGrpSpPr>
          <xdr:grpSpPr bwMode="auto">
            <a:xfrm>
              <a:off x="4965" y="-229"/>
              <a:ext cx="116" cy="115"/>
              <a:chOff x="4965" y="-229"/>
              <a:chExt cx="116" cy="115"/>
            </a:xfrm>
          </xdr:grpSpPr>
          <xdr:sp macro="" textlink="">
            <xdr:nvSpPr>
              <xdr:cNvPr id="124" name="Freeform 123">
                <a:extLst>
                  <a:ext uri="{FF2B5EF4-FFF2-40B4-BE49-F238E27FC236}">
                    <a16:creationId xmlns:a16="http://schemas.microsoft.com/office/drawing/2014/main" id="{00000000-0008-0000-0100-00007C000000}"/>
                  </a:ext>
                </a:extLst>
              </xdr:cNvPr>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5" name="Freeform 124">
                <a:extLst>
                  <a:ext uri="{FF2B5EF4-FFF2-40B4-BE49-F238E27FC236}">
                    <a16:creationId xmlns:a16="http://schemas.microsoft.com/office/drawing/2014/main" id="{00000000-0008-0000-0100-00007D000000}"/>
                  </a:ext>
                </a:extLst>
              </xdr:cNvPr>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6" name="Freeform 125">
                <a:extLst>
                  <a:ext uri="{FF2B5EF4-FFF2-40B4-BE49-F238E27FC236}">
                    <a16:creationId xmlns:a16="http://schemas.microsoft.com/office/drawing/2014/main" id="{00000000-0008-0000-0100-00007E000000}"/>
                  </a:ext>
                </a:extLst>
              </xdr:cNvPr>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8" name="Group 117">
              <a:extLst>
                <a:ext uri="{FF2B5EF4-FFF2-40B4-BE49-F238E27FC236}">
                  <a16:creationId xmlns:a16="http://schemas.microsoft.com/office/drawing/2014/main" id="{00000000-0008-0000-0100-000076000000}"/>
                </a:ext>
              </a:extLst>
            </xdr:cNvPr>
            <xdr:cNvGrpSpPr>
              <a:grpSpLocks/>
            </xdr:cNvGrpSpPr>
          </xdr:nvGrpSpPr>
          <xdr:grpSpPr bwMode="auto">
            <a:xfrm>
              <a:off x="5104" y="-229"/>
              <a:ext cx="94" cy="113"/>
              <a:chOff x="5104" y="-229"/>
              <a:chExt cx="94" cy="113"/>
            </a:xfrm>
          </xdr:grpSpPr>
          <xdr:sp macro="" textlink="">
            <xdr:nvSpPr>
              <xdr:cNvPr id="121" name="Freeform 120">
                <a:extLst>
                  <a:ext uri="{FF2B5EF4-FFF2-40B4-BE49-F238E27FC236}">
                    <a16:creationId xmlns:a16="http://schemas.microsoft.com/office/drawing/2014/main" id="{00000000-0008-0000-0100-000079000000}"/>
                  </a:ext>
                </a:extLst>
              </xdr:cNvPr>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2" name="Freeform 121">
                <a:extLst>
                  <a:ext uri="{FF2B5EF4-FFF2-40B4-BE49-F238E27FC236}">
                    <a16:creationId xmlns:a16="http://schemas.microsoft.com/office/drawing/2014/main" id="{00000000-0008-0000-0100-00007A000000}"/>
                  </a:ext>
                </a:extLst>
              </xdr:cNvPr>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3" name="Freeform 122">
                <a:extLst>
                  <a:ext uri="{FF2B5EF4-FFF2-40B4-BE49-F238E27FC236}">
                    <a16:creationId xmlns:a16="http://schemas.microsoft.com/office/drawing/2014/main" id="{00000000-0008-0000-0100-00007B000000}"/>
                  </a:ext>
                </a:extLst>
              </xdr:cNvPr>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9" name="Group 118">
              <a:extLst>
                <a:ext uri="{FF2B5EF4-FFF2-40B4-BE49-F238E27FC236}">
                  <a16:creationId xmlns:a16="http://schemas.microsoft.com/office/drawing/2014/main" id="{00000000-0008-0000-0100-000077000000}"/>
                </a:ext>
              </a:extLst>
            </xdr:cNvPr>
            <xdr:cNvGrpSpPr>
              <a:grpSpLocks/>
            </xdr:cNvGrpSpPr>
          </xdr:nvGrpSpPr>
          <xdr:grpSpPr bwMode="auto">
            <a:xfrm>
              <a:off x="1675" y="-351"/>
              <a:ext cx="3522" cy="2"/>
              <a:chOff x="1675" y="-351"/>
              <a:chExt cx="3522" cy="2"/>
            </a:xfrm>
          </xdr:grpSpPr>
          <xdr:sp macro="" textlink="">
            <xdr:nvSpPr>
              <xdr:cNvPr id="120" name="Freeform 119">
                <a:extLst>
                  <a:ext uri="{FF2B5EF4-FFF2-40B4-BE49-F238E27FC236}">
                    <a16:creationId xmlns:a16="http://schemas.microsoft.com/office/drawing/2014/main" id="{00000000-0008-0000-0100-000078000000}"/>
                  </a:ext>
                </a:extLst>
              </xdr:cNvPr>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86400" y="0"/>
            <a:ext cx="517525" cy="737870"/>
          </a:xfrm>
          <a:prstGeom prst="rect">
            <a:avLst/>
          </a:prstGeom>
          <a:noFill/>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104775</xdr:colOff>
      <xdr:row>0</xdr:row>
      <xdr:rowOff>0</xdr:rowOff>
    </xdr:from>
    <xdr:to>
      <xdr:col>5</xdr:col>
      <xdr:colOff>731632</xdr:colOff>
      <xdr:row>4</xdr:row>
      <xdr:rowOff>86995</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3167716" y="0"/>
          <a:ext cx="3054798" cy="789230"/>
          <a:chOff x="5486400" y="0"/>
          <a:chExt cx="2954132" cy="737870"/>
        </a:xfrm>
      </xdr:grpSpPr>
      <xdr:grpSp>
        <xdr:nvGrpSpPr>
          <xdr:cNvPr id="3" name="Group 2">
            <a:extLst>
              <a:ext uri="{FF2B5EF4-FFF2-40B4-BE49-F238E27FC236}">
                <a16:creationId xmlns:a16="http://schemas.microsoft.com/office/drawing/2014/main" id="{00000000-0008-0000-0200-000003000000}"/>
              </a:ext>
            </a:extLst>
          </xdr:cNvPr>
          <xdr:cNvGrpSpPr>
            <a:grpSpLocks/>
          </xdr:cNvGrpSpPr>
        </xdr:nvGrpSpPr>
        <xdr:grpSpPr bwMode="auto">
          <a:xfrm>
            <a:off x="6203427" y="168090"/>
            <a:ext cx="2237105" cy="295908"/>
            <a:chOff x="1675" y="-546"/>
            <a:chExt cx="3523" cy="451"/>
          </a:xfrm>
        </xdr:grpSpPr>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0" name="Group 9">
              <a:extLst>
                <a:ext uri="{FF2B5EF4-FFF2-40B4-BE49-F238E27FC236}">
                  <a16:creationId xmlns:a16="http://schemas.microsoft.com/office/drawing/2014/main" id="{00000000-0008-0000-0200-00000A000000}"/>
                </a:ext>
              </a:extLst>
            </xdr:cNvPr>
            <xdr:cNvGrpSpPr>
              <a:grpSpLocks/>
            </xdr:cNvGrpSpPr>
          </xdr:nvGrpSpPr>
          <xdr:grpSpPr bwMode="auto">
            <a:xfrm>
              <a:off x="1858" y="-493"/>
              <a:ext cx="2" cy="99"/>
              <a:chOff x="1858" y="-493"/>
              <a:chExt cx="2" cy="99"/>
            </a:xfrm>
          </xdr:grpSpPr>
          <xdr:sp macro="" textlink="">
            <xdr:nvSpPr>
              <xdr:cNvPr id="89" name="Freeform 88">
                <a:extLst>
                  <a:ext uri="{FF2B5EF4-FFF2-40B4-BE49-F238E27FC236}">
                    <a16:creationId xmlns:a16="http://schemas.microsoft.com/office/drawing/2014/main" id="{00000000-0008-0000-0200-000059000000}"/>
                  </a:ext>
                </a:extLst>
              </xdr:cNvPr>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1" name="Group 10">
              <a:extLst>
                <a:ext uri="{FF2B5EF4-FFF2-40B4-BE49-F238E27FC236}">
                  <a16:creationId xmlns:a16="http://schemas.microsoft.com/office/drawing/2014/main" id="{00000000-0008-0000-0200-00000B000000}"/>
                </a:ext>
              </a:extLst>
            </xdr:cNvPr>
            <xdr:cNvGrpSpPr>
              <a:grpSpLocks/>
            </xdr:cNvGrpSpPr>
          </xdr:nvGrpSpPr>
          <xdr:grpSpPr bwMode="auto">
            <a:xfrm>
              <a:off x="1853" y="-535"/>
              <a:ext cx="11" cy="2"/>
              <a:chOff x="1853" y="-535"/>
              <a:chExt cx="11" cy="2"/>
            </a:xfrm>
          </xdr:grpSpPr>
          <xdr:sp macro="" textlink="">
            <xdr:nvSpPr>
              <xdr:cNvPr id="88" name="Freeform 87">
                <a:extLst>
                  <a:ext uri="{FF2B5EF4-FFF2-40B4-BE49-F238E27FC236}">
                    <a16:creationId xmlns:a16="http://schemas.microsoft.com/office/drawing/2014/main" id="{00000000-0008-0000-0200-000058000000}"/>
                  </a:ext>
                </a:extLst>
              </xdr:cNvPr>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a:extLst>
                <a:ext uri="{FF2B5EF4-FFF2-40B4-BE49-F238E27FC236}">
                  <a16:creationId xmlns:a16="http://schemas.microsoft.com/office/drawing/2014/main" id="{00000000-0008-0000-0200-00000C000000}"/>
                </a:ext>
              </a:extLst>
            </xdr:cNvPr>
            <xdr:cNvGrpSpPr>
              <a:grpSpLocks/>
            </xdr:cNvGrpSpPr>
          </xdr:nvGrpSpPr>
          <xdr:grpSpPr bwMode="auto">
            <a:xfrm>
              <a:off x="1892" y="-495"/>
              <a:ext cx="81" cy="101"/>
              <a:chOff x="1892" y="-495"/>
              <a:chExt cx="81" cy="101"/>
            </a:xfrm>
          </xdr:grpSpPr>
          <xdr:sp macro="" textlink="">
            <xdr:nvSpPr>
              <xdr:cNvPr id="85" name="Freeform 84">
                <a:extLst>
                  <a:ext uri="{FF2B5EF4-FFF2-40B4-BE49-F238E27FC236}">
                    <a16:creationId xmlns:a16="http://schemas.microsoft.com/office/drawing/2014/main" id="{00000000-0008-0000-0200-000055000000}"/>
                  </a:ext>
                </a:extLst>
              </xdr:cNvPr>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6" name="Freeform 85">
                <a:extLst>
                  <a:ext uri="{FF2B5EF4-FFF2-40B4-BE49-F238E27FC236}">
                    <a16:creationId xmlns:a16="http://schemas.microsoft.com/office/drawing/2014/main" id="{00000000-0008-0000-0200-000056000000}"/>
                  </a:ext>
                </a:extLst>
              </xdr:cNvPr>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7" name="Freeform 86">
                <a:extLst>
                  <a:ext uri="{FF2B5EF4-FFF2-40B4-BE49-F238E27FC236}">
                    <a16:creationId xmlns:a16="http://schemas.microsoft.com/office/drawing/2014/main" id="{00000000-0008-0000-0200-000057000000}"/>
                  </a:ext>
                </a:extLst>
              </xdr:cNvPr>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3" name="Group 12">
              <a:extLst>
                <a:ext uri="{FF2B5EF4-FFF2-40B4-BE49-F238E27FC236}">
                  <a16:creationId xmlns:a16="http://schemas.microsoft.com/office/drawing/2014/main" id="{00000000-0008-0000-0200-00000D000000}"/>
                </a:ext>
              </a:extLst>
            </xdr:cNvPr>
            <xdr:cNvGrpSpPr>
              <a:grpSpLocks/>
            </xdr:cNvGrpSpPr>
          </xdr:nvGrpSpPr>
          <xdr:grpSpPr bwMode="auto">
            <a:xfrm>
              <a:off x="2007" y="-493"/>
              <a:ext cx="2" cy="99"/>
              <a:chOff x="2007" y="-493"/>
              <a:chExt cx="2" cy="99"/>
            </a:xfrm>
          </xdr:grpSpPr>
          <xdr:sp macro="" textlink="">
            <xdr:nvSpPr>
              <xdr:cNvPr id="84" name="Freeform 83">
                <a:extLst>
                  <a:ext uri="{FF2B5EF4-FFF2-40B4-BE49-F238E27FC236}">
                    <a16:creationId xmlns:a16="http://schemas.microsoft.com/office/drawing/2014/main" id="{00000000-0008-0000-0200-000054000000}"/>
                  </a:ext>
                </a:extLst>
              </xdr:cNvPr>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4" name="Group 13">
              <a:extLst>
                <a:ext uri="{FF2B5EF4-FFF2-40B4-BE49-F238E27FC236}">
                  <a16:creationId xmlns:a16="http://schemas.microsoft.com/office/drawing/2014/main" id="{00000000-0008-0000-0200-00000E000000}"/>
                </a:ext>
              </a:extLst>
            </xdr:cNvPr>
            <xdr:cNvGrpSpPr>
              <a:grpSpLocks/>
            </xdr:cNvGrpSpPr>
          </xdr:nvGrpSpPr>
          <xdr:grpSpPr bwMode="auto">
            <a:xfrm>
              <a:off x="2002" y="-535"/>
              <a:ext cx="11" cy="2"/>
              <a:chOff x="2002" y="-535"/>
              <a:chExt cx="11" cy="2"/>
            </a:xfrm>
          </xdr:grpSpPr>
          <xdr:sp macro="" textlink="">
            <xdr:nvSpPr>
              <xdr:cNvPr id="83" name="Freeform 82">
                <a:extLst>
                  <a:ext uri="{FF2B5EF4-FFF2-40B4-BE49-F238E27FC236}">
                    <a16:creationId xmlns:a16="http://schemas.microsoft.com/office/drawing/2014/main" id="{00000000-0008-0000-0200-000053000000}"/>
                  </a:ext>
                </a:extLst>
              </xdr:cNvPr>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5" name="Group 14">
              <a:extLst>
                <a:ext uri="{FF2B5EF4-FFF2-40B4-BE49-F238E27FC236}">
                  <a16:creationId xmlns:a16="http://schemas.microsoft.com/office/drawing/2014/main" id="{00000000-0008-0000-0200-00000F000000}"/>
                </a:ext>
              </a:extLst>
            </xdr:cNvPr>
            <xdr:cNvGrpSpPr>
              <a:grpSpLocks/>
            </xdr:cNvGrpSpPr>
          </xdr:nvGrpSpPr>
          <xdr:grpSpPr bwMode="auto">
            <a:xfrm>
              <a:off x="2037" y="-495"/>
              <a:ext cx="63" cy="103"/>
              <a:chOff x="2037" y="-495"/>
              <a:chExt cx="63" cy="103"/>
            </a:xfrm>
          </xdr:grpSpPr>
          <xdr:sp macro="" textlink="">
            <xdr:nvSpPr>
              <xdr:cNvPr id="80" name="Freeform 79">
                <a:extLst>
                  <a:ext uri="{FF2B5EF4-FFF2-40B4-BE49-F238E27FC236}">
                    <a16:creationId xmlns:a16="http://schemas.microsoft.com/office/drawing/2014/main" id="{00000000-0008-0000-0200-000050000000}"/>
                  </a:ext>
                </a:extLst>
              </xdr:cNvPr>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1" name="Freeform 80">
                <a:extLst>
                  <a:ext uri="{FF2B5EF4-FFF2-40B4-BE49-F238E27FC236}">
                    <a16:creationId xmlns:a16="http://schemas.microsoft.com/office/drawing/2014/main" id="{00000000-0008-0000-0200-000051000000}"/>
                  </a:ext>
                </a:extLst>
              </xdr:cNvPr>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2" name="Freeform 81">
                <a:extLst>
                  <a:ext uri="{FF2B5EF4-FFF2-40B4-BE49-F238E27FC236}">
                    <a16:creationId xmlns:a16="http://schemas.microsoft.com/office/drawing/2014/main" id="{00000000-0008-0000-0200-000052000000}"/>
                  </a:ext>
                </a:extLst>
              </xdr:cNvPr>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a:extLst>
                <a:ext uri="{FF2B5EF4-FFF2-40B4-BE49-F238E27FC236}">
                  <a16:creationId xmlns:a16="http://schemas.microsoft.com/office/drawing/2014/main" id="{00000000-0008-0000-0200-000010000000}"/>
                </a:ext>
              </a:extLst>
            </xdr:cNvPr>
            <xdr:cNvGrpSpPr>
              <a:grpSpLocks/>
            </xdr:cNvGrpSpPr>
          </xdr:nvGrpSpPr>
          <xdr:grpSpPr bwMode="auto">
            <a:xfrm>
              <a:off x="2102" y="-526"/>
              <a:ext cx="70" cy="134"/>
              <a:chOff x="2102" y="-526"/>
              <a:chExt cx="70" cy="134"/>
            </a:xfrm>
          </xdr:grpSpPr>
          <xdr:sp macro="" textlink="">
            <xdr:nvSpPr>
              <xdr:cNvPr id="76" name="Freeform 75">
                <a:extLst>
                  <a:ext uri="{FF2B5EF4-FFF2-40B4-BE49-F238E27FC236}">
                    <a16:creationId xmlns:a16="http://schemas.microsoft.com/office/drawing/2014/main" id="{00000000-0008-0000-0200-00004C000000}"/>
                  </a:ext>
                </a:extLst>
              </xdr:cNvPr>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a:extLst>
                  <a:ext uri="{FF2B5EF4-FFF2-40B4-BE49-F238E27FC236}">
                    <a16:creationId xmlns:a16="http://schemas.microsoft.com/office/drawing/2014/main" id="{00000000-0008-0000-0200-00004D000000}"/>
                  </a:ext>
                </a:extLst>
              </xdr:cNvPr>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8" name="Freeform 77">
                <a:extLst>
                  <a:ext uri="{FF2B5EF4-FFF2-40B4-BE49-F238E27FC236}">
                    <a16:creationId xmlns:a16="http://schemas.microsoft.com/office/drawing/2014/main" id="{00000000-0008-0000-0200-00004E000000}"/>
                  </a:ext>
                </a:extLst>
              </xdr:cNvPr>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a:extLst>
                  <a:ext uri="{FF2B5EF4-FFF2-40B4-BE49-F238E27FC236}">
                    <a16:creationId xmlns:a16="http://schemas.microsoft.com/office/drawing/2014/main" id="{00000000-0008-0000-0200-00004F000000}"/>
                  </a:ext>
                </a:extLst>
              </xdr:cNvPr>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7" name="Group 16">
              <a:extLst>
                <a:ext uri="{FF2B5EF4-FFF2-40B4-BE49-F238E27FC236}">
                  <a16:creationId xmlns:a16="http://schemas.microsoft.com/office/drawing/2014/main" id="{00000000-0008-0000-0200-000011000000}"/>
                </a:ext>
              </a:extLst>
            </xdr:cNvPr>
            <xdr:cNvGrpSpPr>
              <a:grpSpLocks/>
            </xdr:cNvGrpSpPr>
          </xdr:nvGrpSpPr>
          <xdr:grpSpPr bwMode="auto">
            <a:xfrm>
              <a:off x="2186" y="-495"/>
              <a:ext cx="69" cy="101"/>
              <a:chOff x="2186" y="-495"/>
              <a:chExt cx="69" cy="101"/>
            </a:xfrm>
          </xdr:grpSpPr>
          <xdr:sp macro="" textlink="">
            <xdr:nvSpPr>
              <xdr:cNvPr id="73" name="Freeform 72">
                <a:extLst>
                  <a:ext uri="{FF2B5EF4-FFF2-40B4-BE49-F238E27FC236}">
                    <a16:creationId xmlns:a16="http://schemas.microsoft.com/office/drawing/2014/main" id="{00000000-0008-0000-0200-000049000000}"/>
                  </a:ext>
                </a:extLst>
              </xdr:cNvPr>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4" name="Freeform 73">
                <a:extLst>
                  <a:ext uri="{FF2B5EF4-FFF2-40B4-BE49-F238E27FC236}">
                    <a16:creationId xmlns:a16="http://schemas.microsoft.com/office/drawing/2014/main" id="{00000000-0008-0000-0200-00004A000000}"/>
                  </a:ext>
                </a:extLst>
              </xdr:cNvPr>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a:extLst>
                  <a:ext uri="{FF2B5EF4-FFF2-40B4-BE49-F238E27FC236}">
                    <a16:creationId xmlns:a16="http://schemas.microsoft.com/office/drawing/2014/main" id="{00000000-0008-0000-0200-00004B000000}"/>
                  </a:ext>
                </a:extLst>
              </xdr:cNvPr>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a:extLst>
                <a:ext uri="{FF2B5EF4-FFF2-40B4-BE49-F238E27FC236}">
                  <a16:creationId xmlns:a16="http://schemas.microsoft.com/office/drawing/2014/main" id="{00000000-0008-0000-0200-000012000000}"/>
                </a:ext>
              </a:extLst>
            </xdr:cNvPr>
            <xdr:cNvGrpSpPr>
              <a:grpSpLocks/>
            </xdr:cNvGrpSpPr>
          </xdr:nvGrpSpPr>
          <xdr:grpSpPr bwMode="auto">
            <a:xfrm>
              <a:off x="2262" y="-546"/>
              <a:ext cx="1022" cy="203"/>
              <a:chOff x="2262" y="-546"/>
              <a:chExt cx="1022" cy="203"/>
            </a:xfrm>
          </xdr:grpSpPr>
          <xdr:sp macro="" textlink="">
            <xdr:nvSpPr>
              <xdr:cNvPr id="69" name="Freeform 68">
                <a:extLst>
                  <a:ext uri="{FF2B5EF4-FFF2-40B4-BE49-F238E27FC236}">
                    <a16:creationId xmlns:a16="http://schemas.microsoft.com/office/drawing/2014/main" id="{00000000-0008-0000-0200-000045000000}"/>
                  </a:ext>
                </a:extLst>
              </xdr:cNvPr>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0" name="Freeform 69">
                <a:extLst>
                  <a:ext uri="{FF2B5EF4-FFF2-40B4-BE49-F238E27FC236}">
                    <a16:creationId xmlns:a16="http://schemas.microsoft.com/office/drawing/2014/main" id="{00000000-0008-0000-0200-000046000000}"/>
                  </a:ext>
                </a:extLst>
              </xdr:cNvPr>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71" name="Picture 70">
                <a:extLst>
                  <a:ext uri="{FF2B5EF4-FFF2-40B4-BE49-F238E27FC236}">
                    <a16:creationId xmlns:a16="http://schemas.microsoft.com/office/drawing/2014/main" id="{00000000-0008-0000-0200-00004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2" name="Picture 71">
                <a:extLst>
                  <a:ext uri="{FF2B5EF4-FFF2-40B4-BE49-F238E27FC236}">
                    <a16:creationId xmlns:a16="http://schemas.microsoft.com/office/drawing/2014/main" id="{00000000-0008-0000-0200-00004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9" name="Group 18">
              <a:extLst>
                <a:ext uri="{FF2B5EF4-FFF2-40B4-BE49-F238E27FC236}">
                  <a16:creationId xmlns:a16="http://schemas.microsoft.com/office/drawing/2014/main" id="{00000000-0008-0000-0200-000013000000}"/>
                </a:ext>
              </a:extLst>
            </xdr:cNvPr>
            <xdr:cNvGrpSpPr>
              <a:grpSpLocks/>
            </xdr:cNvGrpSpPr>
          </xdr:nvGrpSpPr>
          <xdr:grpSpPr bwMode="auto">
            <a:xfrm>
              <a:off x="3563" y="-282"/>
              <a:ext cx="160" cy="168"/>
              <a:chOff x="3563" y="-282"/>
              <a:chExt cx="160" cy="168"/>
            </a:xfrm>
          </xdr:grpSpPr>
          <xdr:sp macro="" textlink="">
            <xdr:nvSpPr>
              <xdr:cNvPr id="66" name="Freeform 65">
                <a:extLst>
                  <a:ext uri="{FF2B5EF4-FFF2-40B4-BE49-F238E27FC236}">
                    <a16:creationId xmlns:a16="http://schemas.microsoft.com/office/drawing/2014/main" id="{00000000-0008-0000-0200-000042000000}"/>
                  </a:ext>
                </a:extLst>
              </xdr:cNvPr>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7" name="Freeform 66">
                <a:extLst>
                  <a:ext uri="{FF2B5EF4-FFF2-40B4-BE49-F238E27FC236}">
                    <a16:creationId xmlns:a16="http://schemas.microsoft.com/office/drawing/2014/main" id="{00000000-0008-0000-0200-000043000000}"/>
                  </a:ext>
                </a:extLst>
              </xdr:cNvPr>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a:extLst>
                  <a:ext uri="{FF2B5EF4-FFF2-40B4-BE49-F238E27FC236}">
                    <a16:creationId xmlns:a16="http://schemas.microsoft.com/office/drawing/2014/main" id="{00000000-0008-0000-0200-000044000000}"/>
                  </a:ext>
                </a:extLst>
              </xdr:cNvPr>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a:extLst>
                <a:ext uri="{FF2B5EF4-FFF2-40B4-BE49-F238E27FC236}">
                  <a16:creationId xmlns:a16="http://schemas.microsoft.com/office/drawing/2014/main" id="{00000000-0008-0000-0200-000014000000}"/>
                </a:ext>
              </a:extLst>
            </xdr:cNvPr>
            <xdr:cNvGrpSpPr>
              <a:grpSpLocks/>
            </xdr:cNvGrpSpPr>
          </xdr:nvGrpSpPr>
          <xdr:grpSpPr bwMode="auto">
            <a:xfrm>
              <a:off x="3746" y="-229"/>
              <a:ext cx="125" cy="115"/>
              <a:chOff x="3746" y="-229"/>
              <a:chExt cx="125" cy="115"/>
            </a:xfrm>
          </xdr:grpSpPr>
          <xdr:sp macro="" textlink="">
            <xdr:nvSpPr>
              <xdr:cNvPr id="64" name="Freeform 63">
                <a:extLst>
                  <a:ext uri="{FF2B5EF4-FFF2-40B4-BE49-F238E27FC236}">
                    <a16:creationId xmlns:a16="http://schemas.microsoft.com/office/drawing/2014/main" id="{00000000-0008-0000-0200-000040000000}"/>
                  </a:ext>
                </a:extLst>
              </xdr:cNvPr>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a:extLst>
                  <a:ext uri="{FF2B5EF4-FFF2-40B4-BE49-F238E27FC236}">
                    <a16:creationId xmlns:a16="http://schemas.microsoft.com/office/drawing/2014/main" id="{00000000-0008-0000-0200-000041000000}"/>
                  </a:ext>
                </a:extLst>
              </xdr:cNvPr>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a:extLst>
                <a:ext uri="{FF2B5EF4-FFF2-40B4-BE49-F238E27FC236}">
                  <a16:creationId xmlns:a16="http://schemas.microsoft.com/office/drawing/2014/main" id="{00000000-0008-0000-0200-000015000000}"/>
                </a:ext>
              </a:extLst>
            </xdr:cNvPr>
            <xdr:cNvGrpSpPr>
              <a:grpSpLocks/>
            </xdr:cNvGrpSpPr>
          </xdr:nvGrpSpPr>
          <xdr:grpSpPr bwMode="auto">
            <a:xfrm>
              <a:off x="3894" y="-229"/>
              <a:ext cx="200" cy="113"/>
              <a:chOff x="3894" y="-229"/>
              <a:chExt cx="200" cy="113"/>
            </a:xfrm>
          </xdr:grpSpPr>
          <xdr:sp macro="" textlink="">
            <xdr:nvSpPr>
              <xdr:cNvPr id="59" name="Freeform 58">
                <a:extLst>
                  <a:ext uri="{FF2B5EF4-FFF2-40B4-BE49-F238E27FC236}">
                    <a16:creationId xmlns:a16="http://schemas.microsoft.com/office/drawing/2014/main" id="{00000000-0008-0000-0200-00003B000000}"/>
                  </a:ext>
                </a:extLst>
              </xdr:cNvPr>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a:extLst>
                  <a:ext uri="{FF2B5EF4-FFF2-40B4-BE49-F238E27FC236}">
                    <a16:creationId xmlns:a16="http://schemas.microsoft.com/office/drawing/2014/main" id="{00000000-0008-0000-0200-00003C000000}"/>
                  </a:ext>
                </a:extLst>
              </xdr:cNvPr>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a:extLst>
                  <a:ext uri="{FF2B5EF4-FFF2-40B4-BE49-F238E27FC236}">
                    <a16:creationId xmlns:a16="http://schemas.microsoft.com/office/drawing/2014/main" id="{00000000-0008-0000-0200-00003D000000}"/>
                  </a:ext>
                </a:extLst>
              </xdr:cNvPr>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2" name="Freeform 61">
                <a:extLst>
                  <a:ext uri="{FF2B5EF4-FFF2-40B4-BE49-F238E27FC236}">
                    <a16:creationId xmlns:a16="http://schemas.microsoft.com/office/drawing/2014/main" id="{00000000-0008-0000-0200-00003E000000}"/>
                  </a:ext>
                </a:extLst>
              </xdr:cNvPr>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a:extLst>
                  <a:ext uri="{FF2B5EF4-FFF2-40B4-BE49-F238E27FC236}">
                    <a16:creationId xmlns:a16="http://schemas.microsoft.com/office/drawing/2014/main" id="{00000000-0008-0000-0200-00003F000000}"/>
                  </a:ext>
                </a:extLst>
              </xdr:cNvPr>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a:extLst>
                <a:ext uri="{FF2B5EF4-FFF2-40B4-BE49-F238E27FC236}">
                  <a16:creationId xmlns:a16="http://schemas.microsoft.com/office/drawing/2014/main" id="{00000000-0008-0000-0200-000016000000}"/>
                </a:ext>
              </a:extLst>
            </xdr:cNvPr>
            <xdr:cNvGrpSpPr>
              <a:grpSpLocks/>
            </xdr:cNvGrpSpPr>
          </xdr:nvGrpSpPr>
          <xdr:grpSpPr bwMode="auto">
            <a:xfrm>
              <a:off x="4124" y="-229"/>
              <a:ext cx="200" cy="113"/>
              <a:chOff x="4124" y="-229"/>
              <a:chExt cx="200" cy="113"/>
            </a:xfrm>
          </xdr:grpSpPr>
          <xdr:sp macro="" textlink="">
            <xdr:nvSpPr>
              <xdr:cNvPr id="54" name="Freeform 53">
                <a:extLst>
                  <a:ext uri="{FF2B5EF4-FFF2-40B4-BE49-F238E27FC236}">
                    <a16:creationId xmlns:a16="http://schemas.microsoft.com/office/drawing/2014/main" id="{00000000-0008-0000-0200-000036000000}"/>
                  </a:ext>
                </a:extLst>
              </xdr:cNvPr>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a:extLst>
                  <a:ext uri="{FF2B5EF4-FFF2-40B4-BE49-F238E27FC236}">
                    <a16:creationId xmlns:a16="http://schemas.microsoft.com/office/drawing/2014/main" id="{00000000-0008-0000-0200-000037000000}"/>
                  </a:ext>
                </a:extLst>
              </xdr:cNvPr>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a:extLst>
                  <a:ext uri="{FF2B5EF4-FFF2-40B4-BE49-F238E27FC236}">
                    <a16:creationId xmlns:a16="http://schemas.microsoft.com/office/drawing/2014/main" id="{00000000-0008-0000-0200-000038000000}"/>
                  </a:ext>
                </a:extLst>
              </xdr:cNvPr>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7" name="Freeform 56">
                <a:extLst>
                  <a:ext uri="{FF2B5EF4-FFF2-40B4-BE49-F238E27FC236}">
                    <a16:creationId xmlns:a16="http://schemas.microsoft.com/office/drawing/2014/main" id="{00000000-0008-0000-0200-000039000000}"/>
                  </a:ext>
                </a:extLst>
              </xdr:cNvPr>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a:extLst>
                  <a:ext uri="{FF2B5EF4-FFF2-40B4-BE49-F238E27FC236}">
                    <a16:creationId xmlns:a16="http://schemas.microsoft.com/office/drawing/2014/main" id="{00000000-0008-0000-0200-00003A000000}"/>
                  </a:ext>
                </a:extLst>
              </xdr:cNvPr>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a:extLst>
                <a:ext uri="{FF2B5EF4-FFF2-40B4-BE49-F238E27FC236}">
                  <a16:creationId xmlns:a16="http://schemas.microsoft.com/office/drawing/2014/main" id="{00000000-0008-0000-0200-000017000000}"/>
                </a:ext>
              </a:extLst>
            </xdr:cNvPr>
            <xdr:cNvGrpSpPr>
              <a:grpSpLocks/>
            </xdr:cNvGrpSpPr>
          </xdr:nvGrpSpPr>
          <xdr:grpSpPr bwMode="auto">
            <a:xfrm>
              <a:off x="4352" y="-282"/>
              <a:ext cx="39" cy="166"/>
              <a:chOff x="4352" y="-282"/>
              <a:chExt cx="39" cy="166"/>
            </a:xfrm>
          </xdr:grpSpPr>
          <xdr:sp macro="" textlink="">
            <xdr:nvSpPr>
              <xdr:cNvPr id="52" name="Freeform 51">
                <a:extLst>
                  <a:ext uri="{FF2B5EF4-FFF2-40B4-BE49-F238E27FC236}">
                    <a16:creationId xmlns:a16="http://schemas.microsoft.com/office/drawing/2014/main" id="{00000000-0008-0000-0200-000034000000}"/>
                  </a:ext>
                </a:extLst>
              </xdr:cNvPr>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a:extLst>
                  <a:ext uri="{FF2B5EF4-FFF2-40B4-BE49-F238E27FC236}">
                    <a16:creationId xmlns:a16="http://schemas.microsoft.com/office/drawing/2014/main" id="{00000000-0008-0000-0200-000035000000}"/>
                  </a:ext>
                </a:extLst>
              </xdr:cNvPr>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a:extLst>
                <a:ext uri="{FF2B5EF4-FFF2-40B4-BE49-F238E27FC236}">
                  <a16:creationId xmlns:a16="http://schemas.microsoft.com/office/drawing/2014/main" id="{00000000-0008-0000-0200-000018000000}"/>
                </a:ext>
              </a:extLst>
            </xdr:cNvPr>
            <xdr:cNvGrpSpPr>
              <a:grpSpLocks/>
            </xdr:cNvGrpSpPr>
          </xdr:nvGrpSpPr>
          <xdr:grpSpPr bwMode="auto">
            <a:xfrm>
              <a:off x="4413" y="-229"/>
              <a:ext cx="88" cy="115"/>
              <a:chOff x="4413" y="-229"/>
              <a:chExt cx="88" cy="115"/>
            </a:xfrm>
          </xdr:grpSpPr>
          <xdr:sp macro="" textlink="">
            <xdr:nvSpPr>
              <xdr:cNvPr id="49" name="Freeform 48">
                <a:extLst>
                  <a:ext uri="{FF2B5EF4-FFF2-40B4-BE49-F238E27FC236}">
                    <a16:creationId xmlns:a16="http://schemas.microsoft.com/office/drawing/2014/main" id="{00000000-0008-0000-0200-000031000000}"/>
                  </a:ext>
                </a:extLst>
              </xdr:cNvPr>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0" name="Freeform 49">
                <a:extLst>
                  <a:ext uri="{FF2B5EF4-FFF2-40B4-BE49-F238E27FC236}">
                    <a16:creationId xmlns:a16="http://schemas.microsoft.com/office/drawing/2014/main" id="{00000000-0008-0000-0200-000032000000}"/>
                  </a:ext>
                </a:extLst>
              </xdr:cNvPr>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a:extLst>
                  <a:ext uri="{FF2B5EF4-FFF2-40B4-BE49-F238E27FC236}">
                    <a16:creationId xmlns:a16="http://schemas.microsoft.com/office/drawing/2014/main" id="{00000000-0008-0000-0200-000033000000}"/>
                  </a:ext>
                </a:extLst>
              </xdr:cNvPr>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a:extLst>
                <a:ext uri="{FF2B5EF4-FFF2-40B4-BE49-F238E27FC236}">
                  <a16:creationId xmlns:a16="http://schemas.microsoft.com/office/drawing/2014/main" id="{00000000-0008-0000-0200-000019000000}"/>
                </a:ext>
              </a:extLst>
            </xdr:cNvPr>
            <xdr:cNvGrpSpPr>
              <a:grpSpLocks/>
            </xdr:cNvGrpSpPr>
          </xdr:nvGrpSpPr>
          <xdr:grpSpPr bwMode="auto">
            <a:xfrm>
              <a:off x="4515" y="-229"/>
              <a:ext cx="88" cy="115"/>
              <a:chOff x="4515" y="-229"/>
              <a:chExt cx="88" cy="115"/>
            </a:xfrm>
          </xdr:grpSpPr>
          <xdr:sp macro="" textlink="">
            <xdr:nvSpPr>
              <xdr:cNvPr id="46" name="Freeform 45">
                <a:extLst>
                  <a:ext uri="{FF2B5EF4-FFF2-40B4-BE49-F238E27FC236}">
                    <a16:creationId xmlns:a16="http://schemas.microsoft.com/office/drawing/2014/main" id="{00000000-0008-0000-0200-00002E000000}"/>
                  </a:ext>
                </a:extLst>
              </xdr:cNvPr>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7" name="Freeform 46">
                <a:extLst>
                  <a:ext uri="{FF2B5EF4-FFF2-40B4-BE49-F238E27FC236}">
                    <a16:creationId xmlns:a16="http://schemas.microsoft.com/office/drawing/2014/main" id="{00000000-0008-0000-0200-00002F000000}"/>
                  </a:ext>
                </a:extLst>
              </xdr:cNvPr>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a:extLst>
                  <a:ext uri="{FF2B5EF4-FFF2-40B4-BE49-F238E27FC236}">
                    <a16:creationId xmlns:a16="http://schemas.microsoft.com/office/drawing/2014/main" id="{00000000-0008-0000-0200-000030000000}"/>
                  </a:ext>
                </a:extLst>
              </xdr:cNvPr>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a:extLst>
                <a:ext uri="{FF2B5EF4-FFF2-40B4-BE49-F238E27FC236}">
                  <a16:creationId xmlns:a16="http://schemas.microsoft.com/office/drawing/2014/main" id="{00000000-0008-0000-0200-00001A000000}"/>
                </a:ext>
              </a:extLst>
            </xdr:cNvPr>
            <xdr:cNvGrpSpPr>
              <a:grpSpLocks/>
            </xdr:cNvGrpSpPr>
          </xdr:nvGrpSpPr>
          <xdr:grpSpPr bwMode="auto">
            <a:xfrm>
              <a:off x="4622" y="-282"/>
              <a:ext cx="39" cy="166"/>
              <a:chOff x="4622" y="-282"/>
              <a:chExt cx="39" cy="166"/>
            </a:xfrm>
          </xdr:grpSpPr>
          <xdr:sp macro="" textlink="">
            <xdr:nvSpPr>
              <xdr:cNvPr id="44" name="Freeform 43">
                <a:extLst>
                  <a:ext uri="{FF2B5EF4-FFF2-40B4-BE49-F238E27FC236}">
                    <a16:creationId xmlns:a16="http://schemas.microsoft.com/office/drawing/2014/main" id="{00000000-0008-0000-0200-00002C000000}"/>
                  </a:ext>
                </a:extLst>
              </xdr:cNvPr>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a:extLst>
                  <a:ext uri="{FF2B5EF4-FFF2-40B4-BE49-F238E27FC236}">
                    <a16:creationId xmlns:a16="http://schemas.microsoft.com/office/drawing/2014/main" id="{00000000-0008-0000-0200-00002D000000}"/>
                  </a:ext>
                </a:extLst>
              </xdr:cNvPr>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a:extLst>
                <a:ext uri="{FF2B5EF4-FFF2-40B4-BE49-F238E27FC236}">
                  <a16:creationId xmlns:a16="http://schemas.microsoft.com/office/drawing/2014/main" id="{00000000-0008-0000-0200-00001B000000}"/>
                </a:ext>
              </a:extLst>
            </xdr:cNvPr>
            <xdr:cNvGrpSpPr>
              <a:grpSpLocks/>
            </xdr:cNvGrpSpPr>
          </xdr:nvGrpSpPr>
          <xdr:grpSpPr bwMode="auto">
            <a:xfrm>
              <a:off x="4682" y="-229"/>
              <a:ext cx="125" cy="115"/>
              <a:chOff x="4682" y="-229"/>
              <a:chExt cx="125" cy="115"/>
            </a:xfrm>
          </xdr:grpSpPr>
          <xdr:sp macro="" textlink="">
            <xdr:nvSpPr>
              <xdr:cNvPr id="42" name="Freeform 41">
                <a:extLst>
                  <a:ext uri="{FF2B5EF4-FFF2-40B4-BE49-F238E27FC236}">
                    <a16:creationId xmlns:a16="http://schemas.microsoft.com/office/drawing/2014/main" id="{00000000-0008-0000-0200-00002A000000}"/>
                  </a:ext>
                </a:extLst>
              </xdr:cNvPr>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a:extLst>
                  <a:ext uri="{FF2B5EF4-FFF2-40B4-BE49-F238E27FC236}">
                    <a16:creationId xmlns:a16="http://schemas.microsoft.com/office/drawing/2014/main" id="{00000000-0008-0000-0200-00002B000000}"/>
                  </a:ext>
                </a:extLst>
              </xdr:cNvPr>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a:extLst>
                <a:ext uri="{FF2B5EF4-FFF2-40B4-BE49-F238E27FC236}">
                  <a16:creationId xmlns:a16="http://schemas.microsoft.com/office/drawing/2014/main" id="{00000000-0008-0000-0200-00001C000000}"/>
                </a:ext>
              </a:extLst>
            </xdr:cNvPr>
            <xdr:cNvGrpSpPr>
              <a:grpSpLocks/>
            </xdr:cNvGrpSpPr>
          </xdr:nvGrpSpPr>
          <xdr:grpSpPr bwMode="auto">
            <a:xfrm>
              <a:off x="4830" y="-229"/>
              <a:ext cx="112" cy="113"/>
              <a:chOff x="4830" y="-229"/>
              <a:chExt cx="112" cy="113"/>
            </a:xfrm>
          </xdr:grpSpPr>
          <xdr:sp macro="" textlink="">
            <xdr:nvSpPr>
              <xdr:cNvPr id="39" name="Freeform 38">
                <a:extLst>
                  <a:ext uri="{FF2B5EF4-FFF2-40B4-BE49-F238E27FC236}">
                    <a16:creationId xmlns:a16="http://schemas.microsoft.com/office/drawing/2014/main" id="{00000000-0008-0000-0200-000027000000}"/>
                  </a:ext>
                </a:extLst>
              </xdr:cNvPr>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0" name="Freeform 39">
                <a:extLst>
                  <a:ext uri="{FF2B5EF4-FFF2-40B4-BE49-F238E27FC236}">
                    <a16:creationId xmlns:a16="http://schemas.microsoft.com/office/drawing/2014/main" id="{00000000-0008-0000-0200-000028000000}"/>
                  </a:ext>
                </a:extLst>
              </xdr:cNvPr>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a:extLst>
                  <a:ext uri="{FF2B5EF4-FFF2-40B4-BE49-F238E27FC236}">
                    <a16:creationId xmlns:a16="http://schemas.microsoft.com/office/drawing/2014/main" id="{00000000-0008-0000-0200-000029000000}"/>
                  </a:ext>
                </a:extLst>
              </xdr:cNvPr>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a:extLst>
                <a:ext uri="{FF2B5EF4-FFF2-40B4-BE49-F238E27FC236}">
                  <a16:creationId xmlns:a16="http://schemas.microsoft.com/office/drawing/2014/main" id="{00000000-0008-0000-0200-00001D000000}"/>
                </a:ext>
              </a:extLst>
            </xdr:cNvPr>
            <xdr:cNvGrpSpPr>
              <a:grpSpLocks/>
            </xdr:cNvGrpSpPr>
          </xdr:nvGrpSpPr>
          <xdr:grpSpPr bwMode="auto">
            <a:xfrm>
              <a:off x="4965" y="-229"/>
              <a:ext cx="116" cy="115"/>
              <a:chOff x="4965" y="-229"/>
              <a:chExt cx="116" cy="115"/>
            </a:xfrm>
          </xdr:grpSpPr>
          <xdr:sp macro="" textlink="">
            <xdr:nvSpPr>
              <xdr:cNvPr id="36" name="Freeform 35">
                <a:extLst>
                  <a:ext uri="{FF2B5EF4-FFF2-40B4-BE49-F238E27FC236}">
                    <a16:creationId xmlns:a16="http://schemas.microsoft.com/office/drawing/2014/main" id="{00000000-0008-0000-0200-000024000000}"/>
                  </a:ext>
                </a:extLst>
              </xdr:cNvPr>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7" name="Freeform 36">
                <a:extLst>
                  <a:ext uri="{FF2B5EF4-FFF2-40B4-BE49-F238E27FC236}">
                    <a16:creationId xmlns:a16="http://schemas.microsoft.com/office/drawing/2014/main" id="{00000000-0008-0000-0200-000025000000}"/>
                  </a:ext>
                </a:extLst>
              </xdr:cNvPr>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a:extLst>
                  <a:ext uri="{FF2B5EF4-FFF2-40B4-BE49-F238E27FC236}">
                    <a16:creationId xmlns:a16="http://schemas.microsoft.com/office/drawing/2014/main" id="{00000000-0008-0000-0200-000026000000}"/>
                  </a:ext>
                </a:extLst>
              </xdr:cNvPr>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0" name="Group 29">
              <a:extLst>
                <a:ext uri="{FF2B5EF4-FFF2-40B4-BE49-F238E27FC236}">
                  <a16:creationId xmlns:a16="http://schemas.microsoft.com/office/drawing/2014/main" id="{00000000-0008-0000-0200-00001E000000}"/>
                </a:ext>
              </a:extLst>
            </xdr:cNvPr>
            <xdr:cNvGrpSpPr>
              <a:grpSpLocks/>
            </xdr:cNvGrpSpPr>
          </xdr:nvGrpSpPr>
          <xdr:grpSpPr bwMode="auto">
            <a:xfrm>
              <a:off x="5104" y="-229"/>
              <a:ext cx="94" cy="113"/>
              <a:chOff x="5104" y="-229"/>
              <a:chExt cx="94" cy="113"/>
            </a:xfrm>
          </xdr:grpSpPr>
          <xdr:sp macro="" textlink="">
            <xdr:nvSpPr>
              <xdr:cNvPr id="33" name="Freeform 32">
                <a:extLst>
                  <a:ext uri="{FF2B5EF4-FFF2-40B4-BE49-F238E27FC236}">
                    <a16:creationId xmlns:a16="http://schemas.microsoft.com/office/drawing/2014/main" id="{00000000-0008-0000-0200-000021000000}"/>
                  </a:ext>
                </a:extLst>
              </xdr:cNvPr>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4" name="Freeform 33">
                <a:extLst>
                  <a:ext uri="{FF2B5EF4-FFF2-40B4-BE49-F238E27FC236}">
                    <a16:creationId xmlns:a16="http://schemas.microsoft.com/office/drawing/2014/main" id="{00000000-0008-0000-0200-000022000000}"/>
                  </a:ext>
                </a:extLst>
              </xdr:cNvPr>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a:extLst>
                  <a:ext uri="{FF2B5EF4-FFF2-40B4-BE49-F238E27FC236}">
                    <a16:creationId xmlns:a16="http://schemas.microsoft.com/office/drawing/2014/main" id="{00000000-0008-0000-0200-000023000000}"/>
                  </a:ext>
                </a:extLst>
              </xdr:cNvPr>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1" name="Group 30">
              <a:extLst>
                <a:ext uri="{FF2B5EF4-FFF2-40B4-BE49-F238E27FC236}">
                  <a16:creationId xmlns:a16="http://schemas.microsoft.com/office/drawing/2014/main" id="{00000000-0008-0000-0200-00001F000000}"/>
                </a:ext>
              </a:extLst>
            </xdr:cNvPr>
            <xdr:cNvGrpSpPr>
              <a:grpSpLocks/>
            </xdr:cNvGrpSpPr>
          </xdr:nvGrpSpPr>
          <xdr:grpSpPr bwMode="auto">
            <a:xfrm>
              <a:off x="1675" y="-351"/>
              <a:ext cx="3522" cy="2"/>
              <a:chOff x="1675" y="-351"/>
              <a:chExt cx="3522" cy="2"/>
            </a:xfrm>
          </xdr:grpSpPr>
          <xdr:sp macro="" textlink="">
            <xdr:nvSpPr>
              <xdr:cNvPr id="32" name="Freeform 31">
                <a:extLst>
                  <a:ext uri="{FF2B5EF4-FFF2-40B4-BE49-F238E27FC236}">
                    <a16:creationId xmlns:a16="http://schemas.microsoft.com/office/drawing/2014/main" id="{00000000-0008-0000-0200-000020000000}"/>
                  </a:ext>
                </a:extLst>
              </xdr:cNvPr>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86400" y="0"/>
            <a:ext cx="517525" cy="737870"/>
          </a:xfrm>
          <a:prstGeom prst="rect">
            <a:avLst/>
          </a:prstGeom>
          <a:noFill/>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8</xdr:col>
      <xdr:colOff>543614</xdr:colOff>
      <xdr:row>2</xdr:row>
      <xdr:rowOff>182245</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3847353" y="0"/>
          <a:ext cx="3061202" cy="652892"/>
          <a:chOff x="5486400" y="0"/>
          <a:chExt cx="2954132" cy="737870"/>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6203427" y="168090"/>
            <a:ext cx="2237105" cy="295908"/>
            <a:chOff x="1675" y="-546"/>
            <a:chExt cx="3523" cy="451"/>
          </a:xfrm>
        </xdr:grpSpPr>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0" name="Group 9">
              <a:extLst>
                <a:ext uri="{FF2B5EF4-FFF2-40B4-BE49-F238E27FC236}">
                  <a16:creationId xmlns:a16="http://schemas.microsoft.com/office/drawing/2014/main" id="{00000000-0008-0000-0300-00000A000000}"/>
                </a:ext>
              </a:extLst>
            </xdr:cNvPr>
            <xdr:cNvGrpSpPr>
              <a:grpSpLocks/>
            </xdr:cNvGrpSpPr>
          </xdr:nvGrpSpPr>
          <xdr:grpSpPr bwMode="auto">
            <a:xfrm>
              <a:off x="1858" y="-493"/>
              <a:ext cx="2" cy="99"/>
              <a:chOff x="1858" y="-493"/>
              <a:chExt cx="2" cy="99"/>
            </a:xfrm>
          </xdr:grpSpPr>
          <xdr:sp macro="" textlink="">
            <xdr:nvSpPr>
              <xdr:cNvPr id="89" name="Freeform 88">
                <a:extLst>
                  <a:ext uri="{FF2B5EF4-FFF2-40B4-BE49-F238E27FC236}">
                    <a16:creationId xmlns:a16="http://schemas.microsoft.com/office/drawing/2014/main" id="{00000000-0008-0000-0300-000059000000}"/>
                  </a:ext>
                </a:extLst>
              </xdr:cNvPr>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1" name="Group 10">
              <a:extLst>
                <a:ext uri="{FF2B5EF4-FFF2-40B4-BE49-F238E27FC236}">
                  <a16:creationId xmlns:a16="http://schemas.microsoft.com/office/drawing/2014/main" id="{00000000-0008-0000-0300-00000B000000}"/>
                </a:ext>
              </a:extLst>
            </xdr:cNvPr>
            <xdr:cNvGrpSpPr>
              <a:grpSpLocks/>
            </xdr:cNvGrpSpPr>
          </xdr:nvGrpSpPr>
          <xdr:grpSpPr bwMode="auto">
            <a:xfrm>
              <a:off x="1853" y="-535"/>
              <a:ext cx="11" cy="2"/>
              <a:chOff x="1853" y="-535"/>
              <a:chExt cx="11" cy="2"/>
            </a:xfrm>
          </xdr:grpSpPr>
          <xdr:sp macro="" textlink="">
            <xdr:nvSpPr>
              <xdr:cNvPr id="88" name="Freeform 87">
                <a:extLst>
                  <a:ext uri="{FF2B5EF4-FFF2-40B4-BE49-F238E27FC236}">
                    <a16:creationId xmlns:a16="http://schemas.microsoft.com/office/drawing/2014/main" id="{00000000-0008-0000-0300-000058000000}"/>
                  </a:ext>
                </a:extLst>
              </xdr:cNvPr>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a:extLst>
                <a:ext uri="{FF2B5EF4-FFF2-40B4-BE49-F238E27FC236}">
                  <a16:creationId xmlns:a16="http://schemas.microsoft.com/office/drawing/2014/main" id="{00000000-0008-0000-0300-00000C000000}"/>
                </a:ext>
              </a:extLst>
            </xdr:cNvPr>
            <xdr:cNvGrpSpPr>
              <a:grpSpLocks/>
            </xdr:cNvGrpSpPr>
          </xdr:nvGrpSpPr>
          <xdr:grpSpPr bwMode="auto">
            <a:xfrm>
              <a:off x="1892" y="-495"/>
              <a:ext cx="81" cy="101"/>
              <a:chOff x="1892" y="-495"/>
              <a:chExt cx="81" cy="101"/>
            </a:xfrm>
          </xdr:grpSpPr>
          <xdr:sp macro="" textlink="">
            <xdr:nvSpPr>
              <xdr:cNvPr id="85" name="Freeform 84">
                <a:extLst>
                  <a:ext uri="{FF2B5EF4-FFF2-40B4-BE49-F238E27FC236}">
                    <a16:creationId xmlns:a16="http://schemas.microsoft.com/office/drawing/2014/main" id="{00000000-0008-0000-0300-000055000000}"/>
                  </a:ext>
                </a:extLst>
              </xdr:cNvPr>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6" name="Freeform 85">
                <a:extLst>
                  <a:ext uri="{FF2B5EF4-FFF2-40B4-BE49-F238E27FC236}">
                    <a16:creationId xmlns:a16="http://schemas.microsoft.com/office/drawing/2014/main" id="{00000000-0008-0000-0300-000056000000}"/>
                  </a:ext>
                </a:extLst>
              </xdr:cNvPr>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7" name="Freeform 86">
                <a:extLst>
                  <a:ext uri="{FF2B5EF4-FFF2-40B4-BE49-F238E27FC236}">
                    <a16:creationId xmlns:a16="http://schemas.microsoft.com/office/drawing/2014/main" id="{00000000-0008-0000-0300-000057000000}"/>
                  </a:ext>
                </a:extLst>
              </xdr:cNvPr>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3" name="Group 12">
              <a:extLst>
                <a:ext uri="{FF2B5EF4-FFF2-40B4-BE49-F238E27FC236}">
                  <a16:creationId xmlns:a16="http://schemas.microsoft.com/office/drawing/2014/main" id="{00000000-0008-0000-0300-00000D000000}"/>
                </a:ext>
              </a:extLst>
            </xdr:cNvPr>
            <xdr:cNvGrpSpPr>
              <a:grpSpLocks/>
            </xdr:cNvGrpSpPr>
          </xdr:nvGrpSpPr>
          <xdr:grpSpPr bwMode="auto">
            <a:xfrm>
              <a:off x="2007" y="-493"/>
              <a:ext cx="2" cy="99"/>
              <a:chOff x="2007" y="-493"/>
              <a:chExt cx="2" cy="99"/>
            </a:xfrm>
          </xdr:grpSpPr>
          <xdr:sp macro="" textlink="">
            <xdr:nvSpPr>
              <xdr:cNvPr id="84" name="Freeform 83">
                <a:extLst>
                  <a:ext uri="{FF2B5EF4-FFF2-40B4-BE49-F238E27FC236}">
                    <a16:creationId xmlns:a16="http://schemas.microsoft.com/office/drawing/2014/main" id="{00000000-0008-0000-0300-000054000000}"/>
                  </a:ext>
                </a:extLst>
              </xdr:cNvPr>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4" name="Group 13">
              <a:extLst>
                <a:ext uri="{FF2B5EF4-FFF2-40B4-BE49-F238E27FC236}">
                  <a16:creationId xmlns:a16="http://schemas.microsoft.com/office/drawing/2014/main" id="{00000000-0008-0000-0300-00000E000000}"/>
                </a:ext>
              </a:extLst>
            </xdr:cNvPr>
            <xdr:cNvGrpSpPr>
              <a:grpSpLocks/>
            </xdr:cNvGrpSpPr>
          </xdr:nvGrpSpPr>
          <xdr:grpSpPr bwMode="auto">
            <a:xfrm>
              <a:off x="2002" y="-535"/>
              <a:ext cx="11" cy="2"/>
              <a:chOff x="2002" y="-535"/>
              <a:chExt cx="11" cy="2"/>
            </a:xfrm>
          </xdr:grpSpPr>
          <xdr:sp macro="" textlink="">
            <xdr:nvSpPr>
              <xdr:cNvPr id="83" name="Freeform 82">
                <a:extLst>
                  <a:ext uri="{FF2B5EF4-FFF2-40B4-BE49-F238E27FC236}">
                    <a16:creationId xmlns:a16="http://schemas.microsoft.com/office/drawing/2014/main" id="{00000000-0008-0000-0300-000053000000}"/>
                  </a:ext>
                </a:extLst>
              </xdr:cNvPr>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5" name="Group 14">
              <a:extLst>
                <a:ext uri="{FF2B5EF4-FFF2-40B4-BE49-F238E27FC236}">
                  <a16:creationId xmlns:a16="http://schemas.microsoft.com/office/drawing/2014/main" id="{00000000-0008-0000-0300-00000F000000}"/>
                </a:ext>
              </a:extLst>
            </xdr:cNvPr>
            <xdr:cNvGrpSpPr>
              <a:grpSpLocks/>
            </xdr:cNvGrpSpPr>
          </xdr:nvGrpSpPr>
          <xdr:grpSpPr bwMode="auto">
            <a:xfrm>
              <a:off x="2037" y="-495"/>
              <a:ext cx="63" cy="103"/>
              <a:chOff x="2037" y="-495"/>
              <a:chExt cx="63" cy="103"/>
            </a:xfrm>
          </xdr:grpSpPr>
          <xdr:sp macro="" textlink="">
            <xdr:nvSpPr>
              <xdr:cNvPr id="80" name="Freeform 79">
                <a:extLst>
                  <a:ext uri="{FF2B5EF4-FFF2-40B4-BE49-F238E27FC236}">
                    <a16:creationId xmlns:a16="http://schemas.microsoft.com/office/drawing/2014/main" id="{00000000-0008-0000-0300-000050000000}"/>
                  </a:ext>
                </a:extLst>
              </xdr:cNvPr>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1" name="Freeform 80">
                <a:extLst>
                  <a:ext uri="{FF2B5EF4-FFF2-40B4-BE49-F238E27FC236}">
                    <a16:creationId xmlns:a16="http://schemas.microsoft.com/office/drawing/2014/main" id="{00000000-0008-0000-0300-000051000000}"/>
                  </a:ext>
                </a:extLst>
              </xdr:cNvPr>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2" name="Freeform 81">
                <a:extLst>
                  <a:ext uri="{FF2B5EF4-FFF2-40B4-BE49-F238E27FC236}">
                    <a16:creationId xmlns:a16="http://schemas.microsoft.com/office/drawing/2014/main" id="{00000000-0008-0000-0300-000052000000}"/>
                  </a:ext>
                </a:extLst>
              </xdr:cNvPr>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a:extLst>
                <a:ext uri="{FF2B5EF4-FFF2-40B4-BE49-F238E27FC236}">
                  <a16:creationId xmlns:a16="http://schemas.microsoft.com/office/drawing/2014/main" id="{00000000-0008-0000-0300-000010000000}"/>
                </a:ext>
              </a:extLst>
            </xdr:cNvPr>
            <xdr:cNvGrpSpPr>
              <a:grpSpLocks/>
            </xdr:cNvGrpSpPr>
          </xdr:nvGrpSpPr>
          <xdr:grpSpPr bwMode="auto">
            <a:xfrm>
              <a:off x="2102" y="-526"/>
              <a:ext cx="70" cy="134"/>
              <a:chOff x="2102" y="-526"/>
              <a:chExt cx="70" cy="134"/>
            </a:xfrm>
          </xdr:grpSpPr>
          <xdr:sp macro="" textlink="">
            <xdr:nvSpPr>
              <xdr:cNvPr id="76" name="Freeform 75">
                <a:extLst>
                  <a:ext uri="{FF2B5EF4-FFF2-40B4-BE49-F238E27FC236}">
                    <a16:creationId xmlns:a16="http://schemas.microsoft.com/office/drawing/2014/main" id="{00000000-0008-0000-0300-00004C000000}"/>
                  </a:ext>
                </a:extLst>
              </xdr:cNvPr>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a:extLst>
                  <a:ext uri="{FF2B5EF4-FFF2-40B4-BE49-F238E27FC236}">
                    <a16:creationId xmlns:a16="http://schemas.microsoft.com/office/drawing/2014/main" id="{00000000-0008-0000-0300-00004D000000}"/>
                  </a:ext>
                </a:extLst>
              </xdr:cNvPr>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8" name="Freeform 77">
                <a:extLst>
                  <a:ext uri="{FF2B5EF4-FFF2-40B4-BE49-F238E27FC236}">
                    <a16:creationId xmlns:a16="http://schemas.microsoft.com/office/drawing/2014/main" id="{00000000-0008-0000-0300-00004E000000}"/>
                  </a:ext>
                </a:extLst>
              </xdr:cNvPr>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a:extLst>
                  <a:ext uri="{FF2B5EF4-FFF2-40B4-BE49-F238E27FC236}">
                    <a16:creationId xmlns:a16="http://schemas.microsoft.com/office/drawing/2014/main" id="{00000000-0008-0000-0300-00004F000000}"/>
                  </a:ext>
                </a:extLst>
              </xdr:cNvPr>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7" name="Group 16">
              <a:extLst>
                <a:ext uri="{FF2B5EF4-FFF2-40B4-BE49-F238E27FC236}">
                  <a16:creationId xmlns:a16="http://schemas.microsoft.com/office/drawing/2014/main" id="{00000000-0008-0000-0300-000011000000}"/>
                </a:ext>
              </a:extLst>
            </xdr:cNvPr>
            <xdr:cNvGrpSpPr>
              <a:grpSpLocks/>
            </xdr:cNvGrpSpPr>
          </xdr:nvGrpSpPr>
          <xdr:grpSpPr bwMode="auto">
            <a:xfrm>
              <a:off x="2186" y="-495"/>
              <a:ext cx="69" cy="101"/>
              <a:chOff x="2186" y="-495"/>
              <a:chExt cx="69" cy="101"/>
            </a:xfrm>
          </xdr:grpSpPr>
          <xdr:sp macro="" textlink="">
            <xdr:nvSpPr>
              <xdr:cNvPr id="73" name="Freeform 72">
                <a:extLst>
                  <a:ext uri="{FF2B5EF4-FFF2-40B4-BE49-F238E27FC236}">
                    <a16:creationId xmlns:a16="http://schemas.microsoft.com/office/drawing/2014/main" id="{00000000-0008-0000-0300-000049000000}"/>
                  </a:ext>
                </a:extLst>
              </xdr:cNvPr>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4" name="Freeform 73">
                <a:extLst>
                  <a:ext uri="{FF2B5EF4-FFF2-40B4-BE49-F238E27FC236}">
                    <a16:creationId xmlns:a16="http://schemas.microsoft.com/office/drawing/2014/main" id="{00000000-0008-0000-0300-00004A000000}"/>
                  </a:ext>
                </a:extLst>
              </xdr:cNvPr>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a:extLst>
                  <a:ext uri="{FF2B5EF4-FFF2-40B4-BE49-F238E27FC236}">
                    <a16:creationId xmlns:a16="http://schemas.microsoft.com/office/drawing/2014/main" id="{00000000-0008-0000-0300-00004B000000}"/>
                  </a:ext>
                </a:extLst>
              </xdr:cNvPr>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a:extLst>
                <a:ext uri="{FF2B5EF4-FFF2-40B4-BE49-F238E27FC236}">
                  <a16:creationId xmlns:a16="http://schemas.microsoft.com/office/drawing/2014/main" id="{00000000-0008-0000-0300-000012000000}"/>
                </a:ext>
              </a:extLst>
            </xdr:cNvPr>
            <xdr:cNvGrpSpPr>
              <a:grpSpLocks/>
            </xdr:cNvGrpSpPr>
          </xdr:nvGrpSpPr>
          <xdr:grpSpPr bwMode="auto">
            <a:xfrm>
              <a:off x="2262" y="-546"/>
              <a:ext cx="1022" cy="203"/>
              <a:chOff x="2262" y="-546"/>
              <a:chExt cx="1022" cy="203"/>
            </a:xfrm>
          </xdr:grpSpPr>
          <xdr:sp macro="" textlink="">
            <xdr:nvSpPr>
              <xdr:cNvPr id="69" name="Freeform 68">
                <a:extLst>
                  <a:ext uri="{FF2B5EF4-FFF2-40B4-BE49-F238E27FC236}">
                    <a16:creationId xmlns:a16="http://schemas.microsoft.com/office/drawing/2014/main" id="{00000000-0008-0000-0300-000045000000}"/>
                  </a:ext>
                </a:extLst>
              </xdr:cNvPr>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0" name="Freeform 69">
                <a:extLst>
                  <a:ext uri="{FF2B5EF4-FFF2-40B4-BE49-F238E27FC236}">
                    <a16:creationId xmlns:a16="http://schemas.microsoft.com/office/drawing/2014/main" id="{00000000-0008-0000-0300-000046000000}"/>
                  </a:ext>
                </a:extLst>
              </xdr:cNvPr>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71" name="Picture 70">
                <a:extLst>
                  <a:ext uri="{FF2B5EF4-FFF2-40B4-BE49-F238E27FC236}">
                    <a16:creationId xmlns:a16="http://schemas.microsoft.com/office/drawing/2014/main" id="{00000000-0008-0000-0300-00004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2" name="Picture 71">
                <a:extLst>
                  <a:ext uri="{FF2B5EF4-FFF2-40B4-BE49-F238E27FC236}">
                    <a16:creationId xmlns:a16="http://schemas.microsoft.com/office/drawing/2014/main" id="{00000000-0008-0000-0300-00004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9" name="Group 18">
              <a:extLst>
                <a:ext uri="{FF2B5EF4-FFF2-40B4-BE49-F238E27FC236}">
                  <a16:creationId xmlns:a16="http://schemas.microsoft.com/office/drawing/2014/main" id="{00000000-0008-0000-0300-000013000000}"/>
                </a:ext>
              </a:extLst>
            </xdr:cNvPr>
            <xdr:cNvGrpSpPr>
              <a:grpSpLocks/>
            </xdr:cNvGrpSpPr>
          </xdr:nvGrpSpPr>
          <xdr:grpSpPr bwMode="auto">
            <a:xfrm>
              <a:off x="3563" y="-282"/>
              <a:ext cx="160" cy="168"/>
              <a:chOff x="3563" y="-282"/>
              <a:chExt cx="160" cy="168"/>
            </a:xfrm>
          </xdr:grpSpPr>
          <xdr:sp macro="" textlink="">
            <xdr:nvSpPr>
              <xdr:cNvPr id="66" name="Freeform 65">
                <a:extLst>
                  <a:ext uri="{FF2B5EF4-FFF2-40B4-BE49-F238E27FC236}">
                    <a16:creationId xmlns:a16="http://schemas.microsoft.com/office/drawing/2014/main" id="{00000000-0008-0000-0300-000042000000}"/>
                  </a:ext>
                </a:extLst>
              </xdr:cNvPr>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7" name="Freeform 66">
                <a:extLst>
                  <a:ext uri="{FF2B5EF4-FFF2-40B4-BE49-F238E27FC236}">
                    <a16:creationId xmlns:a16="http://schemas.microsoft.com/office/drawing/2014/main" id="{00000000-0008-0000-0300-000043000000}"/>
                  </a:ext>
                </a:extLst>
              </xdr:cNvPr>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a:extLst>
                  <a:ext uri="{FF2B5EF4-FFF2-40B4-BE49-F238E27FC236}">
                    <a16:creationId xmlns:a16="http://schemas.microsoft.com/office/drawing/2014/main" id="{00000000-0008-0000-0300-000044000000}"/>
                  </a:ext>
                </a:extLst>
              </xdr:cNvPr>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a:extLst>
                <a:ext uri="{FF2B5EF4-FFF2-40B4-BE49-F238E27FC236}">
                  <a16:creationId xmlns:a16="http://schemas.microsoft.com/office/drawing/2014/main" id="{00000000-0008-0000-0300-000014000000}"/>
                </a:ext>
              </a:extLst>
            </xdr:cNvPr>
            <xdr:cNvGrpSpPr>
              <a:grpSpLocks/>
            </xdr:cNvGrpSpPr>
          </xdr:nvGrpSpPr>
          <xdr:grpSpPr bwMode="auto">
            <a:xfrm>
              <a:off x="3746" y="-229"/>
              <a:ext cx="125" cy="115"/>
              <a:chOff x="3746" y="-229"/>
              <a:chExt cx="125" cy="115"/>
            </a:xfrm>
          </xdr:grpSpPr>
          <xdr:sp macro="" textlink="">
            <xdr:nvSpPr>
              <xdr:cNvPr id="64" name="Freeform 63">
                <a:extLst>
                  <a:ext uri="{FF2B5EF4-FFF2-40B4-BE49-F238E27FC236}">
                    <a16:creationId xmlns:a16="http://schemas.microsoft.com/office/drawing/2014/main" id="{00000000-0008-0000-0300-000040000000}"/>
                  </a:ext>
                </a:extLst>
              </xdr:cNvPr>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a:extLst>
                  <a:ext uri="{FF2B5EF4-FFF2-40B4-BE49-F238E27FC236}">
                    <a16:creationId xmlns:a16="http://schemas.microsoft.com/office/drawing/2014/main" id="{00000000-0008-0000-0300-000041000000}"/>
                  </a:ext>
                </a:extLst>
              </xdr:cNvPr>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a:extLst>
                <a:ext uri="{FF2B5EF4-FFF2-40B4-BE49-F238E27FC236}">
                  <a16:creationId xmlns:a16="http://schemas.microsoft.com/office/drawing/2014/main" id="{00000000-0008-0000-0300-000015000000}"/>
                </a:ext>
              </a:extLst>
            </xdr:cNvPr>
            <xdr:cNvGrpSpPr>
              <a:grpSpLocks/>
            </xdr:cNvGrpSpPr>
          </xdr:nvGrpSpPr>
          <xdr:grpSpPr bwMode="auto">
            <a:xfrm>
              <a:off x="3894" y="-229"/>
              <a:ext cx="200" cy="113"/>
              <a:chOff x="3894" y="-229"/>
              <a:chExt cx="200" cy="113"/>
            </a:xfrm>
          </xdr:grpSpPr>
          <xdr:sp macro="" textlink="">
            <xdr:nvSpPr>
              <xdr:cNvPr id="59" name="Freeform 58">
                <a:extLst>
                  <a:ext uri="{FF2B5EF4-FFF2-40B4-BE49-F238E27FC236}">
                    <a16:creationId xmlns:a16="http://schemas.microsoft.com/office/drawing/2014/main" id="{00000000-0008-0000-0300-00003B000000}"/>
                  </a:ext>
                </a:extLst>
              </xdr:cNvPr>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a:extLst>
                  <a:ext uri="{FF2B5EF4-FFF2-40B4-BE49-F238E27FC236}">
                    <a16:creationId xmlns:a16="http://schemas.microsoft.com/office/drawing/2014/main" id="{00000000-0008-0000-0300-00003C000000}"/>
                  </a:ext>
                </a:extLst>
              </xdr:cNvPr>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a:extLst>
                  <a:ext uri="{FF2B5EF4-FFF2-40B4-BE49-F238E27FC236}">
                    <a16:creationId xmlns:a16="http://schemas.microsoft.com/office/drawing/2014/main" id="{00000000-0008-0000-0300-00003D000000}"/>
                  </a:ext>
                </a:extLst>
              </xdr:cNvPr>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2" name="Freeform 61">
                <a:extLst>
                  <a:ext uri="{FF2B5EF4-FFF2-40B4-BE49-F238E27FC236}">
                    <a16:creationId xmlns:a16="http://schemas.microsoft.com/office/drawing/2014/main" id="{00000000-0008-0000-0300-00003E000000}"/>
                  </a:ext>
                </a:extLst>
              </xdr:cNvPr>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a:extLst>
                  <a:ext uri="{FF2B5EF4-FFF2-40B4-BE49-F238E27FC236}">
                    <a16:creationId xmlns:a16="http://schemas.microsoft.com/office/drawing/2014/main" id="{00000000-0008-0000-0300-00003F000000}"/>
                  </a:ext>
                </a:extLst>
              </xdr:cNvPr>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a:extLst>
                <a:ext uri="{FF2B5EF4-FFF2-40B4-BE49-F238E27FC236}">
                  <a16:creationId xmlns:a16="http://schemas.microsoft.com/office/drawing/2014/main" id="{00000000-0008-0000-0300-000016000000}"/>
                </a:ext>
              </a:extLst>
            </xdr:cNvPr>
            <xdr:cNvGrpSpPr>
              <a:grpSpLocks/>
            </xdr:cNvGrpSpPr>
          </xdr:nvGrpSpPr>
          <xdr:grpSpPr bwMode="auto">
            <a:xfrm>
              <a:off x="4124" y="-229"/>
              <a:ext cx="200" cy="113"/>
              <a:chOff x="4124" y="-229"/>
              <a:chExt cx="200" cy="113"/>
            </a:xfrm>
          </xdr:grpSpPr>
          <xdr:sp macro="" textlink="">
            <xdr:nvSpPr>
              <xdr:cNvPr id="54" name="Freeform 53">
                <a:extLst>
                  <a:ext uri="{FF2B5EF4-FFF2-40B4-BE49-F238E27FC236}">
                    <a16:creationId xmlns:a16="http://schemas.microsoft.com/office/drawing/2014/main" id="{00000000-0008-0000-0300-000036000000}"/>
                  </a:ext>
                </a:extLst>
              </xdr:cNvPr>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a:extLst>
                  <a:ext uri="{FF2B5EF4-FFF2-40B4-BE49-F238E27FC236}">
                    <a16:creationId xmlns:a16="http://schemas.microsoft.com/office/drawing/2014/main" id="{00000000-0008-0000-0300-000037000000}"/>
                  </a:ext>
                </a:extLst>
              </xdr:cNvPr>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a:extLst>
                  <a:ext uri="{FF2B5EF4-FFF2-40B4-BE49-F238E27FC236}">
                    <a16:creationId xmlns:a16="http://schemas.microsoft.com/office/drawing/2014/main" id="{00000000-0008-0000-0300-000038000000}"/>
                  </a:ext>
                </a:extLst>
              </xdr:cNvPr>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7" name="Freeform 56">
                <a:extLst>
                  <a:ext uri="{FF2B5EF4-FFF2-40B4-BE49-F238E27FC236}">
                    <a16:creationId xmlns:a16="http://schemas.microsoft.com/office/drawing/2014/main" id="{00000000-0008-0000-0300-000039000000}"/>
                  </a:ext>
                </a:extLst>
              </xdr:cNvPr>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a:extLst>
                  <a:ext uri="{FF2B5EF4-FFF2-40B4-BE49-F238E27FC236}">
                    <a16:creationId xmlns:a16="http://schemas.microsoft.com/office/drawing/2014/main" id="{00000000-0008-0000-0300-00003A000000}"/>
                  </a:ext>
                </a:extLst>
              </xdr:cNvPr>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a:extLst>
                <a:ext uri="{FF2B5EF4-FFF2-40B4-BE49-F238E27FC236}">
                  <a16:creationId xmlns:a16="http://schemas.microsoft.com/office/drawing/2014/main" id="{00000000-0008-0000-0300-000017000000}"/>
                </a:ext>
              </a:extLst>
            </xdr:cNvPr>
            <xdr:cNvGrpSpPr>
              <a:grpSpLocks/>
            </xdr:cNvGrpSpPr>
          </xdr:nvGrpSpPr>
          <xdr:grpSpPr bwMode="auto">
            <a:xfrm>
              <a:off x="4352" y="-282"/>
              <a:ext cx="39" cy="166"/>
              <a:chOff x="4352" y="-282"/>
              <a:chExt cx="39" cy="166"/>
            </a:xfrm>
          </xdr:grpSpPr>
          <xdr:sp macro="" textlink="">
            <xdr:nvSpPr>
              <xdr:cNvPr id="52" name="Freeform 51">
                <a:extLst>
                  <a:ext uri="{FF2B5EF4-FFF2-40B4-BE49-F238E27FC236}">
                    <a16:creationId xmlns:a16="http://schemas.microsoft.com/office/drawing/2014/main" id="{00000000-0008-0000-0300-000034000000}"/>
                  </a:ext>
                </a:extLst>
              </xdr:cNvPr>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a:extLst>
                  <a:ext uri="{FF2B5EF4-FFF2-40B4-BE49-F238E27FC236}">
                    <a16:creationId xmlns:a16="http://schemas.microsoft.com/office/drawing/2014/main" id="{00000000-0008-0000-0300-000035000000}"/>
                  </a:ext>
                </a:extLst>
              </xdr:cNvPr>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a:extLst>
                <a:ext uri="{FF2B5EF4-FFF2-40B4-BE49-F238E27FC236}">
                  <a16:creationId xmlns:a16="http://schemas.microsoft.com/office/drawing/2014/main" id="{00000000-0008-0000-0300-000018000000}"/>
                </a:ext>
              </a:extLst>
            </xdr:cNvPr>
            <xdr:cNvGrpSpPr>
              <a:grpSpLocks/>
            </xdr:cNvGrpSpPr>
          </xdr:nvGrpSpPr>
          <xdr:grpSpPr bwMode="auto">
            <a:xfrm>
              <a:off x="4413" y="-229"/>
              <a:ext cx="88" cy="115"/>
              <a:chOff x="4413" y="-229"/>
              <a:chExt cx="88" cy="115"/>
            </a:xfrm>
          </xdr:grpSpPr>
          <xdr:sp macro="" textlink="">
            <xdr:nvSpPr>
              <xdr:cNvPr id="49" name="Freeform 48">
                <a:extLst>
                  <a:ext uri="{FF2B5EF4-FFF2-40B4-BE49-F238E27FC236}">
                    <a16:creationId xmlns:a16="http://schemas.microsoft.com/office/drawing/2014/main" id="{00000000-0008-0000-0300-000031000000}"/>
                  </a:ext>
                </a:extLst>
              </xdr:cNvPr>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0" name="Freeform 49">
                <a:extLst>
                  <a:ext uri="{FF2B5EF4-FFF2-40B4-BE49-F238E27FC236}">
                    <a16:creationId xmlns:a16="http://schemas.microsoft.com/office/drawing/2014/main" id="{00000000-0008-0000-0300-000032000000}"/>
                  </a:ext>
                </a:extLst>
              </xdr:cNvPr>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a:extLst>
                  <a:ext uri="{FF2B5EF4-FFF2-40B4-BE49-F238E27FC236}">
                    <a16:creationId xmlns:a16="http://schemas.microsoft.com/office/drawing/2014/main" id="{00000000-0008-0000-0300-000033000000}"/>
                  </a:ext>
                </a:extLst>
              </xdr:cNvPr>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a:extLst>
                <a:ext uri="{FF2B5EF4-FFF2-40B4-BE49-F238E27FC236}">
                  <a16:creationId xmlns:a16="http://schemas.microsoft.com/office/drawing/2014/main" id="{00000000-0008-0000-0300-000019000000}"/>
                </a:ext>
              </a:extLst>
            </xdr:cNvPr>
            <xdr:cNvGrpSpPr>
              <a:grpSpLocks/>
            </xdr:cNvGrpSpPr>
          </xdr:nvGrpSpPr>
          <xdr:grpSpPr bwMode="auto">
            <a:xfrm>
              <a:off x="4515" y="-229"/>
              <a:ext cx="88" cy="115"/>
              <a:chOff x="4515" y="-229"/>
              <a:chExt cx="88" cy="115"/>
            </a:xfrm>
          </xdr:grpSpPr>
          <xdr:sp macro="" textlink="">
            <xdr:nvSpPr>
              <xdr:cNvPr id="46" name="Freeform 45">
                <a:extLst>
                  <a:ext uri="{FF2B5EF4-FFF2-40B4-BE49-F238E27FC236}">
                    <a16:creationId xmlns:a16="http://schemas.microsoft.com/office/drawing/2014/main" id="{00000000-0008-0000-0300-00002E000000}"/>
                  </a:ext>
                </a:extLst>
              </xdr:cNvPr>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7" name="Freeform 46">
                <a:extLst>
                  <a:ext uri="{FF2B5EF4-FFF2-40B4-BE49-F238E27FC236}">
                    <a16:creationId xmlns:a16="http://schemas.microsoft.com/office/drawing/2014/main" id="{00000000-0008-0000-0300-00002F000000}"/>
                  </a:ext>
                </a:extLst>
              </xdr:cNvPr>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a:extLst>
                  <a:ext uri="{FF2B5EF4-FFF2-40B4-BE49-F238E27FC236}">
                    <a16:creationId xmlns:a16="http://schemas.microsoft.com/office/drawing/2014/main" id="{00000000-0008-0000-0300-000030000000}"/>
                  </a:ext>
                </a:extLst>
              </xdr:cNvPr>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a:extLst>
                <a:ext uri="{FF2B5EF4-FFF2-40B4-BE49-F238E27FC236}">
                  <a16:creationId xmlns:a16="http://schemas.microsoft.com/office/drawing/2014/main" id="{00000000-0008-0000-0300-00001A000000}"/>
                </a:ext>
              </a:extLst>
            </xdr:cNvPr>
            <xdr:cNvGrpSpPr>
              <a:grpSpLocks/>
            </xdr:cNvGrpSpPr>
          </xdr:nvGrpSpPr>
          <xdr:grpSpPr bwMode="auto">
            <a:xfrm>
              <a:off x="4622" y="-282"/>
              <a:ext cx="39" cy="166"/>
              <a:chOff x="4622" y="-282"/>
              <a:chExt cx="39" cy="166"/>
            </a:xfrm>
          </xdr:grpSpPr>
          <xdr:sp macro="" textlink="">
            <xdr:nvSpPr>
              <xdr:cNvPr id="44" name="Freeform 43">
                <a:extLst>
                  <a:ext uri="{FF2B5EF4-FFF2-40B4-BE49-F238E27FC236}">
                    <a16:creationId xmlns:a16="http://schemas.microsoft.com/office/drawing/2014/main" id="{00000000-0008-0000-0300-00002C000000}"/>
                  </a:ext>
                </a:extLst>
              </xdr:cNvPr>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a:extLst>
                  <a:ext uri="{FF2B5EF4-FFF2-40B4-BE49-F238E27FC236}">
                    <a16:creationId xmlns:a16="http://schemas.microsoft.com/office/drawing/2014/main" id="{00000000-0008-0000-0300-00002D000000}"/>
                  </a:ext>
                </a:extLst>
              </xdr:cNvPr>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a:extLst>
                <a:ext uri="{FF2B5EF4-FFF2-40B4-BE49-F238E27FC236}">
                  <a16:creationId xmlns:a16="http://schemas.microsoft.com/office/drawing/2014/main" id="{00000000-0008-0000-0300-00001B000000}"/>
                </a:ext>
              </a:extLst>
            </xdr:cNvPr>
            <xdr:cNvGrpSpPr>
              <a:grpSpLocks/>
            </xdr:cNvGrpSpPr>
          </xdr:nvGrpSpPr>
          <xdr:grpSpPr bwMode="auto">
            <a:xfrm>
              <a:off x="4682" y="-229"/>
              <a:ext cx="125" cy="115"/>
              <a:chOff x="4682" y="-229"/>
              <a:chExt cx="125" cy="115"/>
            </a:xfrm>
          </xdr:grpSpPr>
          <xdr:sp macro="" textlink="">
            <xdr:nvSpPr>
              <xdr:cNvPr id="42" name="Freeform 41">
                <a:extLst>
                  <a:ext uri="{FF2B5EF4-FFF2-40B4-BE49-F238E27FC236}">
                    <a16:creationId xmlns:a16="http://schemas.microsoft.com/office/drawing/2014/main" id="{00000000-0008-0000-0300-00002A000000}"/>
                  </a:ext>
                </a:extLst>
              </xdr:cNvPr>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a:extLst>
                  <a:ext uri="{FF2B5EF4-FFF2-40B4-BE49-F238E27FC236}">
                    <a16:creationId xmlns:a16="http://schemas.microsoft.com/office/drawing/2014/main" id="{00000000-0008-0000-0300-00002B000000}"/>
                  </a:ext>
                </a:extLst>
              </xdr:cNvPr>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a:extLst>
                <a:ext uri="{FF2B5EF4-FFF2-40B4-BE49-F238E27FC236}">
                  <a16:creationId xmlns:a16="http://schemas.microsoft.com/office/drawing/2014/main" id="{00000000-0008-0000-0300-00001C000000}"/>
                </a:ext>
              </a:extLst>
            </xdr:cNvPr>
            <xdr:cNvGrpSpPr>
              <a:grpSpLocks/>
            </xdr:cNvGrpSpPr>
          </xdr:nvGrpSpPr>
          <xdr:grpSpPr bwMode="auto">
            <a:xfrm>
              <a:off x="4830" y="-229"/>
              <a:ext cx="112" cy="113"/>
              <a:chOff x="4830" y="-229"/>
              <a:chExt cx="112" cy="113"/>
            </a:xfrm>
          </xdr:grpSpPr>
          <xdr:sp macro="" textlink="">
            <xdr:nvSpPr>
              <xdr:cNvPr id="39" name="Freeform 38">
                <a:extLst>
                  <a:ext uri="{FF2B5EF4-FFF2-40B4-BE49-F238E27FC236}">
                    <a16:creationId xmlns:a16="http://schemas.microsoft.com/office/drawing/2014/main" id="{00000000-0008-0000-0300-000027000000}"/>
                  </a:ext>
                </a:extLst>
              </xdr:cNvPr>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0" name="Freeform 39">
                <a:extLst>
                  <a:ext uri="{FF2B5EF4-FFF2-40B4-BE49-F238E27FC236}">
                    <a16:creationId xmlns:a16="http://schemas.microsoft.com/office/drawing/2014/main" id="{00000000-0008-0000-0300-000028000000}"/>
                  </a:ext>
                </a:extLst>
              </xdr:cNvPr>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a:extLst>
                  <a:ext uri="{FF2B5EF4-FFF2-40B4-BE49-F238E27FC236}">
                    <a16:creationId xmlns:a16="http://schemas.microsoft.com/office/drawing/2014/main" id="{00000000-0008-0000-0300-000029000000}"/>
                  </a:ext>
                </a:extLst>
              </xdr:cNvPr>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a:extLst>
                <a:ext uri="{FF2B5EF4-FFF2-40B4-BE49-F238E27FC236}">
                  <a16:creationId xmlns:a16="http://schemas.microsoft.com/office/drawing/2014/main" id="{00000000-0008-0000-0300-00001D000000}"/>
                </a:ext>
              </a:extLst>
            </xdr:cNvPr>
            <xdr:cNvGrpSpPr>
              <a:grpSpLocks/>
            </xdr:cNvGrpSpPr>
          </xdr:nvGrpSpPr>
          <xdr:grpSpPr bwMode="auto">
            <a:xfrm>
              <a:off x="4965" y="-229"/>
              <a:ext cx="116" cy="115"/>
              <a:chOff x="4965" y="-229"/>
              <a:chExt cx="116" cy="115"/>
            </a:xfrm>
          </xdr:grpSpPr>
          <xdr:sp macro="" textlink="">
            <xdr:nvSpPr>
              <xdr:cNvPr id="36" name="Freeform 35">
                <a:extLst>
                  <a:ext uri="{FF2B5EF4-FFF2-40B4-BE49-F238E27FC236}">
                    <a16:creationId xmlns:a16="http://schemas.microsoft.com/office/drawing/2014/main" id="{00000000-0008-0000-0300-000024000000}"/>
                  </a:ext>
                </a:extLst>
              </xdr:cNvPr>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7" name="Freeform 36">
                <a:extLst>
                  <a:ext uri="{FF2B5EF4-FFF2-40B4-BE49-F238E27FC236}">
                    <a16:creationId xmlns:a16="http://schemas.microsoft.com/office/drawing/2014/main" id="{00000000-0008-0000-0300-000025000000}"/>
                  </a:ext>
                </a:extLst>
              </xdr:cNvPr>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a:extLst>
                  <a:ext uri="{FF2B5EF4-FFF2-40B4-BE49-F238E27FC236}">
                    <a16:creationId xmlns:a16="http://schemas.microsoft.com/office/drawing/2014/main" id="{00000000-0008-0000-0300-000026000000}"/>
                  </a:ext>
                </a:extLst>
              </xdr:cNvPr>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0" name="Group 29">
              <a:extLst>
                <a:ext uri="{FF2B5EF4-FFF2-40B4-BE49-F238E27FC236}">
                  <a16:creationId xmlns:a16="http://schemas.microsoft.com/office/drawing/2014/main" id="{00000000-0008-0000-0300-00001E000000}"/>
                </a:ext>
              </a:extLst>
            </xdr:cNvPr>
            <xdr:cNvGrpSpPr>
              <a:grpSpLocks/>
            </xdr:cNvGrpSpPr>
          </xdr:nvGrpSpPr>
          <xdr:grpSpPr bwMode="auto">
            <a:xfrm>
              <a:off x="5104" y="-229"/>
              <a:ext cx="94" cy="113"/>
              <a:chOff x="5104" y="-229"/>
              <a:chExt cx="94" cy="113"/>
            </a:xfrm>
          </xdr:grpSpPr>
          <xdr:sp macro="" textlink="">
            <xdr:nvSpPr>
              <xdr:cNvPr id="33" name="Freeform 32">
                <a:extLst>
                  <a:ext uri="{FF2B5EF4-FFF2-40B4-BE49-F238E27FC236}">
                    <a16:creationId xmlns:a16="http://schemas.microsoft.com/office/drawing/2014/main" id="{00000000-0008-0000-0300-000021000000}"/>
                  </a:ext>
                </a:extLst>
              </xdr:cNvPr>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4" name="Freeform 33">
                <a:extLst>
                  <a:ext uri="{FF2B5EF4-FFF2-40B4-BE49-F238E27FC236}">
                    <a16:creationId xmlns:a16="http://schemas.microsoft.com/office/drawing/2014/main" id="{00000000-0008-0000-0300-000022000000}"/>
                  </a:ext>
                </a:extLst>
              </xdr:cNvPr>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a:extLst>
                  <a:ext uri="{FF2B5EF4-FFF2-40B4-BE49-F238E27FC236}">
                    <a16:creationId xmlns:a16="http://schemas.microsoft.com/office/drawing/2014/main" id="{00000000-0008-0000-0300-000023000000}"/>
                  </a:ext>
                </a:extLst>
              </xdr:cNvPr>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1" name="Group 30">
              <a:extLst>
                <a:ext uri="{FF2B5EF4-FFF2-40B4-BE49-F238E27FC236}">
                  <a16:creationId xmlns:a16="http://schemas.microsoft.com/office/drawing/2014/main" id="{00000000-0008-0000-0300-00001F000000}"/>
                </a:ext>
              </a:extLst>
            </xdr:cNvPr>
            <xdr:cNvGrpSpPr>
              <a:grpSpLocks/>
            </xdr:cNvGrpSpPr>
          </xdr:nvGrpSpPr>
          <xdr:grpSpPr bwMode="auto">
            <a:xfrm>
              <a:off x="1675" y="-351"/>
              <a:ext cx="3522" cy="2"/>
              <a:chOff x="1675" y="-351"/>
              <a:chExt cx="3522" cy="2"/>
            </a:xfrm>
          </xdr:grpSpPr>
          <xdr:sp macro="" textlink="">
            <xdr:nvSpPr>
              <xdr:cNvPr id="32" name="Freeform 31">
                <a:extLst>
                  <a:ext uri="{FF2B5EF4-FFF2-40B4-BE49-F238E27FC236}">
                    <a16:creationId xmlns:a16="http://schemas.microsoft.com/office/drawing/2014/main" id="{00000000-0008-0000-0300-000020000000}"/>
                  </a:ext>
                </a:extLst>
              </xdr:cNvPr>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86400" y="0"/>
            <a:ext cx="517525" cy="737870"/>
          </a:xfrm>
          <a:prstGeom prst="rect">
            <a:avLst/>
          </a:prstGeom>
          <a:noFill/>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104775</xdr:colOff>
      <xdr:row>0</xdr:row>
      <xdr:rowOff>0</xdr:rowOff>
    </xdr:from>
    <xdr:to>
      <xdr:col>6</xdr:col>
      <xdr:colOff>229101</xdr:colOff>
      <xdr:row>4</xdr:row>
      <xdr:rowOff>45720</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2323540" y="0"/>
          <a:ext cx="3075208" cy="747955"/>
          <a:chOff x="5486400" y="0"/>
          <a:chExt cx="2954132" cy="737870"/>
        </a:xfrm>
      </xdr:grpSpPr>
      <xdr:grpSp>
        <xdr:nvGrpSpPr>
          <xdr:cNvPr id="3" name="Group 2">
            <a:extLst>
              <a:ext uri="{FF2B5EF4-FFF2-40B4-BE49-F238E27FC236}">
                <a16:creationId xmlns:a16="http://schemas.microsoft.com/office/drawing/2014/main" id="{00000000-0008-0000-0400-000003000000}"/>
              </a:ext>
            </a:extLst>
          </xdr:cNvPr>
          <xdr:cNvGrpSpPr>
            <a:grpSpLocks/>
          </xdr:cNvGrpSpPr>
        </xdr:nvGrpSpPr>
        <xdr:grpSpPr bwMode="auto">
          <a:xfrm>
            <a:off x="6203427" y="168090"/>
            <a:ext cx="2237105" cy="295908"/>
            <a:chOff x="1675" y="-546"/>
            <a:chExt cx="3523" cy="451"/>
          </a:xfrm>
        </xdr:grpSpPr>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0" name="Group 9">
              <a:extLst>
                <a:ext uri="{FF2B5EF4-FFF2-40B4-BE49-F238E27FC236}">
                  <a16:creationId xmlns:a16="http://schemas.microsoft.com/office/drawing/2014/main" id="{00000000-0008-0000-0400-00000A000000}"/>
                </a:ext>
              </a:extLst>
            </xdr:cNvPr>
            <xdr:cNvGrpSpPr>
              <a:grpSpLocks/>
            </xdr:cNvGrpSpPr>
          </xdr:nvGrpSpPr>
          <xdr:grpSpPr bwMode="auto">
            <a:xfrm>
              <a:off x="1858" y="-493"/>
              <a:ext cx="2" cy="99"/>
              <a:chOff x="1858" y="-493"/>
              <a:chExt cx="2" cy="99"/>
            </a:xfrm>
          </xdr:grpSpPr>
          <xdr:sp macro="" textlink="">
            <xdr:nvSpPr>
              <xdr:cNvPr id="89" name="Freeform 88">
                <a:extLst>
                  <a:ext uri="{FF2B5EF4-FFF2-40B4-BE49-F238E27FC236}">
                    <a16:creationId xmlns:a16="http://schemas.microsoft.com/office/drawing/2014/main" id="{00000000-0008-0000-0400-000059000000}"/>
                  </a:ext>
                </a:extLst>
              </xdr:cNvPr>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1" name="Group 10">
              <a:extLst>
                <a:ext uri="{FF2B5EF4-FFF2-40B4-BE49-F238E27FC236}">
                  <a16:creationId xmlns:a16="http://schemas.microsoft.com/office/drawing/2014/main" id="{00000000-0008-0000-0400-00000B000000}"/>
                </a:ext>
              </a:extLst>
            </xdr:cNvPr>
            <xdr:cNvGrpSpPr>
              <a:grpSpLocks/>
            </xdr:cNvGrpSpPr>
          </xdr:nvGrpSpPr>
          <xdr:grpSpPr bwMode="auto">
            <a:xfrm>
              <a:off x="1853" y="-535"/>
              <a:ext cx="11" cy="2"/>
              <a:chOff x="1853" y="-535"/>
              <a:chExt cx="11" cy="2"/>
            </a:xfrm>
          </xdr:grpSpPr>
          <xdr:sp macro="" textlink="">
            <xdr:nvSpPr>
              <xdr:cNvPr id="88" name="Freeform 87">
                <a:extLst>
                  <a:ext uri="{FF2B5EF4-FFF2-40B4-BE49-F238E27FC236}">
                    <a16:creationId xmlns:a16="http://schemas.microsoft.com/office/drawing/2014/main" id="{00000000-0008-0000-0400-000058000000}"/>
                  </a:ext>
                </a:extLst>
              </xdr:cNvPr>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a:extLst>
                <a:ext uri="{FF2B5EF4-FFF2-40B4-BE49-F238E27FC236}">
                  <a16:creationId xmlns:a16="http://schemas.microsoft.com/office/drawing/2014/main" id="{00000000-0008-0000-0400-00000C000000}"/>
                </a:ext>
              </a:extLst>
            </xdr:cNvPr>
            <xdr:cNvGrpSpPr>
              <a:grpSpLocks/>
            </xdr:cNvGrpSpPr>
          </xdr:nvGrpSpPr>
          <xdr:grpSpPr bwMode="auto">
            <a:xfrm>
              <a:off x="1892" y="-495"/>
              <a:ext cx="81" cy="101"/>
              <a:chOff x="1892" y="-495"/>
              <a:chExt cx="81" cy="101"/>
            </a:xfrm>
          </xdr:grpSpPr>
          <xdr:sp macro="" textlink="">
            <xdr:nvSpPr>
              <xdr:cNvPr id="85" name="Freeform 84">
                <a:extLst>
                  <a:ext uri="{FF2B5EF4-FFF2-40B4-BE49-F238E27FC236}">
                    <a16:creationId xmlns:a16="http://schemas.microsoft.com/office/drawing/2014/main" id="{00000000-0008-0000-0400-000055000000}"/>
                  </a:ext>
                </a:extLst>
              </xdr:cNvPr>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6" name="Freeform 85">
                <a:extLst>
                  <a:ext uri="{FF2B5EF4-FFF2-40B4-BE49-F238E27FC236}">
                    <a16:creationId xmlns:a16="http://schemas.microsoft.com/office/drawing/2014/main" id="{00000000-0008-0000-0400-000056000000}"/>
                  </a:ext>
                </a:extLst>
              </xdr:cNvPr>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7" name="Freeform 86">
                <a:extLst>
                  <a:ext uri="{FF2B5EF4-FFF2-40B4-BE49-F238E27FC236}">
                    <a16:creationId xmlns:a16="http://schemas.microsoft.com/office/drawing/2014/main" id="{00000000-0008-0000-0400-000057000000}"/>
                  </a:ext>
                </a:extLst>
              </xdr:cNvPr>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3" name="Group 12">
              <a:extLst>
                <a:ext uri="{FF2B5EF4-FFF2-40B4-BE49-F238E27FC236}">
                  <a16:creationId xmlns:a16="http://schemas.microsoft.com/office/drawing/2014/main" id="{00000000-0008-0000-0400-00000D000000}"/>
                </a:ext>
              </a:extLst>
            </xdr:cNvPr>
            <xdr:cNvGrpSpPr>
              <a:grpSpLocks/>
            </xdr:cNvGrpSpPr>
          </xdr:nvGrpSpPr>
          <xdr:grpSpPr bwMode="auto">
            <a:xfrm>
              <a:off x="2007" y="-493"/>
              <a:ext cx="2" cy="99"/>
              <a:chOff x="2007" y="-493"/>
              <a:chExt cx="2" cy="99"/>
            </a:xfrm>
          </xdr:grpSpPr>
          <xdr:sp macro="" textlink="">
            <xdr:nvSpPr>
              <xdr:cNvPr id="84" name="Freeform 83">
                <a:extLst>
                  <a:ext uri="{FF2B5EF4-FFF2-40B4-BE49-F238E27FC236}">
                    <a16:creationId xmlns:a16="http://schemas.microsoft.com/office/drawing/2014/main" id="{00000000-0008-0000-0400-000054000000}"/>
                  </a:ext>
                </a:extLst>
              </xdr:cNvPr>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4" name="Group 13">
              <a:extLst>
                <a:ext uri="{FF2B5EF4-FFF2-40B4-BE49-F238E27FC236}">
                  <a16:creationId xmlns:a16="http://schemas.microsoft.com/office/drawing/2014/main" id="{00000000-0008-0000-0400-00000E000000}"/>
                </a:ext>
              </a:extLst>
            </xdr:cNvPr>
            <xdr:cNvGrpSpPr>
              <a:grpSpLocks/>
            </xdr:cNvGrpSpPr>
          </xdr:nvGrpSpPr>
          <xdr:grpSpPr bwMode="auto">
            <a:xfrm>
              <a:off x="2002" y="-535"/>
              <a:ext cx="11" cy="2"/>
              <a:chOff x="2002" y="-535"/>
              <a:chExt cx="11" cy="2"/>
            </a:xfrm>
          </xdr:grpSpPr>
          <xdr:sp macro="" textlink="">
            <xdr:nvSpPr>
              <xdr:cNvPr id="83" name="Freeform 82">
                <a:extLst>
                  <a:ext uri="{FF2B5EF4-FFF2-40B4-BE49-F238E27FC236}">
                    <a16:creationId xmlns:a16="http://schemas.microsoft.com/office/drawing/2014/main" id="{00000000-0008-0000-0400-000053000000}"/>
                  </a:ext>
                </a:extLst>
              </xdr:cNvPr>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5" name="Group 14">
              <a:extLst>
                <a:ext uri="{FF2B5EF4-FFF2-40B4-BE49-F238E27FC236}">
                  <a16:creationId xmlns:a16="http://schemas.microsoft.com/office/drawing/2014/main" id="{00000000-0008-0000-0400-00000F000000}"/>
                </a:ext>
              </a:extLst>
            </xdr:cNvPr>
            <xdr:cNvGrpSpPr>
              <a:grpSpLocks/>
            </xdr:cNvGrpSpPr>
          </xdr:nvGrpSpPr>
          <xdr:grpSpPr bwMode="auto">
            <a:xfrm>
              <a:off x="2037" y="-495"/>
              <a:ext cx="63" cy="103"/>
              <a:chOff x="2037" y="-495"/>
              <a:chExt cx="63" cy="103"/>
            </a:xfrm>
          </xdr:grpSpPr>
          <xdr:sp macro="" textlink="">
            <xdr:nvSpPr>
              <xdr:cNvPr id="80" name="Freeform 79">
                <a:extLst>
                  <a:ext uri="{FF2B5EF4-FFF2-40B4-BE49-F238E27FC236}">
                    <a16:creationId xmlns:a16="http://schemas.microsoft.com/office/drawing/2014/main" id="{00000000-0008-0000-0400-000050000000}"/>
                  </a:ext>
                </a:extLst>
              </xdr:cNvPr>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1" name="Freeform 80">
                <a:extLst>
                  <a:ext uri="{FF2B5EF4-FFF2-40B4-BE49-F238E27FC236}">
                    <a16:creationId xmlns:a16="http://schemas.microsoft.com/office/drawing/2014/main" id="{00000000-0008-0000-0400-000051000000}"/>
                  </a:ext>
                </a:extLst>
              </xdr:cNvPr>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2" name="Freeform 81">
                <a:extLst>
                  <a:ext uri="{FF2B5EF4-FFF2-40B4-BE49-F238E27FC236}">
                    <a16:creationId xmlns:a16="http://schemas.microsoft.com/office/drawing/2014/main" id="{00000000-0008-0000-0400-000052000000}"/>
                  </a:ext>
                </a:extLst>
              </xdr:cNvPr>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a:extLst>
                <a:ext uri="{FF2B5EF4-FFF2-40B4-BE49-F238E27FC236}">
                  <a16:creationId xmlns:a16="http://schemas.microsoft.com/office/drawing/2014/main" id="{00000000-0008-0000-0400-000010000000}"/>
                </a:ext>
              </a:extLst>
            </xdr:cNvPr>
            <xdr:cNvGrpSpPr>
              <a:grpSpLocks/>
            </xdr:cNvGrpSpPr>
          </xdr:nvGrpSpPr>
          <xdr:grpSpPr bwMode="auto">
            <a:xfrm>
              <a:off x="2102" y="-526"/>
              <a:ext cx="70" cy="134"/>
              <a:chOff x="2102" y="-526"/>
              <a:chExt cx="70" cy="134"/>
            </a:xfrm>
          </xdr:grpSpPr>
          <xdr:sp macro="" textlink="">
            <xdr:nvSpPr>
              <xdr:cNvPr id="76" name="Freeform 75">
                <a:extLst>
                  <a:ext uri="{FF2B5EF4-FFF2-40B4-BE49-F238E27FC236}">
                    <a16:creationId xmlns:a16="http://schemas.microsoft.com/office/drawing/2014/main" id="{00000000-0008-0000-0400-00004C000000}"/>
                  </a:ext>
                </a:extLst>
              </xdr:cNvPr>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a:extLst>
                  <a:ext uri="{FF2B5EF4-FFF2-40B4-BE49-F238E27FC236}">
                    <a16:creationId xmlns:a16="http://schemas.microsoft.com/office/drawing/2014/main" id="{00000000-0008-0000-0400-00004D000000}"/>
                  </a:ext>
                </a:extLst>
              </xdr:cNvPr>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8" name="Freeform 77">
                <a:extLst>
                  <a:ext uri="{FF2B5EF4-FFF2-40B4-BE49-F238E27FC236}">
                    <a16:creationId xmlns:a16="http://schemas.microsoft.com/office/drawing/2014/main" id="{00000000-0008-0000-0400-00004E000000}"/>
                  </a:ext>
                </a:extLst>
              </xdr:cNvPr>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a:extLst>
                  <a:ext uri="{FF2B5EF4-FFF2-40B4-BE49-F238E27FC236}">
                    <a16:creationId xmlns:a16="http://schemas.microsoft.com/office/drawing/2014/main" id="{00000000-0008-0000-0400-00004F000000}"/>
                  </a:ext>
                </a:extLst>
              </xdr:cNvPr>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7" name="Group 16">
              <a:extLst>
                <a:ext uri="{FF2B5EF4-FFF2-40B4-BE49-F238E27FC236}">
                  <a16:creationId xmlns:a16="http://schemas.microsoft.com/office/drawing/2014/main" id="{00000000-0008-0000-0400-000011000000}"/>
                </a:ext>
              </a:extLst>
            </xdr:cNvPr>
            <xdr:cNvGrpSpPr>
              <a:grpSpLocks/>
            </xdr:cNvGrpSpPr>
          </xdr:nvGrpSpPr>
          <xdr:grpSpPr bwMode="auto">
            <a:xfrm>
              <a:off x="2186" y="-495"/>
              <a:ext cx="69" cy="101"/>
              <a:chOff x="2186" y="-495"/>
              <a:chExt cx="69" cy="101"/>
            </a:xfrm>
          </xdr:grpSpPr>
          <xdr:sp macro="" textlink="">
            <xdr:nvSpPr>
              <xdr:cNvPr id="73" name="Freeform 72">
                <a:extLst>
                  <a:ext uri="{FF2B5EF4-FFF2-40B4-BE49-F238E27FC236}">
                    <a16:creationId xmlns:a16="http://schemas.microsoft.com/office/drawing/2014/main" id="{00000000-0008-0000-0400-000049000000}"/>
                  </a:ext>
                </a:extLst>
              </xdr:cNvPr>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4" name="Freeform 73">
                <a:extLst>
                  <a:ext uri="{FF2B5EF4-FFF2-40B4-BE49-F238E27FC236}">
                    <a16:creationId xmlns:a16="http://schemas.microsoft.com/office/drawing/2014/main" id="{00000000-0008-0000-0400-00004A000000}"/>
                  </a:ext>
                </a:extLst>
              </xdr:cNvPr>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a:extLst>
                  <a:ext uri="{FF2B5EF4-FFF2-40B4-BE49-F238E27FC236}">
                    <a16:creationId xmlns:a16="http://schemas.microsoft.com/office/drawing/2014/main" id="{00000000-0008-0000-0400-00004B000000}"/>
                  </a:ext>
                </a:extLst>
              </xdr:cNvPr>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a:extLst>
                <a:ext uri="{FF2B5EF4-FFF2-40B4-BE49-F238E27FC236}">
                  <a16:creationId xmlns:a16="http://schemas.microsoft.com/office/drawing/2014/main" id="{00000000-0008-0000-0400-000012000000}"/>
                </a:ext>
              </a:extLst>
            </xdr:cNvPr>
            <xdr:cNvGrpSpPr>
              <a:grpSpLocks/>
            </xdr:cNvGrpSpPr>
          </xdr:nvGrpSpPr>
          <xdr:grpSpPr bwMode="auto">
            <a:xfrm>
              <a:off x="2262" y="-546"/>
              <a:ext cx="1022" cy="203"/>
              <a:chOff x="2262" y="-546"/>
              <a:chExt cx="1022" cy="203"/>
            </a:xfrm>
          </xdr:grpSpPr>
          <xdr:sp macro="" textlink="">
            <xdr:nvSpPr>
              <xdr:cNvPr id="69" name="Freeform 68">
                <a:extLst>
                  <a:ext uri="{FF2B5EF4-FFF2-40B4-BE49-F238E27FC236}">
                    <a16:creationId xmlns:a16="http://schemas.microsoft.com/office/drawing/2014/main" id="{00000000-0008-0000-0400-000045000000}"/>
                  </a:ext>
                </a:extLst>
              </xdr:cNvPr>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0" name="Freeform 69">
                <a:extLst>
                  <a:ext uri="{FF2B5EF4-FFF2-40B4-BE49-F238E27FC236}">
                    <a16:creationId xmlns:a16="http://schemas.microsoft.com/office/drawing/2014/main" id="{00000000-0008-0000-0400-000046000000}"/>
                  </a:ext>
                </a:extLst>
              </xdr:cNvPr>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71" name="Picture 70">
                <a:extLst>
                  <a:ext uri="{FF2B5EF4-FFF2-40B4-BE49-F238E27FC236}">
                    <a16:creationId xmlns:a16="http://schemas.microsoft.com/office/drawing/2014/main" id="{00000000-0008-0000-0400-00004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2" name="Picture 71">
                <a:extLst>
                  <a:ext uri="{FF2B5EF4-FFF2-40B4-BE49-F238E27FC236}">
                    <a16:creationId xmlns:a16="http://schemas.microsoft.com/office/drawing/2014/main" id="{00000000-0008-0000-0400-00004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9" name="Group 18">
              <a:extLst>
                <a:ext uri="{FF2B5EF4-FFF2-40B4-BE49-F238E27FC236}">
                  <a16:creationId xmlns:a16="http://schemas.microsoft.com/office/drawing/2014/main" id="{00000000-0008-0000-0400-000013000000}"/>
                </a:ext>
              </a:extLst>
            </xdr:cNvPr>
            <xdr:cNvGrpSpPr>
              <a:grpSpLocks/>
            </xdr:cNvGrpSpPr>
          </xdr:nvGrpSpPr>
          <xdr:grpSpPr bwMode="auto">
            <a:xfrm>
              <a:off x="3563" y="-282"/>
              <a:ext cx="160" cy="168"/>
              <a:chOff x="3563" y="-282"/>
              <a:chExt cx="160" cy="168"/>
            </a:xfrm>
          </xdr:grpSpPr>
          <xdr:sp macro="" textlink="">
            <xdr:nvSpPr>
              <xdr:cNvPr id="66" name="Freeform 65">
                <a:extLst>
                  <a:ext uri="{FF2B5EF4-FFF2-40B4-BE49-F238E27FC236}">
                    <a16:creationId xmlns:a16="http://schemas.microsoft.com/office/drawing/2014/main" id="{00000000-0008-0000-0400-000042000000}"/>
                  </a:ext>
                </a:extLst>
              </xdr:cNvPr>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7" name="Freeform 66">
                <a:extLst>
                  <a:ext uri="{FF2B5EF4-FFF2-40B4-BE49-F238E27FC236}">
                    <a16:creationId xmlns:a16="http://schemas.microsoft.com/office/drawing/2014/main" id="{00000000-0008-0000-0400-000043000000}"/>
                  </a:ext>
                </a:extLst>
              </xdr:cNvPr>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a:extLst>
                  <a:ext uri="{FF2B5EF4-FFF2-40B4-BE49-F238E27FC236}">
                    <a16:creationId xmlns:a16="http://schemas.microsoft.com/office/drawing/2014/main" id="{00000000-0008-0000-0400-000044000000}"/>
                  </a:ext>
                </a:extLst>
              </xdr:cNvPr>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a:extLst>
                <a:ext uri="{FF2B5EF4-FFF2-40B4-BE49-F238E27FC236}">
                  <a16:creationId xmlns:a16="http://schemas.microsoft.com/office/drawing/2014/main" id="{00000000-0008-0000-0400-000014000000}"/>
                </a:ext>
              </a:extLst>
            </xdr:cNvPr>
            <xdr:cNvGrpSpPr>
              <a:grpSpLocks/>
            </xdr:cNvGrpSpPr>
          </xdr:nvGrpSpPr>
          <xdr:grpSpPr bwMode="auto">
            <a:xfrm>
              <a:off x="3746" y="-229"/>
              <a:ext cx="125" cy="115"/>
              <a:chOff x="3746" y="-229"/>
              <a:chExt cx="125" cy="115"/>
            </a:xfrm>
          </xdr:grpSpPr>
          <xdr:sp macro="" textlink="">
            <xdr:nvSpPr>
              <xdr:cNvPr id="64" name="Freeform 63">
                <a:extLst>
                  <a:ext uri="{FF2B5EF4-FFF2-40B4-BE49-F238E27FC236}">
                    <a16:creationId xmlns:a16="http://schemas.microsoft.com/office/drawing/2014/main" id="{00000000-0008-0000-0400-000040000000}"/>
                  </a:ext>
                </a:extLst>
              </xdr:cNvPr>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a:extLst>
                  <a:ext uri="{FF2B5EF4-FFF2-40B4-BE49-F238E27FC236}">
                    <a16:creationId xmlns:a16="http://schemas.microsoft.com/office/drawing/2014/main" id="{00000000-0008-0000-0400-000041000000}"/>
                  </a:ext>
                </a:extLst>
              </xdr:cNvPr>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a:extLst>
                <a:ext uri="{FF2B5EF4-FFF2-40B4-BE49-F238E27FC236}">
                  <a16:creationId xmlns:a16="http://schemas.microsoft.com/office/drawing/2014/main" id="{00000000-0008-0000-0400-000015000000}"/>
                </a:ext>
              </a:extLst>
            </xdr:cNvPr>
            <xdr:cNvGrpSpPr>
              <a:grpSpLocks/>
            </xdr:cNvGrpSpPr>
          </xdr:nvGrpSpPr>
          <xdr:grpSpPr bwMode="auto">
            <a:xfrm>
              <a:off x="3894" y="-229"/>
              <a:ext cx="200" cy="113"/>
              <a:chOff x="3894" y="-229"/>
              <a:chExt cx="200" cy="113"/>
            </a:xfrm>
          </xdr:grpSpPr>
          <xdr:sp macro="" textlink="">
            <xdr:nvSpPr>
              <xdr:cNvPr id="59" name="Freeform 58">
                <a:extLst>
                  <a:ext uri="{FF2B5EF4-FFF2-40B4-BE49-F238E27FC236}">
                    <a16:creationId xmlns:a16="http://schemas.microsoft.com/office/drawing/2014/main" id="{00000000-0008-0000-0400-00003B000000}"/>
                  </a:ext>
                </a:extLst>
              </xdr:cNvPr>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a:extLst>
                  <a:ext uri="{FF2B5EF4-FFF2-40B4-BE49-F238E27FC236}">
                    <a16:creationId xmlns:a16="http://schemas.microsoft.com/office/drawing/2014/main" id="{00000000-0008-0000-0400-00003C000000}"/>
                  </a:ext>
                </a:extLst>
              </xdr:cNvPr>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a:extLst>
                  <a:ext uri="{FF2B5EF4-FFF2-40B4-BE49-F238E27FC236}">
                    <a16:creationId xmlns:a16="http://schemas.microsoft.com/office/drawing/2014/main" id="{00000000-0008-0000-0400-00003D000000}"/>
                  </a:ext>
                </a:extLst>
              </xdr:cNvPr>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2" name="Freeform 61">
                <a:extLst>
                  <a:ext uri="{FF2B5EF4-FFF2-40B4-BE49-F238E27FC236}">
                    <a16:creationId xmlns:a16="http://schemas.microsoft.com/office/drawing/2014/main" id="{00000000-0008-0000-0400-00003E000000}"/>
                  </a:ext>
                </a:extLst>
              </xdr:cNvPr>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a:extLst>
                  <a:ext uri="{FF2B5EF4-FFF2-40B4-BE49-F238E27FC236}">
                    <a16:creationId xmlns:a16="http://schemas.microsoft.com/office/drawing/2014/main" id="{00000000-0008-0000-0400-00003F000000}"/>
                  </a:ext>
                </a:extLst>
              </xdr:cNvPr>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a:extLst>
                <a:ext uri="{FF2B5EF4-FFF2-40B4-BE49-F238E27FC236}">
                  <a16:creationId xmlns:a16="http://schemas.microsoft.com/office/drawing/2014/main" id="{00000000-0008-0000-0400-000016000000}"/>
                </a:ext>
              </a:extLst>
            </xdr:cNvPr>
            <xdr:cNvGrpSpPr>
              <a:grpSpLocks/>
            </xdr:cNvGrpSpPr>
          </xdr:nvGrpSpPr>
          <xdr:grpSpPr bwMode="auto">
            <a:xfrm>
              <a:off x="4124" y="-229"/>
              <a:ext cx="200" cy="113"/>
              <a:chOff x="4124" y="-229"/>
              <a:chExt cx="200" cy="113"/>
            </a:xfrm>
          </xdr:grpSpPr>
          <xdr:sp macro="" textlink="">
            <xdr:nvSpPr>
              <xdr:cNvPr id="54" name="Freeform 53">
                <a:extLst>
                  <a:ext uri="{FF2B5EF4-FFF2-40B4-BE49-F238E27FC236}">
                    <a16:creationId xmlns:a16="http://schemas.microsoft.com/office/drawing/2014/main" id="{00000000-0008-0000-0400-000036000000}"/>
                  </a:ext>
                </a:extLst>
              </xdr:cNvPr>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a:extLst>
                  <a:ext uri="{FF2B5EF4-FFF2-40B4-BE49-F238E27FC236}">
                    <a16:creationId xmlns:a16="http://schemas.microsoft.com/office/drawing/2014/main" id="{00000000-0008-0000-0400-000037000000}"/>
                  </a:ext>
                </a:extLst>
              </xdr:cNvPr>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a:extLst>
                  <a:ext uri="{FF2B5EF4-FFF2-40B4-BE49-F238E27FC236}">
                    <a16:creationId xmlns:a16="http://schemas.microsoft.com/office/drawing/2014/main" id="{00000000-0008-0000-0400-000038000000}"/>
                  </a:ext>
                </a:extLst>
              </xdr:cNvPr>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7" name="Freeform 56">
                <a:extLst>
                  <a:ext uri="{FF2B5EF4-FFF2-40B4-BE49-F238E27FC236}">
                    <a16:creationId xmlns:a16="http://schemas.microsoft.com/office/drawing/2014/main" id="{00000000-0008-0000-0400-000039000000}"/>
                  </a:ext>
                </a:extLst>
              </xdr:cNvPr>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a:extLst>
                  <a:ext uri="{FF2B5EF4-FFF2-40B4-BE49-F238E27FC236}">
                    <a16:creationId xmlns:a16="http://schemas.microsoft.com/office/drawing/2014/main" id="{00000000-0008-0000-0400-00003A000000}"/>
                  </a:ext>
                </a:extLst>
              </xdr:cNvPr>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a:extLst>
                <a:ext uri="{FF2B5EF4-FFF2-40B4-BE49-F238E27FC236}">
                  <a16:creationId xmlns:a16="http://schemas.microsoft.com/office/drawing/2014/main" id="{00000000-0008-0000-0400-000017000000}"/>
                </a:ext>
              </a:extLst>
            </xdr:cNvPr>
            <xdr:cNvGrpSpPr>
              <a:grpSpLocks/>
            </xdr:cNvGrpSpPr>
          </xdr:nvGrpSpPr>
          <xdr:grpSpPr bwMode="auto">
            <a:xfrm>
              <a:off x="4352" y="-282"/>
              <a:ext cx="39" cy="166"/>
              <a:chOff x="4352" y="-282"/>
              <a:chExt cx="39" cy="166"/>
            </a:xfrm>
          </xdr:grpSpPr>
          <xdr:sp macro="" textlink="">
            <xdr:nvSpPr>
              <xdr:cNvPr id="52" name="Freeform 51">
                <a:extLst>
                  <a:ext uri="{FF2B5EF4-FFF2-40B4-BE49-F238E27FC236}">
                    <a16:creationId xmlns:a16="http://schemas.microsoft.com/office/drawing/2014/main" id="{00000000-0008-0000-0400-000034000000}"/>
                  </a:ext>
                </a:extLst>
              </xdr:cNvPr>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a:extLst>
                  <a:ext uri="{FF2B5EF4-FFF2-40B4-BE49-F238E27FC236}">
                    <a16:creationId xmlns:a16="http://schemas.microsoft.com/office/drawing/2014/main" id="{00000000-0008-0000-0400-000035000000}"/>
                  </a:ext>
                </a:extLst>
              </xdr:cNvPr>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a:extLst>
                <a:ext uri="{FF2B5EF4-FFF2-40B4-BE49-F238E27FC236}">
                  <a16:creationId xmlns:a16="http://schemas.microsoft.com/office/drawing/2014/main" id="{00000000-0008-0000-0400-000018000000}"/>
                </a:ext>
              </a:extLst>
            </xdr:cNvPr>
            <xdr:cNvGrpSpPr>
              <a:grpSpLocks/>
            </xdr:cNvGrpSpPr>
          </xdr:nvGrpSpPr>
          <xdr:grpSpPr bwMode="auto">
            <a:xfrm>
              <a:off x="4413" y="-229"/>
              <a:ext cx="88" cy="115"/>
              <a:chOff x="4413" y="-229"/>
              <a:chExt cx="88" cy="115"/>
            </a:xfrm>
          </xdr:grpSpPr>
          <xdr:sp macro="" textlink="">
            <xdr:nvSpPr>
              <xdr:cNvPr id="49" name="Freeform 48">
                <a:extLst>
                  <a:ext uri="{FF2B5EF4-FFF2-40B4-BE49-F238E27FC236}">
                    <a16:creationId xmlns:a16="http://schemas.microsoft.com/office/drawing/2014/main" id="{00000000-0008-0000-0400-000031000000}"/>
                  </a:ext>
                </a:extLst>
              </xdr:cNvPr>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0" name="Freeform 49">
                <a:extLst>
                  <a:ext uri="{FF2B5EF4-FFF2-40B4-BE49-F238E27FC236}">
                    <a16:creationId xmlns:a16="http://schemas.microsoft.com/office/drawing/2014/main" id="{00000000-0008-0000-0400-000032000000}"/>
                  </a:ext>
                </a:extLst>
              </xdr:cNvPr>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a:extLst>
                  <a:ext uri="{FF2B5EF4-FFF2-40B4-BE49-F238E27FC236}">
                    <a16:creationId xmlns:a16="http://schemas.microsoft.com/office/drawing/2014/main" id="{00000000-0008-0000-0400-000033000000}"/>
                  </a:ext>
                </a:extLst>
              </xdr:cNvPr>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a:extLst>
                <a:ext uri="{FF2B5EF4-FFF2-40B4-BE49-F238E27FC236}">
                  <a16:creationId xmlns:a16="http://schemas.microsoft.com/office/drawing/2014/main" id="{00000000-0008-0000-0400-000019000000}"/>
                </a:ext>
              </a:extLst>
            </xdr:cNvPr>
            <xdr:cNvGrpSpPr>
              <a:grpSpLocks/>
            </xdr:cNvGrpSpPr>
          </xdr:nvGrpSpPr>
          <xdr:grpSpPr bwMode="auto">
            <a:xfrm>
              <a:off x="4515" y="-229"/>
              <a:ext cx="88" cy="115"/>
              <a:chOff x="4515" y="-229"/>
              <a:chExt cx="88" cy="115"/>
            </a:xfrm>
          </xdr:grpSpPr>
          <xdr:sp macro="" textlink="">
            <xdr:nvSpPr>
              <xdr:cNvPr id="46" name="Freeform 45">
                <a:extLst>
                  <a:ext uri="{FF2B5EF4-FFF2-40B4-BE49-F238E27FC236}">
                    <a16:creationId xmlns:a16="http://schemas.microsoft.com/office/drawing/2014/main" id="{00000000-0008-0000-0400-00002E000000}"/>
                  </a:ext>
                </a:extLst>
              </xdr:cNvPr>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7" name="Freeform 46">
                <a:extLst>
                  <a:ext uri="{FF2B5EF4-FFF2-40B4-BE49-F238E27FC236}">
                    <a16:creationId xmlns:a16="http://schemas.microsoft.com/office/drawing/2014/main" id="{00000000-0008-0000-0400-00002F000000}"/>
                  </a:ext>
                </a:extLst>
              </xdr:cNvPr>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a:extLst>
                  <a:ext uri="{FF2B5EF4-FFF2-40B4-BE49-F238E27FC236}">
                    <a16:creationId xmlns:a16="http://schemas.microsoft.com/office/drawing/2014/main" id="{00000000-0008-0000-0400-000030000000}"/>
                  </a:ext>
                </a:extLst>
              </xdr:cNvPr>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a:extLst>
                <a:ext uri="{FF2B5EF4-FFF2-40B4-BE49-F238E27FC236}">
                  <a16:creationId xmlns:a16="http://schemas.microsoft.com/office/drawing/2014/main" id="{00000000-0008-0000-0400-00001A000000}"/>
                </a:ext>
              </a:extLst>
            </xdr:cNvPr>
            <xdr:cNvGrpSpPr>
              <a:grpSpLocks/>
            </xdr:cNvGrpSpPr>
          </xdr:nvGrpSpPr>
          <xdr:grpSpPr bwMode="auto">
            <a:xfrm>
              <a:off x="4622" y="-282"/>
              <a:ext cx="39" cy="166"/>
              <a:chOff x="4622" y="-282"/>
              <a:chExt cx="39" cy="166"/>
            </a:xfrm>
          </xdr:grpSpPr>
          <xdr:sp macro="" textlink="">
            <xdr:nvSpPr>
              <xdr:cNvPr id="44" name="Freeform 43">
                <a:extLst>
                  <a:ext uri="{FF2B5EF4-FFF2-40B4-BE49-F238E27FC236}">
                    <a16:creationId xmlns:a16="http://schemas.microsoft.com/office/drawing/2014/main" id="{00000000-0008-0000-0400-00002C000000}"/>
                  </a:ext>
                </a:extLst>
              </xdr:cNvPr>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a:extLst>
                  <a:ext uri="{FF2B5EF4-FFF2-40B4-BE49-F238E27FC236}">
                    <a16:creationId xmlns:a16="http://schemas.microsoft.com/office/drawing/2014/main" id="{00000000-0008-0000-0400-00002D000000}"/>
                  </a:ext>
                </a:extLst>
              </xdr:cNvPr>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a:extLst>
                <a:ext uri="{FF2B5EF4-FFF2-40B4-BE49-F238E27FC236}">
                  <a16:creationId xmlns:a16="http://schemas.microsoft.com/office/drawing/2014/main" id="{00000000-0008-0000-0400-00001B000000}"/>
                </a:ext>
              </a:extLst>
            </xdr:cNvPr>
            <xdr:cNvGrpSpPr>
              <a:grpSpLocks/>
            </xdr:cNvGrpSpPr>
          </xdr:nvGrpSpPr>
          <xdr:grpSpPr bwMode="auto">
            <a:xfrm>
              <a:off x="4682" y="-229"/>
              <a:ext cx="125" cy="115"/>
              <a:chOff x="4682" y="-229"/>
              <a:chExt cx="125" cy="115"/>
            </a:xfrm>
          </xdr:grpSpPr>
          <xdr:sp macro="" textlink="">
            <xdr:nvSpPr>
              <xdr:cNvPr id="42" name="Freeform 41">
                <a:extLst>
                  <a:ext uri="{FF2B5EF4-FFF2-40B4-BE49-F238E27FC236}">
                    <a16:creationId xmlns:a16="http://schemas.microsoft.com/office/drawing/2014/main" id="{00000000-0008-0000-0400-00002A000000}"/>
                  </a:ext>
                </a:extLst>
              </xdr:cNvPr>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a:extLst>
                  <a:ext uri="{FF2B5EF4-FFF2-40B4-BE49-F238E27FC236}">
                    <a16:creationId xmlns:a16="http://schemas.microsoft.com/office/drawing/2014/main" id="{00000000-0008-0000-0400-00002B000000}"/>
                  </a:ext>
                </a:extLst>
              </xdr:cNvPr>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a:extLst>
                <a:ext uri="{FF2B5EF4-FFF2-40B4-BE49-F238E27FC236}">
                  <a16:creationId xmlns:a16="http://schemas.microsoft.com/office/drawing/2014/main" id="{00000000-0008-0000-0400-00001C000000}"/>
                </a:ext>
              </a:extLst>
            </xdr:cNvPr>
            <xdr:cNvGrpSpPr>
              <a:grpSpLocks/>
            </xdr:cNvGrpSpPr>
          </xdr:nvGrpSpPr>
          <xdr:grpSpPr bwMode="auto">
            <a:xfrm>
              <a:off x="4830" y="-229"/>
              <a:ext cx="112" cy="113"/>
              <a:chOff x="4830" y="-229"/>
              <a:chExt cx="112" cy="113"/>
            </a:xfrm>
          </xdr:grpSpPr>
          <xdr:sp macro="" textlink="">
            <xdr:nvSpPr>
              <xdr:cNvPr id="39" name="Freeform 38">
                <a:extLst>
                  <a:ext uri="{FF2B5EF4-FFF2-40B4-BE49-F238E27FC236}">
                    <a16:creationId xmlns:a16="http://schemas.microsoft.com/office/drawing/2014/main" id="{00000000-0008-0000-0400-000027000000}"/>
                  </a:ext>
                </a:extLst>
              </xdr:cNvPr>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0" name="Freeform 39">
                <a:extLst>
                  <a:ext uri="{FF2B5EF4-FFF2-40B4-BE49-F238E27FC236}">
                    <a16:creationId xmlns:a16="http://schemas.microsoft.com/office/drawing/2014/main" id="{00000000-0008-0000-0400-000028000000}"/>
                  </a:ext>
                </a:extLst>
              </xdr:cNvPr>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a:extLst>
                  <a:ext uri="{FF2B5EF4-FFF2-40B4-BE49-F238E27FC236}">
                    <a16:creationId xmlns:a16="http://schemas.microsoft.com/office/drawing/2014/main" id="{00000000-0008-0000-0400-000029000000}"/>
                  </a:ext>
                </a:extLst>
              </xdr:cNvPr>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a:extLst>
                <a:ext uri="{FF2B5EF4-FFF2-40B4-BE49-F238E27FC236}">
                  <a16:creationId xmlns:a16="http://schemas.microsoft.com/office/drawing/2014/main" id="{00000000-0008-0000-0400-00001D000000}"/>
                </a:ext>
              </a:extLst>
            </xdr:cNvPr>
            <xdr:cNvGrpSpPr>
              <a:grpSpLocks/>
            </xdr:cNvGrpSpPr>
          </xdr:nvGrpSpPr>
          <xdr:grpSpPr bwMode="auto">
            <a:xfrm>
              <a:off x="4965" y="-229"/>
              <a:ext cx="116" cy="115"/>
              <a:chOff x="4965" y="-229"/>
              <a:chExt cx="116" cy="115"/>
            </a:xfrm>
          </xdr:grpSpPr>
          <xdr:sp macro="" textlink="">
            <xdr:nvSpPr>
              <xdr:cNvPr id="36" name="Freeform 35">
                <a:extLst>
                  <a:ext uri="{FF2B5EF4-FFF2-40B4-BE49-F238E27FC236}">
                    <a16:creationId xmlns:a16="http://schemas.microsoft.com/office/drawing/2014/main" id="{00000000-0008-0000-0400-000024000000}"/>
                  </a:ext>
                </a:extLst>
              </xdr:cNvPr>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7" name="Freeform 36">
                <a:extLst>
                  <a:ext uri="{FF2B5EF4-FFF2-40B4-BE49-F238E27FC236}">
                    <a16:creationId xmlns:a16="http://schemas.microsoft.com/office/drawing/2014/main" id="{00000000-0008-0000-0400-000025000000}"/>
                  </a:ext>
                </a:extLst>
              </xdr:cNvPr>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a:extLst>
                  <a:ext uri="{FF2B5EF4-FFF2-40B4-BE49-F238E27FC236}">
                    <a16:creationId xmlns:a16="http://schemas.microsoft.com/office/drawing/2014/main" id="{00000000-0008-0000-0400-000026000000}"/>
                  </a:ext>
                </a:extLst>
              </xdr:cNvPr>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0" name="Group 29">
              <a:extLst>
                <a:ext uri="{FF2B5EF4-FFF2-40B4-BE49-F238E27FC236}">
                  <a16:creationId xmlns:a16="http://schemas.microsoft.com/office/drawing/2014/main" id="{00000000-0008-0000-0400-00001E000000}"/>
                </a:ext>
              </a:extLst>
            </xdr:cNvPr>
            <xdr:cNvGrpSpPr>
              <a:grpSpLocks/>
            </xdr:cNvGrpSpPr>
          </xdr:nvGrpSpPr>
          <xdr:grpSpPr bwMode="auto">
            <a:xfrm>
              <a:off x="5104" y="-229"/>
              <a:ext cx="94" cy="113"/>
              <a:chOff x="5104" y="-229"/>
              <a:chExt cx="94" cy="113"/>
            </a:xfrm>
          </xdr:grpSpPr>
          <xdr:sp macro="" textlink="">
            <xdr:nvSpPr>
              <xdr:cNvPr id="33" name="Freeform 32">
                <a:extLst>
                  <a:ext uri="{FF2B5EF4-FFF2-40B4-BE49-F238E27FC236}">
                    <a16:creationId xmlns:a16="http://schemas.microsoft.com/office/drawing/2014/main" id="{00000000-0008-0000-0400-000021000000}"/>
                  </a:ext>
                </a:extLst>
              </xdr:cNvPr>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4" name="Freeform 33">
                <a:extLst>
                  <a:ext uri="{FF2B5EF4-FFF2-40B4-BE49-F238E27FC236}">
                    <a16:creationId xmlns:a16="http://schemas.microsoft.com/office/drawing/2014/main" id="{00000000-0008-0000-0400-000022000000}"/>
                  </a:ext>
                </a:extLst>
              </xdr:cNvPr>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a:extLst>
                  <a:ext uri="{FF2B5EF4-FFF2-40B4-BE49-F238E27FC236}">
                    <a16:creationId xmlns:a16="http://schemas.microsoft.com/office/drawing/2014/main" id="{00000000-0008-0000-0400-000023000000}"/>
                  </a:ext>
                </a:extLst>
              </xdr:cNvPr>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1" name="Group 30">
              <a:extLst>
                <a:ext uri="{FF2B5EF4-FFF2-40B4-BE49-F238E27FC236}">
                  <a16:creationId xmlns:a16="http://schemas.microsoft.com/office/drawing/2014/main" id="{00000000-0008-0000-0400-00001F000000}"/>
                </a:ext>
              </a:extLst>
            </xdr:cNvPr>
            <xdr:cNvGrpSpPr>
              <a:grpSpLocks/>
            </xdr:cNvGrpSpPr>
          </xdr:nvGrpSpPr>
          <xdr:grpSpPr bwMode="auto">
            <a:xfrm>
              <a:off x="1675" y="-351"/>
              <a:ext cx="3522" cy="2"/>
              <a:chOff x="1675" y="-351"/>
              <a:chExt cx="3522" cy="2"/>
            </a:xfrm>
          </xdr:grpSpPr>
          <xdr:sp macro="" textlink="">
            <xdr:nvSpPr>
              <xdr:cNvPr id="32" name="Freeform 31">
                <a:extLst>
                  <a:ext uri="{FF2B5EF4-FFF2-40B4-BE49-F238E27FC236}">
                    <a16:creationId xmlns:a16="http://schemas.microsoft.com/office/drawing/2014/main" id="{00000000-0008-0000-0400-000020000000}"/>
                  </a:ext>
                </a:extLst>
              </xdr:cNvPr>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86400" y="0"/>
            <a:ext cx="517525" cy="737870"/>
          </a:xfrm>
          <a:prstGeom prst="rect">
            <a:avLst/>
          </a:prstGeom>
          <a:no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hilipkd\Desktop\Bermuda\MoF%20modelling\2018\Tax%20calculators\Weekly\FY2018_19_Payroll_tax_EMPLOYER-Weekly-28-February%20-%202018%20test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hilipkd\Desktop\Bermuda\MoF%20modelling\Tax%20calculator\1%20June%202017\FY2017_18_Payroll_tax_EMPLYOER%20Monthly%201%20June%202017%20-%20testing%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contents"/>
      <sheetName val="Sch A. Input"/>
      <sheetName val="Sch B. Weekly Output"/>
      <sheetName val="Sch C. Quarter Output (PR1)"/>
      <sheetName val="Sch D. Workings"/>
      <sheetName val="Version_Control"/>
      <sheetName val="_TM_E.Individual_Calculator"/>
      <sheetName val="_TM_Open issu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contents"/>
      <sheetName val="Sch A. Input"/>
      <sheetName val="Sch B. Monthly Output"/>
      <sheetName val="Sch C. Quarter Output (PR1)"/>
      <sheetName val="Sch D. Workings"/>
      <sheetName val="Scenarios"/>
      <sheetName val="_TM_E.Individual_Calculator"/>
      <sheetName val="_TM_Open issues"/>
    </sheetNames>
    <sheetDataSet>
      <sheetData sheetId="0"/>
      <sheetData sheetId="1">
        <row r="9">
          <cell r="D9">
            <v>42892</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bin"/><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Q28"/>
  <sheetViews>
    <sheetView showGridLines="0" tabSelected="1" zoomScale="85" zoomScaleNormal="85" workbookViewId="0">
      <selection activeCell="A12" sqref="A12"/>
    </sheetView>
  </sheetViews>
  <sheetFormatPr defaultColWidth="0" defaultRowHeight="12.5" zeroHeight="1" x14ac:dyDescent="0.35"/>
  <cols>
    <col min="1" max="1" width="9.1796875" style="56" customWidth="1"/>
    <col min="2" max="2" width="15.1796875" style="56" customWidth="1"/>
    <col min="3" max="16" width="9.1796875" style="56" customWidth="1"/>
    <col min="17" max="17" width="0" style="56" hidden="1" customWidth="1"/>
    <col min="18" max="16384" width="9.1796875" style="56" hidden="1"/>
  </cols>
  <sheetData>
    <row r="1" spans="2:17" x14ac:dyDescent="0.35"/>
    <row r="2" spans="2:17" x14ac:dyDescent="0.35"/>
    <row r="3" spans="2:17" x14ac:dyDescent="0.35">
      <c r="L3" s="283"/>
    </row>
    <row r="4" spans="2:17" ht="18" x14ac:dyDescent="0.35">
      <c r="B4" s="55"/>
      <c r="L4" s="283"/>
    </row>
    <row r="5" spans="2:17" ht="25" x14ac:dyDescent="0.35">
      <c r="B5" s="135" t="s">
        <v>120</v>
      </c>
      <c r="L5" s="283"/>
    </row>
    <row r="6" spans="2:17" x14ac:dyDescent="0.35">
      <c r="L6" s="283"/>
    </row>
    <row r="7" spans="2:17" x14ac:dyDescent="0.25">
      <c r="B7" s="47" t="s">
        <v>121</v>
      </c>
      <c r="L7" s="283"/>
    </row>
    <row r="8" spans="2:17" ht="12.75" customHeight="1" x14ac:dyDescent="0.25">
      <c r="B8" s="294" t="s">
        <v>119</v>
      </c>
      <c r="Q8" s="134"/>
    </row>
    <row r="9" spans="2:17" x14ac:dyDescent="0.25">
      <c r="B9" s="39"/>
    </row>
    <row r="10" spans="2:17" ht="13" thickBot="1" x14ac:dyDescent="0.3">
      <c r="B10" s="39"/>
    </row>
    <row r="11" spans="2:17" ht="15" customHeight="1" x14ac:dyDescent="0.35">
      <c r="B11" s="307" t="s">
        <v>55</v>
      </c>
      <c r="C11" s="308"/>
      <c r="D11" s="308"/>
      <c r="E11" s="308"/>
      <c r="F11" s="308"/>
      <c r="G11" s="308"/>
      <c r="H11" s="308"/>
      <c r="I11" s="308"/>
      <c r="J11" s="308"/>
      <c r="K11" s="308"/>
      <c r="L11" s="308"/>
      <c r="M11" s="308"/>
      <c r="N11" s="308"/>
      <c r="O11" s="309"/>
    </row>
    <row r="12" spans="2:17" ht="41.5" customHeight="1" x14ac:dyDescent="0.35">
      <c r="B12" s="141" t="s">
        <v>61</v>
      </c>
      <c r="C12" s="325" t="s">
        <v>178</v>
      </c>
      <c r="D12" s="314"/>
      <c r="E12" s="314"/>
      <c r="F12" s="314"/>
      <c r="G12" s="314"/>
      <c r="H12" s="314"/>
      <c r="I12" s="314"/>
      <c r="J12" s="314"/>
      <c r="K12" s="314"/>
      <c r="L12" s="314"/>
      <c r="M12" s="314"/>
      <c r="N12" s="314"/>
      <c r="O12" s="315"/>
    </row>
    <row r="13" spans="2:17" ht="33" customHeight="1" x14ac:dyDescent="0.35">
      <c r="B13" s="141" t="s">
        <v>107</v>
      </c>
      <c r="C13" s="313" t="s">
        <v>94</v>
      </c>
      <c r="D13" s="314"/>
      <c r="E13" s="314"/>
      <c r="F13" s="314"/>
      <c r="G13" s="314"/>
      <c r="H13" s="314"/>
      <c r="I13" s="314"/>
      <c r="J13" s="314"/>
      <c r="K13" s="314"/>
      <c r="L13" s="314"/>
      <c r="M13" s="314"/>
      <c r="N13" s="314"/>
      <c r="O13" s="315"/>
    </row>
    <row r="14" spans="2:17" ht="31.5" customHeight="1" x14ac:dyDescent="0.35">
      <c r="B14" s="141" t="s">
        <v>63</v>
      </c>
      <c r="C14" s="316" t="s">
        <v>76</v>
      </c>
      <c r="D14" s="314"/>
      <c r="E14" s="314"/>
      <c r="F14" s="314"/>
      <c r="G14" s="314"/>
      <c r="H14" s="314"/>
      <c r="I14" s="314"/>
      <c r="J14" s="314"/>
      <c r="K14" s="314"/>
      <c r="L14" s="314"/>
      <c r="M14" s="314"/>
      <c r="N14" s="314"/>
      <c r="O14" s="315"/>
    </row>
    <row r="15" spans="2:17" ht="30.75" customHeight="1" x14ac:dyDescent="0.35">
      <c r="B15" s="141" t="s">
        <v>62</v>
      </c>
      <c r="C15" s="316" t="s">
        <v>75</v>
      </c>
      <c r="D15" s="314"/>
      <c r="E15" s="314"/>
      <c r="F15" s="314"/>
      <c r="G15" s="314"/>
      <c r="H15" s="314"/>
      <c r="I15" s="314"/>
      <c r="J15" s="314"/>
      <c r="K15" s="314"/>
      <c r="L15" s="314"/>
      <c r="M15" s="314"/>
      <c r="N15" s="314"/>
      <c r="O15" s="315"/>
    </row>
    <row r="16" spans="2:17" ht="13.5" thickBot="1" x14ac:dyDescent="0.4">
      <c r="B16" s="57"/>
      <c r="C16" s="317"/>
      <c r="D16" s="317"/>
      <c r="E16" s="317"/>
      <c r="F16" s="317"/>
      <c r="G16" s="317"/>
      <c r="H16" s="317"/>
      <c r="I16" s="317"/>
      <c r="J16" s="317"/>
      <c r="K16" s="317"/>
      <c r="L16" s="317"/>
      <c r="M16" s="317"/>
      <c r="N16" s="317"/>
      <c r="O16" s="318"/>
    </row>
    <row r="17" spans="2:15" x14ac:dyDescent="0.35"/>
    <row r="18" spans="2:15" x14ac:dyDescent="0.35"/>
    <row r="19" spans="2:15" x14ac:dyDescent="0.35"/>
    <row r="20" spans="2:15" x14ac:dyDescent="0.35"/>
    <row r="21" spans="2:15" x14ac:dyDescent="0.35"/>
    <row r="22" spans="2:15" ht="13" thickBot="1" x14ac:dyDescent="0.4"/>
    <row r="23" spans="2:15" ht="13" x14ac:dyDescent="0.35">
      <c r="B23" s="307" t="s">
        <v>26</v>
      </c>
      <c r="C23" s="308"/>
      <c r="D23" s="308"/>
      <c r="E23" s="308"/>
      <c r="F23" s="308"/>
      <c r="G23" s="308"/>
      <c r="H23" s="308"/>
      <c r="I23" s="308"/>
      <c r="J23" s="308"/>
      <c r="K23" s="308"/>
      <c r="L23" s="308"/>
      <c r="M23" s="308"/>
      <c r="N23" s="308"/>
      <c r="O23" s="309"/>
    </row>
    <row r="24" spans="2:15" ht="181.5" customHeight="1" thickBot="1" x14ac:dyDescent="0.4">
      <c r="B24" s="310" t="s">
        <v>122</v>
      </c>
      <c r="C24" s="311"/>
      <c r="D24" s="311"/>
      <c r="E24" s="311"/>
      <c r="F24" s="311"/>
      <c r="G24" s="311"/>
      <c r="H24" s="311"/>
      <c r="I24" s="311"/>
      <c r="J24" s="311"/>
      <c r="K24" s="311"/>
      <c r="L24" s="311"/>
      <c r="M24" s="311"/>
      <c r="N24" s="311"/>
      <c r="O24" s="312"/>
    </row>
    <row r="25" spans="2:15" x14ac:dyDescent="0.35"/>
    <row r="26" spans="2:15" x14ac:dyDescent="0.35"/>
    <row r="27" spans="2:15" x14ac:dyDescent="0.35"/>
    <row r="28" spans="2:15" x14ac:dyDescent="0.35"/>
  </sheetData>
  <sheetProtection algorithmName="SHA-512" hashValue="MjuHRQ5ZUC8uy/KkVDAa2trPBOnEFIAVfZWTK/jQcAZmwWUGXw3osJoDp4MoqXWS4w5bJRGUefqBZje7PYYcOw==" saltValue="uZJ/Xt7yG1IOklgWUKrs+Q==" spinCount="100000" sheet="1" objects="1" scenarios="1"/>
  <mergeCells count="8">
    <mergeCell ref="B11:O11"/>
    <mergeCell ref="B23:O23"/>
    <mergeCell ref="B24:O24"/>
    <mergeCell ref="C13:O13"/>
    <mergeCell ref="C12:O12"/>
    <mergeCell ref="C14:O14"/>
    <mergeCell ref="C15:O15"/>
    <mergeCell ref="C16:O16"/>
  </mergeCells>
  <hyperlinks>
    <hyperlink ref="B12" location="'Sch A. Input'!A1" tooltip="Schedule A: Input" display="Sch A: Input" xr:uid="{00000000-0004-0000-0000-000000000000}"/>
    <hyperlink ref="B14" location="'Sch C. Quarter Output (PR1)'!A1" tooltip="Schedule C: Quarterly Output (PR1)" display="Sch C: Quarterly Output (PR1)" xr:uid="{00000000-0004-0000-0000-000001000000}"/>
    <hyperlink ref="B15" location="'Sch D. Workings'!A1" tooltip="Schedule D: Workings" display="Sch D: Workings" xr:uid="{00000000-0004-0000-0000-000002000000}"/>
    <hyperlink ref="B13" location="'Sch B. Semi-monthly Output'!A1" tooltip="Schedule B: Semi-monthly Output" display="Sch B: Semi-Monthly Output" xr:uid="{00000000-0004-0000-0000-000003000000}"/>
  </hyperlinks>
  <pageMargins left="0.7" right="0.7" top="0.75" bottom="0.75" header="0.3" footer="0.3"/>
  <pageSetup orientation="portrait" r:id="rId1"/>
  <headerFooter>
    <oddFooter>&amp;C&amp;7&amp;B&amp;"Arial"Document Classification: KPMG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pageSetUpPr autoPageBreaks="0" fitToPage="1"/>
  </sheetPr>
  <dimension ref="A1:CG134"/>
  <sheetViews>
    <sheetView showGridLines="0" zoomScale="85" zoomScaleNormal="85" zoomScaleSheetLayoutView="85" workbookViewId="0">
      <pane xSplit="6" ySplit="14" topLeftCell="G15" activePane="bottomRight" state="frozen"/>
      <selection activeCell="A2" sqref="A1:B2"/>
      <selection pane="topRight" activeCell="A2" sqref="A1:B2"/>
      <selection pane="bottomLeft" activeCell="A2" sqref="A1:B2"/>
      <selection pane="bottomRight" activeCell="A6" sqref="A6"/>
    </sheetView>
  </sheetViews>
  <sheetFormatPr defaultColWidth="0" defaultRowHeight="12.5" zeroHeight="1" x14ac:dyDescent="0.25"/>
  <cols>
    <col min="1" max="1" width="5.81640625" style="39" customWidth="1"/>
    <col min="2" max="2" width="11.81640625" style="39" customWidth="1"/>
    <col min="3" max="3" width="31.1796875" style="39" customWidth="1"/>
    <col min="4" max="4" width="17.1796875" style="39" bestFit="1" customWidth="1"/>
    <col min="5" max="6" width="17.54296875" style="39" customWidth="1"/>
    <col min="7" max="7" width="2.1796875" style="36" customWidth="1"/>
    <col min="8" max="61" width="12.1796875" style="39" customWidth="1"/>
    <col min="62" max="62" width="13.81640625" style="39" customWidth="1"/>
    <col min="63" max="63" width="12.453125" style="39" customWidth="1"/>
    <col min="64" max="64" width="14.81640625" style="39" customWidth="1"/>
    <col min="65" max="65" width="13.81640625" style="39" customWidth="1"/>
    <col min="66" max="66" width="12.453125" style="39" customWidth="1"/>
    <col min="67" max="67" width="14.81640625" style="39" customWidth="1"/>
    <col min="68" max="68" width="13.81640625" style="39" customWidth="1"/>
    <col min="69" max="69" width="12.453125" style="39" customWidth="1"/>
    <col min="70" max="70" width="14.81640625" style="39" customWidth="1"/>
    <col min="71" max="71" width="13.81640625" style="39" customWidth="1"/>
    <col min="72" max="72" width="12.453125" style="39" customWidth="1"/>
    <col min="73" max="73" width="14.81640625" style="39" customWidth="1"/>
    <col min="74" max="74" width="13.81640625" style="39" customWidth="1"/>
    <col min="75" max="75" width="12.453125" style="39" customWidth="1"/>
    <col min="76" max="76" width="14.81640625" style="39" customWidth="1"/>
    <col min="77" max="77" width="13.81640625" style="39" customWidth="1"/>
    <col min="78" max="78" width="12.453125" style="39" customWidth="1"/>
    <col min="79" max="79" width="14.81640625" style="39" customWidth="1"/>
    <col min="80" max="80" width="9.1796875" style="39" customWidth="1"/>
    <col min="81" max="81" width="9.1796875" style="39" hidden="1" customWidth="1"/>
    <col min="82" max="82" width="13.81640625" style="39" hidden="1" customWidth="1"/>
    <col min="83" max="84" width="9.1796875" style="39" hidden="1" customWidth="1"/>
    <col min="85" max="85" width="15" style="39" hidden="1" customWidth="1"/>
    <col min="86" max="16384" width="9.1796875" style="39" hidden="1"/>
  </cols>
  <sheetData>
    <row r="1" spans="1:85" s="56" customFormat="1" x14ac:dyDescent="0.25">
      <c r="B1" s="58" t="s">
        <v>27</v>
      </c>
      <c r="C1" s="2"/>
    </row>
    <row r="2" spans="1:85" s="56" customFormat="1" x14ac:dyDescent="0.25">
      <c r="B2" s="58" t="s">
        <v>29</v>
      </c>
      <c r="C2" s="58" t="s">
        <v>28</v>
      </c>
    </row>
    <row r="3" spans="1:85" s="56" customFormat="1" x14ac:dyDescent="0.25">
      <c r="C3" s="58"/>
    </row>
    <row r="4" spans="1:85" s="56" customFormat="1" ht="18" x14ac:dyDescent="0.35">
      <c r="B4" s="302" t="s">
        <v>118</v>
      </c>
      <c r="C4" s="303"/>
      <c r="D4" s="55"/>
    </row>
    <row r="5" spans="1:85" s="56" customFormat="1" ht="25" x14ac:dyDescent="0.35">
      <c r="D5" s="135" t="str">
        <f>'Instructions and contents'!B5</f>
        <v>PAYROLL TAX CALCULATOR FY2022-23</v>
      </c>
    </row>
    <row r="6" spans="1:85" s="2" customFormat="1" ht="20" x14ac:dyDescent="0.4">
      <c r="B6" s="179" t="s">
        <v>54</v>
      </c>
      <c r="C6" s="180"/>
      <c r="D6" s="181"/>
      <c r="E6" s="180"/>
      <c r="F6" s="180"/>
      <c r="G6" s="180"/>
      <c r="H6" s="180"/>
      <c r="I6" s="180"/>
      <c r="K6" s="20"/>
      <c r="L6" s="20"/>
      <c r="BG6" s="159"/>
      <c r="BL6" s="277"/>
      <c r="BO6" s="277"/>
      <c r="BR6" s="277"/>
      <c r="BU6" s="277"/>
      <c r="BX6" s="277"/>
      <c r="CA6" s="277"/>
    </row>
    <row r="7" spans="1:85" s="2" customFormat="1" x14ac:dyDescent="0.25">
      <c r="G7" s="87"/>
      <c r="BL7" s="277"/>
      <c r="BO7" s="277"/>
      <c r="BR7" s="277"/>
      <c r="BU7" s="277"/>
      <c r="BX7" s="277"/>
      <c r="CA7" s="277"/>
    </row>
    <row r="8" spans="1:85" ht="14.5" x14ac:dyDescent="0.35">
      <c r="E8" s="53"/>
      <c r="F8" s="53"/>
    </row>
    <row r="9" spans="1:85" ht="15.75" customHeight="1" x14ac:dyDescent="0.35">
      <c r="A9" s="195"/>
      <c r="B9" s="195"/>
      <c r="C9" s="18" t="s">
        <v>32</v>
      </c>
      <c r="D9" s="51" t="s">
        <v>33</v>
      </c>
      <c r="E9" s="195"/>
      <c r="F9" s="195"/>
    </row>
    <row r="10" spans="1:85" s="36" customFormat="1" ht="14.5" x14ac:dyDescent="0.35">
      <c r="B10" s="244">
        <v>1</v>
      </c>
      <c r="C10" s="18" t="s">
        <v>104</v>
      </c>
      <c r="D10" s="243">
        <v>45016</v>
      </c>
      <c r="E10" s="185" t="s">
        <v>74</v>
      </c>
      <c r="F10" s="195"/>
      <c r="BJ10" s="39"/>
      <c r="BK10" s="39"/>
      <c r="BL10" s="39"/>
      <c r="BM10" s="39"/>
      <c r="BN10" s="39"/>
      <c r="BO10" s="39"/>
      <c r="BP10" s="39"/>
      <c r="BQ10" s="39"/>
      <c r="BR10" s="39"/>
      <c r="BS10" s="39"/>
      <c r="BT10" s="39"/>
      <c r="BU10" s="39"/>
      <c r="BV10" s="39"/>
      <c r="BW10" s="39"/>
      <c r="BX10" s="39"/>
      <c r="BY10" s="39"/>
      <c r="BZ10" s="39"/>
      <c r="CA10" s="39"/>
    </row>
    <row r="11" spans="1:85" ht="14.5" x14ac:dyDescent="0.35">
      <c r="C11" s="53"/>
      <c r="D11" s="53"/>
      <c r="E11" s="53"/>
      <c r="F11" s="53"/>
      <c r="H11" s="6" t="s">
        <v>6</v>
      </c>
      <c r="I11" s="6" t="s">
        <v>6</v>
      </c>
      <c r="J11" s="39" t="s">
        <v>7</v>
      </c>
      <c r="K11" s="6" t="s">
        <v>6</v>
      </c>
      <c r="L11" s="6" t="s">
        <v>6</v>
      </c>
      <c r="M11" s="39" t="s">
        <v>7</v>
      </c>
      <c r="N11" s="6" t="s">
        <v>6</v>
      </c>
      <c r="O11" s="6" t="s">
        <v>6</v>
      </c>
      <c r="P11" s="39" t="s">
        <v>7</v>
      </c>
      <c r="Q11" s="6" t="s">
        <v>6</v>
      </c>
      <c r="R11" s="6" t="s">
        <v>6</v>
      </c>
      <c r="S11" s="39" t="s">
        <v>7</v>
      </c>
      <c r="T11" s="6" t="s">
        <v>6</v>
      </c>
      <c r="U11" s="6" t="s">
        <v>6</v>
      </c>
      <c r="V11" s="39" t="s">
        <v>7</v>
      </c>
      <c r="W11" s="6" t="s">
        <v>6</v>
      </c>
      <c r="X11" s="6" t="s">
        <v>6</v>
      </c>
      <c r="Y11" s="39" t="s">
        <v>7</v>
      </c>
      <c r="Z11" s="6" t="s">
        <v>6</v>
      </c>
      <c r="AA11" s="6" t="s">
        <v>6</v>
      </c>
      <c r="AB11" s="39" t="s">
        <v>7</v>
      </c>
      <c r="AC11" s="6" t="s">
        <v>6</v>
      </c>
      <c r="AD11" s="6" t="s">
        <v>6</v>
      </c>
      <c r="AE11" s="39" t="s">
        <v>7</v>
      </c>
      <c r="AF11" s="6" t="s">
        <v>6</v>
      </c>
      <c r="AG11" s="6" t="s">
        <v>6</v>
      </c>
      <c r="AH11" s="39" t="s">
        <v>7</v>
      </c>
      <c r="AI11" s="6" t="s">
        <v>6</v>
      </c>
      <c r="AJ11" s="6" t="s">
        <v>6</v>
      </c>
      <c r="AK11" s="39" t="s">
        <v>7</v>
      </c>
      <c r="AL11" s="6" t="s">
        <v>6</v>
      </c>
      <c r="AM11" s="6" t="s">
        <v>6</v>
      </c>
      <c r="AN11" s="39" t="s">
        <v>7</v>
      </c>
      <c r="AO11" s="6" t="s">
        <v>6</v>
      </c>
      <c r="AP11" s="6" t="s">
        <v>6</v>
      </c>
      <c r="AQ11" s="39" t="s">
        <v>7</v>
      </c>
      <c r="AR11" s="6" t="s">
        <v>6</v>
      </c>
      <c r="AS11" s="6" t="s">
        <v>6</v>
      </c>
      <c r="AT11" s="39" t="s">
        <v>7</v>
      </c>
      <c r="AU11" s="6" t="s">
        <v>6</v>
      </c>
      <c r="AV11" s="6" t="s">
        <v>6</v>
      </c>
      <c r="AW11" s="39" t="s">
        <v>7</v>
      </c>
      <c r="AX11" s="6" t="s">
        <v>6</v>
      </c>
      <c r="AY11" s="6" t="s">
        <v>6</v>
      </c>
      <c r="AZ11" s="39" t="s">
        <v>7</v>
      </c>
      <c r="BA11" s="6" t="s">
        <v>6</v>
      </c>
      <c r="BB11" s="6" t="s">
        <v>6</v>
      </c>
      <c r="BC11" s="39" t="s">
        <v>7</v>
      </c>
      <c r="BD11" s="6" t="s">
        <v>6</v>
      </c>
      <c r="BE11" s="6" t="s">
        <v>6</v>
      </c>
      <c r="BF11" s="39" t="s">
        <v>7</v>
      </c>
      <c r="BG11" s="6" t="s">
        <v>6</v>
      </c>
      <c r="BH11" s="6" t="s">
        <v>6</v>
      </c>
      <c r="BI11" s="39" t="s">
        <v>7</v>
      </c>
      <c r="BJ11" s="6" t="s">
        <v>6</v>
      </c>
      <c r="BK11" s="6" t="s">
        <v>6</v>
      </c>
      <c r="BL11" s="39" t="s">
        <v>7</v>
      </c>
      <c r="BM11" s="6" t="s">
        <v>6</v>
      </c>
      <c r="BN11" s="6" t="s">
        <v>6</v>
      </c>
      <c r="BO11" s="39" t="s">
        <v>7</v>
      </c>
      <c r="BP11" s="6" t="s">
        <v>6</v>
      </c>
      <c r="BQ11" s="6" t="s">
        <v>6</v>
      </c>
      <c r="BR11" s="39" t="s">
        <v>7</v>
      </c>
      <c r="BS11" s="6" t="s">
        <v>6</v>
      </c>
      <c r="BT11" s="6" t="s">
        <v>6</v>
      </c>
      <c r="BU11" s="39" t="s">
        <v>7</v>
      </c>
      <c r="BV11" s="6" t="s">
        <v>6</v>
      </c>
      <c r="BW11" s="6" t="s">
        <v>6</v>
      </c>
      <c r="BX11" s="39" t="s">
        <v>7</v>
      </c>
      <c r="BY11" s="6" t="s">
        <v>6</v>
      </c>
      <c r="BZ11" s="6" t="s">
        <v>6</v>
      </c>
      <c r="CA11" s="39" t="s">
        <v>7</v>
      </c>
      <c r="CB11" s="27"/>
      <c r="CC11" s="27"/>
      <c r="CD11" s="27"/>
      <c r="CE11" s="27"/>
      <c r="CF11" s="27"/>
      <c r="CG11" s="2"/>
    </row>
    <row r="12" spans="1:85" s="36" customFormat="1" ht="14.5" x14ac:dyDescent="0.35">
      <c r="H12" s="53">
        <f>F13+1</f>
        <v>6</v>
      </c>
      <c r="I12" s="53">
        <f>H12</f>
        <v>6</v>
      </c>
      <c r="K12" s="53">
        <f>H12</f>
        <v>6</v>
      </c>
      <c r="L12" s="53">
        <f>I12</f>
        <v>6</v>
      </c>
      <c r="N12" s="53">
        <f>K12</f>
        <v>6</v>
      </c>
      <c r="O12" s="53">
        <f>L12</f>
        <v>6</v>
      </c>
      <c r="Q12" s="53">
        <f t="shared" ref="Q12:R12" si="0">N12</f>
        <v>6</v>
      </c>
      <c r="R12" s="53">
        <f t="shared" si="0"/>
        <v>6</v>
      </c>
      <c r="T12" s="53">
        <f t="shared" ref="T12:U12" si="1">Q12</f>
        <v>6</v>
      </c>
      <c r="U12" s="53">
        <f t="shared" si="1"/>
        <v>6</v>
      </c>
      <c r="W12" s="53">
        <f t="shared" ref="W12:X12" si="2">T12</f>
        <v>6</v>
      </c>
      <c r="X12" s="53">
        <f t="shared" si="2"/>
        <v>6</v>
      </c>
      <c r="Z12" s="53">
        <f t="shared" ref="Z12:AA12" si="3">W12</f>
        <v>6</v>
      </c>
      <c r="AA12" s="53">
        <f t="shared" si="3"/>
        <v>6</v>
      </c>
      <c r="AC12" s="53">
        <f t="shared" ref="AC12:AD12" si="4">Z12</f>
        <v>6</v>
      </c>
      <c r="AD12" s="53">
        <f t="shared" si="4"/>
        <v>6</v>
      </c>
      <c r="AF12" s="53">
        <f t="shared" ref="AF12:AG12" si="5">AC12</f>
        <v>6</v>
      </c>
      <c r="AG12" s="53">
        <f t="shared" si="5"/>
        <v>6</v>
      </c>
      <c r="AI12" s="53">
        <f t="shared" ref="AI12:AJ12" si="6">AF12</f>
        <v>6</v>
      </c>
      <c r="AJ12" s="53">
        <f t="shared" si="6"/>
        <v>6</v>
      </c>
      <c r="AL12" s="53">
        <f>AI12</f>
        <v>6</v>
      </c>
      <c r="AM12" s="53">
        <f>AJ12</f>
        <v>6</v>
      </c>
      <c r="AO12" s="53">
        <f>AL12</f>
        <v>6</v>
      </c>
      <c r="AP12" s="53">
        <f>AM12</f>
        <v>6</v>
      </c>
      <c r="AR12" s="53">
        <f>AO12</f>
        <v>6</v>
      </c>
      <c r="AS12" s="53">
        <f>AP12</f>
        <v>6</v>
      </c>
      <c r="AU12" s="53">
        <f>AR12</f>
        <v>6</v>
      </c>
      <c r="AV12" s="53">
        <f>AS12</f>
        <v>6</v>
      </c>
      <c r="AX12" s="53">
        <f>AU12</f>
        <v>6</v>
      </c>
      <c r="AY12" s="53">
        <f>AV12</f>
        <v>6</v>
      </c>
      <c r="BA12" s="53">
        <f>AX12</f>
        <v>6</v>
      </c>
      <c r="BB12" s="53">
        <f>AY12</f>
        <v>6</v>
      </c>
      <c r="BD12" s="53">
        <f>BA12</f>
        <v>6</v>
      </c>
      <c r="BE12" s="53">
        <f>BB12</f>
        <v>6</v>
      </c>
      <c r="BG12" s="53">
        <f>BD12</f>
        <v>6</v>
      </c>
      <c r="BH12" s="53">
        <f>BE12</f>
        <v>6</v>
      </c>
      <c r="BJ12" s="53">
        <f>BG12</f>
        <v>6</v>
      </c>
      <c r="BK12" s="53">
        <f>BH12</f>
        <v>6</v>
      </c>
      <c r="BM12" s="53">
        <f>BJ12</f>
        <v>6</v>
      </c>
      <c r="BN12" s="53">
        <f>BK12</f>
        <v>6</v>
      </c>
      <c r="BP12" s="53">
        <f>BM12</f>
        <v>6</v>
      </c>
      <c r="BQ12" s="53">
        <f>BN12</f>
        <v>6</v>
      </c>
      <c r="BS12" s="53">
        <f>BP12</f>
        <v>6</v>
      </c>
      <c r="BT12" s="53">
        <f>BQ12</f>
        <v>6</v>
      </c>
      <c r="BV12" s="53">
        <f>BS12</f>
        <v>6</v>
      </c>
      <c r="BW12" s="53">
        <f>BT12</f>
        <v>6</v>
      </c>
      <c r="BY12" s="53">
        <f>BV12</f>
        <v>6</v>
      </c>
      <c r="BZ12" s="53">
        <f>BW12</f>
        <v>6</v>
      </c>
      <c r="CB12" s="27"/>
      <c r="CC12" s="27"/>
      <c r="CD12" s="27"/>
      <c r="CE12" s="27"/>
      <c r="CF12" s="27"/>
      <c r="CG12" s="2"/>
    </row>
    <row r="13" spans="1:85" ht="14.5" x14ac:dyDescent="0.35">
      <c r="B13" s="53">
        <v>2</v>
      </c>
      <c r="C13" s="53">
        <f>+B13+1</f>
        <v>3</v>
      </c>
      <c r="D13" s="53">
        <f>+C13+1</f>
        <v>4</v>
      </c>
      <c r="F13" s="53">
        <f>D13+1</f>
        <v>5</v>
      </c>
      <c r="G13" s="27"/>
      <c r="H13" s="194">
        <f>CD16</f>
        <v>44666</v>
      </c>
      <c r="I13" s="194">
        <f>H13</f>
        <v>44666</v>
      </c>
      <c r="J13" s="194">
        <f>H13</f>
        <v>44666</v>
      </c>
      <c r="K13" s="194">
        <f>CD17</f>
        <v>44681</v>
      </c>
      <c r="L13" s="194">
        <f>K13</f>
        <v>44681</v>
      </c>
      <c r="M13" s="194">
        <f>K13</f>
        <v>44681</v>
      </c>
      <c r="N13" s="194">
        <f>CD18</f>
        <v>44696</v>
      </c>
      <c r="O13" s="194">
        <f>N13</f>
        <v>44696</v>
      </c>
      <c r="P13" s="194">
        <f>N13</f>
        <v>44696</v>
      </c>
      <c r="Q13" s="194">
        <f>CD19</f>
        <v>44712</v>
      </c>
      <c r="R13" s="194">
        <f>Q13</f>
        <v>44712</v>
      </c>
      <c r="S13" s="194">
        <f>Q13</f>
        <v>44712</v>
      </c>
      <c r="T13" s="194">
        <f>CD20</f>
        <v>44727</v>
      </c>
      <c r="U13" s="194">
        <f>T13</f>
        <v>44727</v>
      </c>
      <c r="V13" s="194">
        <f>T13</f>
        <v>44727</v>
      </c>
      <c r="W13" s="194">
        <f>CD21</f>
        <v>44742</v>
      </c>
      <c r="X13" s="194">
        <f>W13</f>
        <v>44742</v>
      </c>
      <c r="Y13" s="194">
        <f>W13</f>
        <v>44742</v>
      </c>
      <c r="Z13" s="194">
        <f>CD22</f>
        <v>44757</v>
      </c>
      <c r="AA13" s="194">
        <f>Z13</f>
        <v>44757</v>
      </c>
      <c r="AB13" s="194">
        <f>Z13</f>
        <v>44757</v>
      </c>
      <c r="AC13" s="194">
        <f>CD23</f>
        <v>44773</v>
      </c>
      <c r="AD13" s="194">
        <f>AC13</f>
        <v>44773</v>
      </c>
      <c r="AE13" s="194">
        <f>AC13</f>
        <v>44773</v>
      </c>
      <c r="AF13" s="194">
        <f>CD24</f>
        <v>44788</v>
      </c>
      <c r="AG13" s="194">
        <f>AF13</f>
        <v>44788</v>
      </c>
      <c r="AH13" s="194">
        <f>AF13</f>
        <v>44788</v>
      </c>
      <c r="AI13" s="194">
        <f>CD25</f>
        <v>44804</v>
      </c>
      <c r="AJ13" s="194">
        <f>AI13</f>
        <v>44804</v>
      </c>
      <c r="AK13" s="194">
        <f>AI13</f>
        <v>44804</v>
      </c>
      <c r="AL13" s="194">
        <f>CD26</f>
        <v>44819</v>
      </c>
      <c r="AM13" s="194">
        <f>AL13</f>
        <v>44819</v>
      </c>
      <c r="AN13" s="194">
        <f>AL13</f>
        <v>44819</v>
      </c>
      <c r="AO13" s="194">
        <f>CD27</f>
        <v>44834</v>
      </c>
      <c r="AP13" s="194">
        <f>AO13</f>
        <v>44834</v>
      </c>
      <c r="AQ13" s="194">
        <f>AO13</f>
        <v>44834</v>
      </c>
      <c r="AR13" s="194">
        <f>CD28</f>
        <v>44849</v>
      </c>
      <c r="AS13" s="194">
        <f>AR13</f>
        <v>44849</v>
      </c>
      <c r="AT13" s="194">
        <f>AR13</f>
        <v>44849</v>
      </c>
      <c r="AU13" s="194">
        <f>CD29</f>
        <v>44865</v>
      </c>
      <c r="AV13" s="194">
        <f>AU13</f>
        <v>44865</v>
      </c>
      <c r="AW13" s="194">
        <f>AU13</f>
        <v>44865</v>
      </c>
      <c r="AX13" s="194">
        <f>CD30</f>
        <v>44880</v>
      </c>
      <c r="AY13" s="194">
        <f>AX13</f>
        <v>44880</v>
      </c>
      <c r="AZ13" s="194">
        <f>AX13</f>
        <v>44880</v>
      </c>
      <c r="BA13" s="194">
        <f>CD31</f>
        <v>44895</v>
      </c>
      <c r="BB13" s="194">
        <f>BA13</f>
        <v>44895</v>
      </c>
      <c r="BC13" s="194">
        <f>BA13</f>
        <v>44895</v>
      </c>
      <c r="BD13" s="194">
        <f>CD32</f>
        <v>44910</v>
      </c>
      <c r="BE13" s="194">
        <f>BD13</f>
        <v>44910</v>
      </c>
      <c r="BF13" s="194">
        <f>BD13</f>
        <v>44910</v>
      </c>
      <c r="BG13" s="194">
        <f>CD33</f>
        <v>44926</v>
      </c>
      <c r="BH13" s="194">
        <f>BG13</f>
        <v>44926</v>
      </c>
      <c r="BI13" s="194">
        <f>BG13</f>
        <v>44926</v>
      </c>
      <c r="BJ13" s="194">
        <f>CD34</f>
        <v>44941</v>
      </c>
      <c r="BK13" s="194">
        <f>BJ13</f>
        <v>44941</v>
      </c>
      <c r="BL13" s="194">
        <f>BJ13</f>
        <v>44941</v>
      </c>
      <c r="BM13" s="194">
        <f>CD35</f>
        <v>44957</v>
      </c>
      <c r="BN13" s="194">
        <f>BM13</f>
        <v>44957</v>
      </c>
      <c r="BO13" s="194">
        <f>BM13</f>
        <v>44957</v>
      </c>
      <c r="BP13" s="194">
        <f>CD36</f>
        <v>44972</v>
      </c>
      <c r="BQ13" s="194">
        <f>BP13</f>
        <v>44972</v>
      </c>
      <c r="BR13" s="194">
        <f>BP13</f>
        <v>44972</v>
      </c>
      <c r="BS13" s="194">
        <f>CD37</f>
        <v>44985</v>
      </c>
      <c r="BT13" s="194">
        <f>BS13</f>
        <v>44985</v>
      </c>
      <c r="BU13" s="194">
        <f>BS13</f>
        <v>44985</v>
      </c>
      <c r="BV13" s="194">
        <f>CD38</f>
        <v>45000</v>
      </c>
      <c r="BW13" s="194">
        <f>BV13</f>
        <v>45000</v>
      </c>
      <c r="BX13" s="194">
        <f>BV13</f>
        <v>45000</v>
      </c>
      <c r="BY13" s="194">
        <f>CD39</f>
        <v>45016</v>
      </c>
      <c r="BZ13" s="194">
        <f>BY13</f>
        <v>45016</v>
      </c>
      <c r="CA13" s="194">
        <f>BY13</f>
        <v>45016</v>
      </c>
      <c r="CG13" s="2"/>
    </row>
    <row r="14" spans="1:85" ht="52" x14ac:dyDescent="0.3">
      <c r="A14" s="26" t="s">
        <v>25</v>
      </c>
      <c r="B14" s="4" t="s">
        <v>2</v>
      </c>
      <c r="C14" s="4" t="s">
        <v>3</v>
      </c>
      <c r="D14" s="4" t="s">
        <v>123</v>
      </c>
      <c r="E14" s="4" t="s">
        <v>52</v>
      </c>
      <c r="F14" s="4" t="s">
        <v>51</v>
      </c>
      <c r="G14" s="27"/>
      <c r="H14" s="5" t="s">
        <v>20</v>
      </c>
      <c r="I14" s="5" t="s">
        <v>22</v>
      </c>
      <c r="J14" s="5" t="s">
        <v>21</v>
      </c>
      <c r="K14" s="5" t="s">
        <v>20</v>
      </c>
      <c r="L14" s="5" t="s">
        <v>22</v>
      </c>
      <c r="M14" s="5" t="s">
        <v>21</v>
      </c>
      <c r="N14" s="5" t="s">
        <v>20</v>
      </c>
      <c r="O14" s="5" t="s">
        <v>22</v>
      </c>
      <c r="P14" s="5" t="s">
        <v>21</v>
      </c>
      <c r="Q14" s="5" t="s">
        <v>20</v>
      </c>
      <c r="R14" s="5" t="s">
        <v>22</v>
      </c>
      <c r="S14" s="5" t="s">
        <v>21</v>
      </c>
      <c r="T14" s="5" t="s">
        <v>20</v>
      </c>
      <c r="U14" s="5" t="s">
        <v>22</v>
      </c>
      <c r="V14" s="5" t="s">
        <v>21</v>
      </c>
      <c r="W14" s="5" t="s">
        <v>20</v>
      </c>
      <c r="X14" s="5" t="s">
        <v>22</v>
      </c>
      <c r="Y14" s="5" t="s">
        <v>21</v>
      </c>
      <c r="Z14" s="5" t="s">
        <v>20</v>
      </c>
      <c r="AA14" s="5" t="s">
        <v>22</v>
      </c>
      <c r="AB14" s="5" t="s">
        <v>21</v>
      </c>
      <c r="AC14" s="5" t="s">
        <v>20</v>
      </c>
      <c r="AD14" s="5" t="s">
        <v>22</v>
      </c>
      <c r="AE14" s="5" t="s">
        <v>21</v>
      </c>
      <c r="AF14" s="5" t="s">
        <v>20</v>
      </c>
      <c r="AG14" s="5" t="s">
        <v>22</v>
      </c>
      <c r="AH14" s="5" t="s">
        <v>21</v>
      </c>
      <c r="AI14" s="5" t="s">
        <v>20</v>
      </c>
      <c r="AJ14" s="5" t="s">
        <v>22</v>
      </c>
      <c r="AK14" s="5" t="s">
        <v>21</v>
      </c>
      <c r="AL14" s="5" t="s">
        <v>20</v>
      </c>
      <c r="AM14" s="5" t="s">
        <v>22</v>
      </c>
      <c r="AN14" s="5" t="s">
        <v>21</v>
      </c>
      <c r="AO14" s="5" t="s">
        <v>20</v>
      </c>
      <c r="AP14" s="5" t="s">
        <v>22</v>
      </c>
      <c r="AQ14" s="5" t="s">
        <v>21</v>
      </c>
      <c r="AR14" s="5" t="s">
        <v>20</v>
      </c>
      <c r="AS14" s="5" t="s">
        <v>22</v>
      </c>
      <c r="AT14" s="5" t="s">
        <v>21</v>
      </c>
      <c r="AU14" s="5" t="s">
        <v>20</v>
      </c>
      <c r="AV14" s="5" t="s">
        <v>22</v>
      </c>
      <c r="AW14" s="5" t="s">
        <v>21</v>
      </c>
      <c r="AX14" s="5" t="s">
        <v>20</v>
      </c>
      <c r="AY14" s="5" t="s">
        <v>22</v>
      </c>
      <c r="AZ14" s="5" t="s">
        <v>21</v>
      </c>
      <c r="BA14" s="5" t="s">
        <v>20</v>
      </c>
      <c r="BB14" s="5" t="s">
        <v>22</v>
      </c>
      <c r="BC14" s="5" t="s">
        <v>21</v>
      </c>
      <c r="BD14" s="5" t="s">
        <v>20</v>
      </c>
      <c r="BE14" s="5" t="s">
        <v>22</v>
      </c>
      <c r="BF14" s="5" t="s">
        <v>21</v>
      </c>
      <c r="BG14" s="5" t="s">
        <v>20</v>
      </c>
      <c r="BH14" s="5" t="s">
        <v>22</v>
      </c>
      <c r="BI14" s="5" t="s">
        <v>21</v>
      </c>
      <c r="BJ14" s="5" t="s">
        <v>20</v>
      </c>
      <c r="BK14" s="5" t="s">
        <v>22</v>
      </c>
      <c r="BL14" s="5" t="s">
        <v>21</v>
      </c>
      <c r="BM14" s="5" t="s">
        <v>20</v>
      </c>
      <c r="BN14" s="5" t="s">
        <v>22</v>
      </c>
      <c r="BO14" s="5" t="s">
        <v>21</v>
      </c>
      <c r="BP14" s="5" t="s">
        <v>20</v>
      </c>
      <c r="BQ14" s="5" t="s">
        <v>22</v>
      </c>
      <c r="BR14" s="5" t="s">
        <v>21</v>
      </c>
      <c r="BS14" s="5" t="s">
        <v>20</v>
      </c>
      <c r="BT14" s="5" t="s">
        <v>22</v>
      </c>
      <c r="BU14" s="5" t="s">
        <v>21</v>
      </c>
      <c r="BV14" s="5" t="s">
        <v>20</v>
      </c>
      <c r="BW14" s="5" t="s">
        <v>22</v>
      </c>
      <c r="BX14" s="5" t="s">
        <v>21</v>
      </c>
      <c r="BY14" s="5" t="s">
        <v>20</v>
      </c>
      <c r="BZ14" s="5" t="s">
        <v>22</v>
      </c>
      <c r="CA14" s="5" t="s">
        <v>21</v>
      </c>
      <c r="CG14" s="2"/>
    </row>
    <row r="15" spans="1:85" x14ac:dyDescent="0.25">
      <c r="A15" s="39">
        <v>1</v>
      </c>
      <c r="B15" s="177"/>
      <c r="C15" s="301"/>
      <c r="D15" s="178"/>
      <c r="E15" s="38">
        <f t="shared" ref="E15:E46" si="7">+$D$10</f>
        <v>45016</v>
      </c>
      <c r="F15" s="182"/>
      <c r="G15" s="198"/>
      <c r="H15" s="197"/>
      <c r="I15" s="197"/>
      <c r="J15" s="198">
        <f t="shared" ref="J15:J25" si="8">SUM(H15:I15)</f>
        <v>0</v>
      </c>
      <c r="K15" s="197"/>
      <c r="L15" s="197"/>
      <c r="M15" s="198">
        <f t="shared" ref="M15:M26" si="9">SUM(K15:L15)</f>
        <v>0</v>
      </c>
      <c r="N15" s="197"/>
      <c r="O15" s="197"/>
      <c r="P15" s="198">
        <f t="shared" ref="P15:P26" si="10">SUM(N15:O15)</f>
        <v>0</v>
      </c>
      <c r="Q15" s="197"/>
      <c r="R15" s="197"/>
      <c r="S15" s="198">
        <f t="shared" ref="S15:S78" si="11">SUM(Q15:R15)</f>
        <v>0</v>
      </c>
      <c r="T15" s="197"/>
      <c r="U15" s="197"/>
      <c r="V15" s="198">
        <f t="shared" ref="V15:V78" si="12">SUM(T15:U15)</f>
        <v>0</v>
      </c>
      <c r="W15" s="197"/>
      <c r="X15" s="197"/>
      <c r="Y15" s="198">
        <f t="shared" ref="Y15:Y78" si="13">SUM(W15:X15)</f>
        <v>0</v>
      </c>
      <c r="Z15" s="197"/>
      <c r="AA15" s="197"/>
      <c r="AB15" s="198">
        <f t="shared" ref="AB15:AB78" si="14">SUM(Z15:AA15)</f>
        <v>0</v>
      </c>
      <c r="AC15" s="197"/>
      <c r="AD15" s="197"/>
      <c r="AE15" s="198">
        <f t="shared" ref="AE15:AE78" si="15">SUM(AC15:AD15)</f>
        <v>0</v>
      </c>
      <c r="AF15" s="197"/>
      <c r="AG15" s="197"/>
      <c r="AH15" s="198">
        <f t="shared" ref="AH15:AH78" si="16">SUM(AF15:AG15)</f>
        <v>0</v>
      </c>
      <c r="AI15" s="197"/>
      <c r="AJ15" s="197"/>
      <c r="AK15" s="198">
        <f t="shared" ref="AK15:AK25" si="17">SUM(AI15:AJ15)</f>
        <v>0</v>
      </c>
      <c r="AL15" s="197"/>
      <c r="AM15" s="197"/>
      <c r="AN15" s="198">
        <f t="shared" ref="AN15:AN26" si="18">SUM(AL15:AM15)</f>
        <v>0</v>
      </c>
      <c r="AO15" s="197"/>
      <c r="AP15" s="197"/>
      <c r="AQ15" s="198">
        <f t="shared" ref="AQ15:AQ26" si="19">SUM(AO15:AP15)</f>
        <v>0</v>
      </c>
      <c r="AR15" s="197"/>
      <c r="AS15" s="197"/>
      <c r="AT15" s="198">
        <f t="shared" ref="AT15:AT26" si="20">SUM(AR15:AS15)</f>
        <v>0</v>
      </c>
      <c r="AU15" s="197"/>
      <c r="AV15" s="197"/>
      <c r="AW15" s="198">
        <f t="shared" ref="AW15:AW26" si="21">SUM(AU15:AV15)</f>
        <v>0</v>
      </c>
      <c r="AX15" s="197"/>
      <c r="AY15" s="197"/>
      <c r="AZ15" s="198">
        <f t="shared" ref="AZ15:AZ78" si="22">SUM(AX15:AY15)</f>
        <v>0</v>
      </c>
      <c r="BA15" s="197"/>
      <c r="BB15" s="197"/>
      <c r="BC15" s="198">
        <f t="shared" ref="BC15:BC78" si="23">SUM(BA15:BB15)</f>
        <v>0</v>
      </c>
      <c r="BD15" s="197"/>
      <c r="BE15" s="197"/>
      <c r="BF15" s="198">
        <f t="shared" ref="BF15:BF78" si="24">SUM(BD15:BE15)</f>
        <v>0</v>
      </c>
      <c r="BG15" s="197"/>
      <c r="BH15" s="197"/>
      <c r="BI15" s="198">
        <f t="shared" ref="BI15:BI78" si="25">SUM(BG15:BH15)</f>
        <v>0</v>
      </c>
      <c r="BJ15" s="197"/>
      <c r="BK15" s="197"/>
      <c r="BL15" s="198">
        <f t="shared" ref="BL15:BL78" si="26">SUM(BJ15:BK15)</f>
        <v>0</v>
      </c>
      <c r="BM15" s="197"/>
      <c r="BN15" s="197"/>
      <c r="BO15" s="198">
        <f t="shared" ref="BO15:BO78" si="27">SUM(BM15:BN15)</f>
        <v>0</v>
      </c>
      <c r="BP15" s="197"/>
      <c r="BQ15" s="197"/>
      <c r="BR15" s="198">
        <f t="shared" ref="BR15:BR78" si="28">SUM(BP15:BQ15)</f>
        <v>0</v>
      </c>
      <c r="BS15" s="197"/>
      <c r="BT15" s="197"/>
      <c r="BU15" s="198">
        <f t="shared" ref="BU15:BU78" si="29">SUM(BS15:BT15)</f>
        <v>0</v>
      </c>
      <c r="BV15" s="197"/>
      <c r="BW15" s="197"/>
      <c r="BX15" s="198">
        <f t="shared" ref="BX15:BX78" si="30">SUM(BV15:BW15)</f>
        <v>0</v>
      </c>
      <c r="BY15" s="197"/>
      <c r="BZ15" s="197"/>
      <c r="CA15" s="198">
        <f t="shared" ref="CA15:CA26" si="31">SUM(BY15:BZ15)</f>
        <v>0</v>
      </c>
      <c r="CD15" s="304">
        <v>44652</v>
      </c>
      <c r="CG15" s="299"/>
    </row>
    <row r="16" spans="1:85" x14ac:dyDescent="0.25">
      <c r="A16" s="39">
        <f>+A15+1</f>
        <v>2</v>
      </c>
      <c r="B16" s="177"/>
      <c r="C16" s="301"/>
      <c r="D16" s="178"/>
      <c r="E16" s="38">
        <f t="shared" si="7"/>
        <v>45016</v>
      </c>
      <c r="F16" s="178"/>
      <c r="G16" s="198"/>
      <c r="H16" s="197"/>
      <c r="I16" s="197"/>
      <c r="J16" s="198">
        <f t="shared" ref="J16:J18" si="32">SUM(H16:I16)</f>
        <v>0</v>
      </c>
      <c r="K16" s="197"/>
      <c r="L16" s="197"/>
      <c r="M16" s="198">
        <f t="shared" ref="M16:M18" si="33">SUM(K16:L16)</f>
        <v>0</v>
      </c>
      <c r="N16" s="197"/>
      <c r="O16" s="197"/>
      <c r="P16" s="198">
        <f t="shared" ref="P16:P18" si="34">SUM(N16:O16)</f>
        <v>0</v>
      </c>
      <c r="Q16" s="197"/>
      <c r="R16" s="197"/>
      <c r="S16" s="198">
        <f t="shared" si="11"/>
        <v>0</v>
      </c>
      <c r="T16" s="197"/>
      <c r="U16" s="197"/>
      <c r="V16" s="198">
        <f t="shared" si="12"/>
        <v>0</v>
      </c>
      <c r="W16" s="197"/>
      <c r="X16" s="197"/>
      <c r="Y16" s="198">
        <f t="shared" si="13"/>
        <v>0</v>
      </c>
      <c r="Z16" s="197"/>
      <c r="AA16" s="197"/>
      <c r="AB16" s="198">
        <f t="shared" si="14"/>
        <v>0</v>
      </c>
      <c r="AC16" s="197"/>
      <c r="AD16" s="197"/>
      <c r="AE16" s="198">
        <f t="shared" si="15"/>
        <v>0</v>
      </c>
      <c r="AF16" s="197"/>
      <c r="AG16" s="197"/>
      <c r="AH16" s="198">
        <f t="shared" si="16"/>
        <v>0</v>
      </c>
      <c r="AI16" s="197"/>
      <c r="AJ16" s="197"/>
      <c r="AK16" s="198">
        <f t="shared" ref="AK16:AK18" si="35">SUM(AI16:AJ16)</f>
        <v>0</v>
      </c>
      <c r="AL16" s="197"/>
      <c r="AM16" s="197"/>
      <c r="AN16" s="198">
        <f t="shared" ref="AN16:AN18" si="36">SUM(AL16:AM16)</f>
        <v>0</v>
      </c>
      <c r="AO16" s="197"/>
      <c r="AP16" s="197"/>
      <c r="AQ16" s="198">
        <f t="shared" ref="AQ16:AQ18" si="37">SUM(AO16:AP16)</f>
        <v>0</v>
      </c>
      <c r="AR16" s="197"/>
      <c r="AS16" s="197"/>
      <c r="AT16" s="198">
        <f t="shared" ref="AT16:AT18" si="38">SUM(AR16:AS16)</f>
        <v>0</v>
      </c>
      <c r="AU16" s="197"/>
      <c r="AV16" s="197"/>
      <c r="AW16" s="198">
        <f t="shared" ref="AW16:AW18" si="39">SUM(AU16:AV16)</f>
        <v>0</v>
      </c>
      <c r="AX16" s="197"/>
      <c r="AY16" s="197"/>
      <c r="AZ16" s="198">
        <f t="shared" ref="AZ16:AZ18" si="40">SUM(AX16:AY16)</f>
        <v>0</v>
      </c>
      <c r="BA16" s="197"/>
      <c r="BB16" s="197"/>
      <c r="BC16" s="198">
        <f t="shared" ref="BC16:BC18" si="41">SUM(BA16:BB16)</f>
        <v>0</v>
      </c>
      <c r="BD16" s="197"/>
      <c r="BE16" s="197"/>
      <c r="BF16" s="198">
        <f t="shared" ref="BF16:BF18" si="42">SUM(BD16:BE16)</f>
        <v>0</v>
      </c>
      <c r="BG16" s="197"/>
      <c r="BH16" s="197"/>
      <c r="BI16" s="198">
        <f t="shared" ref="BI16:BI18" si="43">SUM(BG16:BH16)</f>
        <v>0</v>
      </c>
      <c r="BJ16" s="197"/>
      <c r="BK16" s="197"/>
      <c r="BL16" s="198">
        <f t="shared" ref="BL16:BL18" si="44">SUM(BJ16:BK16)</f>
        <v>0</v>
      </c>
      <c r="BM16" s="197"/>
      <c r="BN16" s="197"/>
      <c r="BO16" s="198">
        <f t="shared" ref="BO16:BO18" si="45">SUM(BM16:BN16)</f>
        <v>0</v>
      </c>
      <c r="BP16" s="197"/>
      <c r="BQ16" s="197"/>
      <c r="BR16" s="198">
        <f t="shared" ref="BR16:BR18" si="46">SUM(BP16:BQ16)</f>
        <v>0</v>
      </c>
      <c r="BS16" s="197"/>
      <c r="BT16" s="197"/>
      <c r="BU16" s="198">
        <f t="shared" ref="BU16:BU18" si="47">SUM(BS16:BT16)</f>
        <v>0</v>
      </c>
      <c r="BV16" s="197"/>
      <c r="BW16" s="197"/>
      <c r="BX16" s="198">
        <f t="shared" ref="BX16:BX18" si="48">SUM(BV16:BW16)</f>
        <v>0</v>
      </c>
      <c r="BY16" s="197"/>
      <c r="BZ16" s="197"/>
      <c r="CA16" s="198">
        <f t="shared" ref="CA16:CA18" si="49">SUM(BY16:BZ16)</f>
        <v>0</v>
      </c>
      <c r="CD16" s="304">
        <v>44666</v>
      </c>
      <c r="CG16" s="299"/>
    </row>
    <row r="17" spans="1:85" x14ac:dyDescent="0.25">
      <c r="A17" s="39">
        <f t="shared" ref="A17:A80" si="50">+A16+1</f>
        <v>3</v>
      </c>
      <c r="B17" s="177"/>
      <c r="C17" s="301"/>
      <c r="D17" s="178"/>
      <c r="E17" s="38">
        <f t="shared" si="7"/>
        <v>45016</v>
      </c>
      <c r="F17" s="182"/>
      <c r="G17" s="198"/>
      <c r="H17" s="197"/>
      <c r="I17" s="197"/>
      <c r="J17" s="198">
        <f t="shared" si="32"/>
        <v>0</v>
      </c>
      <c r="K17" s="197"/>
      <c r="L17" s="197"/>
      <c r="M17" s="198">
        <f t="shared" si="33"/>
        <v>0</v>
      </c>
      <c r="N17" s="197"/>
      <c r="O17" s="197"/>
      <c r="P17" s="198">
        <f t="shared" si="34"/>
        <v>0</v>
      </c>
      <c r="Q17" s="197"/>
      <c r="R17" s="197"/>
      <c r="S17" s="198">
        <f t="shared" si="11"/>
        <v>0</v>
      </c>
      <c r="T17" s="197"/>
      <c r="U17" s="197"/>
      <c r="V17" s="198">
        <f t="shared" si="12"/>
        <v>0</v>
      </c>
      <c r="W17" s="197"/>
      <c r="X17" s="197"/>
      <c r="Y17" s="198">
        <f t="shared" si="13"/>
        <v>0</v>
      </c>
      <c r="Z17" s="197"/>
      <c r="AA17" s="197"/>
      <c r="AB17" s="198">
        <f t="shared" si="14"/>
        <v>0</v>
      </c>
      <c r="AC17" s="197"/>
      <c r="AD17" s="197"/>
      <c r="AE17" s="198">
        <f t="shared" si="15"/>
        <v>0</v>
      </c>
      <c r="AF17" s="197"/>
      <c r="AG17" s="197"/>
      <c r="AH17" s="198">
        <f t="shared" si="16"/>
        <v>0</v>
      </c>
      <c r="AI17" s="197"/>
      <c r="AJ17" s="197"/>
      <c r="AK17" s="198">
        <f t="shared" si="35"/>
        <v>0</v>
      </c>
      <c r="AL17" s="197"/>
      <c r="AM17" s="197"/>
      <c r="AN17" s="198">
        <f t="shared" si="36"/>
        <v>0</v>
      </c>
      <c r="AO17" s="197"/>
      <c r="AP17" s="197"/>
      <c r="AQ17" s="198">
        <f t="shared" si="37"/>
        <v>0</v>
      </c>
      <c r="AR17" s="197"/>
      <c r="AS17" s="197"/>
      <c r="AT17" s="198">
        <f t="shared" si="38"/>
        <v>0</v>
      </c>
      <c r="AU17" s="197"/>
      <c r="AV17" s="197"/>
      <c r="AW17" s="198">
        <f t="shared" si="39"/>
        <v>0</v>
      </c>
      <c r="AX17" s="197"/>
      <c r="AY17" s="197"/>
      <c r="AZ17" s="198">
        <f t="shared" si="40"/>
        <v>0</v>
      </c>
      <c r="BA17" s="197"/>
      <c r="BB17" s="197"/>
      <c r="BC17" s="198">
        <f t="shared" si="41"/>
        <v>0</v>
      </c>
      <c r="BD17" s="197"/>
      <c r="BE17" s="197"/>
      <c r="BF17" s="198">
        <f t="shared" si="42"/>
        <v>0</v>
      </c>
      <c r="BG17" s="197"/>
      <c r="BH17" s="197"/>
      <c r="BI17" s="198">
        <f t="shared" si="43"/>
        <v>0</v>
      </c>
      <c r="BJ17" s="197"/>
      <c r="BK17" s="197"/>
      <c r="BL17" s="198">
        <f t="shared" si="44"/>
        <v>0</v>
      </c>
      <c r="BM17" s="197"/>
      <c r="BN17" s="197"/>
      <c r="BO17" s="198">
        <f t="shared" si="45"/>
        <v>0</v>
      </c>
      <c r="BP17" s="197"/>
      <c r="BQ17" s="197"/>
      <c r="BR17" s="198">
        <f t="shared" si="46"/>
        <v>0</v>
      </c>
      <c r="BS17" s="197"/>
      <c r="BT17" s="197"/>
      <c r="BU17" s="198">
        <f t="shared" si="47"/>
        <v>0</v>
      </c>
      <c r="BV17" s="197"/>
      <c r="BW17" s="197"/>
      <c r="BX17" s="198">
        <f t="shared" si="48"/>
        <v>0</v>
      </c>
      <c r="BY17" s="197"/>
      <c r="BZ17" s="197"/>
      <c r="CA17" s="198">
        <f t="shared" si="49"/>
        <v>0</v>
      </c>
      <c r="CD17" s="304">
        <v>44681</v>
      </c>
      <c r="CG17" s="299"/>
    </row>
    <row r="18" spans="1:85" x14ac:dyDescent="0.25">
      <c r="A18" s="39">
        <f t="shared" si="50"/>
        <v>4</v>
      </c>
      <c r="B18" s="177"/>
      <c r="C18" s="301"/>
      <c r="D18" s="178"/>
      <c r="E18" s="38">
        <f t="shared" si="7"/>
        <v>45016</v>
      </c>
      <c r="F18" s="182"/>
      <c r="G18" s="198"/>
      <c r="H18" s="197"/>
      <c r="I18" s="197"/>
      <c r="J18" s="198">
        <f t="shared" si="32"/>
        <v>0</v>
      </c>
      <c r="K18" s="197"/>
      <c r="L18" s="197"/>
      <c r="M18" s="198">
        <f t="shared" si="33"/>
        <v>0</v>
      </c>
      <c r="N18" s="197"/>
      <c r="O18" s="197"/>
      <c r="P18" s="198">
        <f t="shared" si="34"/>
        <v>0</v>
      </c>
      <c r="Q18" s="197"/>
      <c r="R18" s="197"/>
      <c r="S18" s="198">
        <f t="shared" si="11"/>
        <v>0</v>
      </c>
      <c r="T18" s="197"/>
      <c r="U18" s="197"/>
      <c r="V18" s="198">
        <f t="shared" si="12"/>
        <v>0</v>
      </c>
      <c r="W18" s="197"/>
      <c r="X18" s="197"/>
      <c r="Y18" s="198">
        <f t="shared" si="13"/>
        <v>0</v>
      </c>
      <c r="Z18" s="197"/>
      <c r="AA18" s="197"/>
      <c r="AB18" s="198">
        <f t="shared" si="14"/>
        <v>0</v>
      </c>
      <c r="AC18" s="197"/>
      <c r="AD18" s="197"/>
      <c r="AE18" s="198">
        <f t="shared" si="15"/>
        <v>0</v>
      </c>
      <c r="AF18" s="197"/>
      <c r="AG18" s="197"/>
      <c r="AH18" s="198">
        <f t="shared" si="16"/>
        <v>0</v>
      </c>
      <c r="AI18" s="197"/>
      <c r="AJ18" s="197"/>
      <c r="AK18" s="198">
        <f t="shared" si="35"/>
        <v>0</v>
      </c>
      <c r="AL18" s="197"/>
      <c r="AM18" s="197"/>
      <c r="AN18" s="198">
        <f t="shared" si="36"/>
        <v>0</v>
      </c>
      <c r="AO18" s="197"/>
      <c r="AP18" s="197"/>
      <c r="AQ18" s="198">
        <f t="shared" si="37"/>
        <v>0</v>
      </c>
      <c r="AR18" s="197"/>
      <c r="AS18" s="197"/>
      <c r="AT18" s="198">
        <f t="shared" si="38"/>
        <v>0</v>
      </c>
      <c r="AU18" s="197"/>
      <c r="AV18" s="197"/>
      <c r="AW18" s="198">
        <f t="shared" si="39"/>
        <v>0</v>
      </c>
      <c r="AX18" s="197"/>
      <c r="AY18" s="197"/>
      <c r="AZ18" s="198">
        <f t="shared" si="40"/>
        <v>0</v>
      </c>
      <c r="BA18" s="197"/>
      <c r="BB18" s="197"/>
      <c r="BC18" s="198">
        <f t="shared" si="41"/>
        <v>0</v>
      </c>
      <c r="BD18" s="197"/>
      <c r="BE18" s="197"/>
      <c r="BF18" s="198">
        <f t="shared" si="42"/>
        <v>0</v>
      </c>
      <c r="BG18" s="197"/>
      <c r="BH18" s="197"/>
      <c r="BI18" s="198">
        <f t="shared" si="43"/>
        <v>0</v>
      </c>
      <c r="BJ18" s="197"/>
      <c r="BK18" s="197"/>
      <c r="BL18" s="198">
        <f t="shared" si="44"/>
        <v>0</v>
      </c>
      <c r="BM18" s="197"/>
      <c r="BN18" s="197"/>
      <c r="BO18" s="198">
        <f t="shared" si="45"/>
        <v>0</v>
      </c>
      <c r="BP18" s="197"/>
      <c r="BQ18" s="197"/>
      <c r="BR18" s="198">
        <f t="shared" si="46"/>
        <v>0</v>
      </c>
      <c r="BS18" s="197"/>
      <c r="BT18" s="197"/>
      <c r="BU18" s="198">
        <f t="shared" si="47"/>
        <v>0</v>
      </c>
      <c r="BV18" s="197"/>
      <c r="BW18" s="197"/>
      <c r="BX18" s="198">
        <f t="shared" si="48"/>
        <v>0</v>
      </c>
      <c r="BY18" s="197"/>
      <c r="BZ18" s="197"/>
      <c r="CA18" s="198">
        <f t="shared" si="49"/>
        <v>0</v>
      </c>
      <c r="CD18" s="304">
        <v>44696</v>
      </c>
      <c r="CG18" s="299"/>
    </row>
    <row r="19" spans="1:85" x14ac:dyDescent="0.25">
      <c r="A19" s="39">
        <f t="shared" si="50"/>
        <v>5</v>
      </c>
      <c r="B19" s="177"/>
      <c r="C19" s="301"/>
      <c r="D19" s="178"/>
      <c r="E19" s="38">
        <f t="shared" si="7"/>
        <v>45016</v>
      </c>
      <c r="F19" s="182"/>
      <c r="G19" s="198"/>
      <c r="H19" s="197"/>
      <c r="I19" s="197"/>
      <c r="J19" s="198">
        <f t="shared" si="8"/>
        <v>0</v>
      </c>
      <c r="K19" s="197"/>
      <c r="L19" s="197"/>
      <c r="M19" s="198">
        <f t="shared" si="9"/>
        <v>0</v>
      </c>
      <c r="N19" s="197"/>
      <c r="O19" s="197"/>
      <c r="P19" s="198">
        <f t="shared" si="10"/>
        <v>0</v>
      </c>
      <c r="Q19" s="197"/>
      <c r="R19" s="197"/>
      <c r="S19" s="198">
        <f t="shared" si="11"/>
        <v>0</v>
      </c>
      <c r="T19" s="197"/>
      <c r="U19" s="197"/>
      <c r="V19" s="198">
        <f t="shared" si="12"/>
        <v>0</v>
      </c>
      <c r="W19" s="197"/>
      <c r="X19" s="197"/>
      <c r="Y19" s="198">
        <f t="shared" si="13"/>
        <v>0</v>
      </c>
      <c r="Z19" s="197"/>
      <c r="AA19" s="197"/>
      <c r="AB19" s="198">
        <f t="shared" si="14"/>
        <v>0</v>
      </c>
      <c r="AC19" s="197"/>
      <c r="AD19" s="197"/>
      <c r="AE19" s="198">
        <f t="shared" si="15"/>
        <v>0</v>
      </c>
      <c r="AF19" s="197"/>
      <c r="AG19" s="197"/>
      <c r="AH19" s="198">
        <f t="shared" si="16"/>
        <v>0</v>
      </c>
      <c r="AI19" s="197"/>
      <c r="AJ19" s="197"/>
      <c r="AK19" s="198">
        <f t="shared" si="17"/>
        <v>0</v>
      </c>
      <c r="AL19" s="197"/>
      <c r="AM19" s="197"/>
      <c r="AN19" s="198">
        <f t="shared" si="18"/>
        <v>0</v>
      </c>
      <c r="AO19" s="197"/>
      <c r="AP19" s="197"/>
      <c r="AQ19" s="198">
        <f t="shared" si="19"/>
        <v>0</v>
      </c>
      <c r="AR19" s="197"/>
      <c r="AS19" s="197"/>
      <c r="AT19" s="198">
        <f t="shared" si="20"/>
        <v>0</v>
      </c>
      <c r="AU19" s="197"/>
      <c r="AV19" s="197"/>
      <c r="AW19" s="198">
        <f t="shared" si="21"/>
        <v>0</v>
      </c>
      <c r="AX19" s="197"/>
      <c r="AY19" s="197"/>
      <c r="AZ19" s="198">
        <f t="shared" si="22"/>
        <v>0</v>
      </c>
      <c r="BA19" s="197"/>
      <c r="BB19" s="197"/>
      <c r="BC19" s="198">
        <f t="shared" si="23"/>
        <v>0</v>
      </c>
      <c r="BD19" s="197"/>
      <c r="BE19" s="197"/>
      <c r="BF19" s="198">
        <f t="shared" si="24"/>
        <v>0</v>
      </c>
      <c r="BG19" s="197"/>
      <c r="BH19" s="197"/>
      <c r="BI19" s="198">
        <f t="shared" si="25"/>
        <v>0</v>
      </c>
      <c r="BJ19" s="197"/>
      <c r="BK19" s="197"/>
      <c r="BL19" s="198">
        <f t="shared" si="26"/>
        <v>0</v>
      </c>
      <c r="BM19" s="197"/>
      <c r="BN19" s="197"/>
      <c r="BO19" s="198">
        <f t="shared" si="27"/>
        <v>0</v>
      </c>
      <c r="BP19" s="197"/>
      <c r="BQ19" s="197"/>
      <c r="BR19" s="198">
        <f t="shared" si="28"/>
        <v>0</v>
      </c>
      <c r="BS19" s="197"/>
      <c r="BT19" s="197"/>
      <c r="BU19" s="198">
        <f t="shared" si="29"/>
        <v>0</v>
      </c>
      <c r="BV19" s="197"/>
      <c r="BW19" s="197"/>
      <c r="BX19" s="198">
        <f t="shared" si="30"/>
        <v>0</v>
      </c>
      <c r="BY19" s="197"/>
      <c r="BZ19" s="197"/>
      <c r="CA19" s="198">
        <f t="shared" si="31"/>
        <v>0</v>
      </c>
      <c r="CD19" s="304">
        <v>44712</v>
      </c>
      <c r="CG19" s="299"/>
    </row>
    <row r="20" spans="1:85" x14ac:dyDescent="0.25">
      <c r="A20" s="39">
        <f t="shared" si="50"/>
        <v>6</v>
      </c>
      <c r="B20" s="177"/>
      <c r="C20" s="301"/>
      <c r="D20" s="178"/>
      <c r="E20" s="38">
        <f t="shared" si="7"/>
        <v>45016</v>
      </c>
      <c r="F20" s="182"/>
      <c r="G20" s="198"/>
      <c r="H20" s="197"/>
      <c r="I20" s="197"/>
      <c r="J20" s="198">
        <f t="shared" ref="J20" si="51">SUM(H20:I20)</f>
        <v>0</v>
      </c>
      <c r="K20" s="197"/>
      <c r="L20" s="197"/>
      <c r="M20" s="198">
        <f t="shared" ref="M20" si="52">SUM(K20:L20)</f>
        <v>0</v>
      </c>
      <c r="N20" s="197"/>
      <c r="O20" s="197"/>
      <c r="P20" s="198">
        <f t="shared" ref="P20" si="53">SUM(N20:O20)</f>
        <v>0</v>
      </c>
      <c r="Q20" s="197"/>
      <c r="R20" s="197"/>
      <c r="S20" s="198">
        <f t="shared" si="11"/>
        <v>0</v>
      </c>
      <c r="T20" s="197"/>
      <c r="U20" s="197"/>
      <c r="V20" s="198">
        <f t="shared" si="12"/>
        <v>0</v>
      </c>
      <c r="W20" s="197"/>
      <c r="X20" s="197"/>
      <c r="Y20" s="198">
        <f t="shared" si="13"/>
        <v>0</v>
      </c>
      <c r="Z20" s="197"/>
      <c r="AA20" s="197"/>
      <c r="AB20" s="198">
        <f t="shared" si="14"/>
        <v>0</v>
      </c>
      <c r="AC20" s="197"/>
      <c r="AD20" s="197"/>
      <c r="AE20" s="198">
        <f t="shared" si="15"/>
        <v>0</v>
      </c>
      <c r="AF20" s="197"/>
      <c r="AG20" s="197"/>
      <c r="AH20" s="198">
        <f t="shared" si="16"/>
        <v>0</v>
      </c>
      <c r="AI20" s="197"/>
      <c r="AJ20" s="197"/>
      <c r="AK20" s="198">
        <f t="shared" ref="AK20" si="54">SUM(AI20:AJ20)</f>
        <v>0</v>
      </c>
      <c r="AL20" s="197"/>
      <c r="AM20" s="197"/>
      <c r="AN20" s="198">
        <f t="shared" ref="AN20" si="55">SUM(AL20:AM20)</f>
        <v>0</v>
      </c>
      <c r="AO20" s="197"/>
      <c r="AP20" s="197"/>
      <c r="AQ20" s="198">
        <f t="shared" ref="AQ20" si="56">SUM(AO20:AP20)</f>
        <v>0</v>
      </c>
      <c r="AR20" s="197"/>
      <c r="AS20" s="197"/>
      <c r="AT20" s="198">
        <f t="shared" ref="AT20" si="57">SUM(AR20:AS20)</f>
        <v>0</v>
      </c>
      <c r="AU20" s="197"/>
      <c r="AV20" s="197"/>
      <c r="AW20" s="198">
        <f t="shared" ref="AW20" si="58">SUM(AU20:AV20)</f>
        <v>0</v>
      </c>
      <c r="AX20" s="197"/>
      <c r="AY20" s="197"/>
      <c r="AZ20" s="198">
        <f t="shared" ref="AZ20" si="59">SUM(AX20:AY20)</f>
        <v>0</v>
      </c>
      <c r="BA20" s="197"/>
      <c r="BB20" s="197"/>
      <c r="BC20" s="198">
        <f t="shared" ref="BC20" si="60">SUM(BA20:BB20)</f>
        <v>0</v>
      </c>
      <c r="BD20" s="197"/>
      <c r="BE20" s="197"/>
      <c r="BF20" s="198">
        <f t="shared" ref="BF20" si="61">SUM(BD20:BE20)</f>
        <v>0</v>
      </c>
      <c r="BG20" s="197"/>
      <c r="BH20" s="197"/>
      <c r="BI20" s="198">
        <f t="shared" ref="BI20" si="62">SUM(BG20:BH20)</f>
        <v>0</v>
      </c>
      <c r="BJ20" s="197"/>
      <c r="BK20" s="197"/>
      <c r="BL20" s="198">
        <f t="shared" ref="BL20" si="63">SUM(BJ20:BK20)</f>
        <v>0</v>
      </c>
      <c r="BM20" s="197"/>
      <c r="BN20" s="197"/>
      <c r="BO20" s="198">
        <f t="shared" ref="BO20" si="64">SUM(BM20:BN20)</f>
        <v>0</v>
      </c>
      <c r="BP20" s="197"/>
      <c r="BQ20" s="197"/>
      <c r="BR20" s="198">
        <f t="shared" ref="BR20" si="65">SUM(BP20:BQ20)</f>
        <v>0</v>
      </c>
      <c r="BS20" s="197"/>
      <c r="BT20" s="197"/>
      <c r="BU20" s="198">
        <f t="shared" ref="BU20" si="66">SUM(BS20:BT20)</f>
        <v>0</v>
      </c>
      <c r="BV20" s="197"/>
      <c r="BW20" s="197"/>
      <c r="BX20" s="198">
        <f t="shared" ref="BX20" si="67">SUM(BV20:BW20)</f>
        <v>0</v>
      </c>
      <c r="BY20" s="197"/>
      <c r="BZ20" s="197"/>
      <c r="CA20" s="198">
        <f t="shared" ref="CA20" si="68">SUM(BY20:BZ20)</f>
        <v>0</v>
      </c>
      <c r="CD20" s="304">
        <v>44727</v>
      </c>
      <c r="CG20" s="299"/>
    </row>
    <row r="21" spans="1:85" x14ac:dyDescent="0.25">
      <c r="A21" s="39">
        <f t="shared" si="50"/>
        <v>7</v>
      </c>
      <c r="B21" s="177"/>
      <c r="C21" s="301"/>
      <c r="D21" s="178"/>
      <c r="E21" s="38">
        <f t="shared" si="7"/>
        <v>45016</v>
      </c>
      <c r="F21" s="178"/>
      <c r="G21" s="198"/>
      <c r="H21" s="197"/>
      <c r="I21" s="197"/>
      <c r="J21" s="198">
        <f t="shared" ref="J21" si="69">SUM(H21:I21)</f>
        <v>0</v>
      </c>
      <c r="K21" s="197"/>
      <c r="L21" s="197"/>
      <c r="M21" s="198">
        <f t="shared" ref="M21" si="70">SUM(K21:L21)</f>
        <v>0</v>
      </c>
      <c r="N21" s="197"/>
      <c r="O21" s="197"/>
      <c r="P21" s="198">
        <f t="shared" ref="P21" si="71">SUM(N21:O21)</f>
        <v>0</v>
      </c>
      <c r="Q21" s="197"/>
      <c r="R21" s="197"/>
      <c r="S21" s="198">
        <f t="shared" si="11"/>
        <v>0</v>
      </c>
      <c r="T21" s="197"/>
      <c r="U21" s="197"/>
      <c r="V21" s="198">
        <f t="shared" si="12"/>
        <v>0</v>
      </c>
      <c r="W21" s="197"/>
      <c r="X21" s="197"/>
      <c r="Y21" s="198">
        <f t="shared" si="13"/>
        <v>0</v>
      </c>
      <c r="Z21" s="197"/>
      <c r="AA21" s="197"/>
      <c r="AB21" s="198">
        <f t="shared" si="14"/>
        <v>0</v>
      </c>
      <c r="AC21" s="197"/>
      <c r="AD21" s="197"/>
      <c r="AE21" s="198">
        <f t="shared" si="15"/>
        <v>0</v>
      </c>
      <c r="AF21" s="197"/>
      <c r="AG21" s="197"/>
      <c r="AH21" s="198">
        <f t="shared" si="16"/>
        <v>0</v>
      </c>
      <c r="AI21" s="197"/>
      <c r="AJ21" s="197"/>
      <c r="AK21" s="198">
        <f t="shared" ref="AK21" si="72">SUM(AI21:AJ21)</f>
        <v>0</v>
      </c>
      <c r="AL21" s="197"/>
      <c r="AM21" s="197"/>
      <c r="AN21" s="198">
        <f t="shared" ref="AN21" si="73">SUM(AL21:AM21)</f>
        <v>0</v>
      </c>
      <c r="AO21" s="197"/>
      <c r="AP21" s="197"/>
      <c r="AQ21" s="198">
        <f t="shared" ref="AQ21" si="74">SUM(AO21:AP21)</f>
        <v>0</v>
      </c>
      <c r="AR21" s="197"/>
      <c r="AS21" s="197"/>
      <c r="AT21" s="198">
        <f t="shared" ref="AT21" si="75">SUM(AR21:AS21)</f>
        <v>0</v>
      </c>
      <c r="AU21" s="197"/>
      <c r="AV21" s="197"/>
      <c r="AW21" s="198">
        <f t="shared" ref="AW21" si="76">SUM(AU21:AV21)</f>
        <v>0</v>
      </c>
      <c r="AX21" s="197"/>
      <c r="AY21" s="197"/>
      <c r="AZ21" s="198">
        <f t="shared" si="22"/>
        <v>0</v>
      </c>
      <c r="BA21" s="197"/>
      <c r="BB21" s="197"/>
      <c r="BC21" s="198">
        <f t="shared" si="23"/>
        <v>0</v>
      </c>
      <c r="BD21" s="197"/>
      <c r="BE21" s="197"/>
      <c r="BF21" s="198">
        <f t="shared" si="24"/>
        <v>0</v>
      </c>
      <c r="BG21" s="197"/>
      <c r="BH21" s="197"/>
      <c r="BI21" s="198">
        <f t="shared" si="25"/>
        <v>0</v>
      </c>
      <c r="BJ21" s="197"/>
      <c r="BK21" s="197"/>
      <c r="BL21" s="198">
        <f t="shared" si="26"/>
        <v>0</v>
      </c>
      <c r="BM21" s="197"/>
      <c r="BN21" s="197"/>
      <c r="BO21" s="198">
        <f t="shared" si="27"/>
        <v>0</v>
      </c>
      <c r="BP21" s="197"/>
      <c r="BQ21" s="197"/>
      <c r="BR21" s="198">
        <f t="shared" si="28"/>
        <v>0</v>
      </c>
      <c r="BS21" s="197"/>
      <c r="BT21" s="197"/>
      <c r="BU21" s="198">
        <f t="shared" si="29"/>
        <v>0</v>
      </c>
      <c r="BV21" s="197"/>
      <c r="BW21" s="197"/>
      <c r="BX21" s="198">
        <f t="shared" si="30"/>
        <v>0</v>
      </c>
      <c r="BY21" s="197"/>
      <c r="BZ21" s="197"/>
      <c r="CA21" s="198">
        <f t="shared" ref="CA21" si="77">SUM(BY21:BZ21)</f>
        <v>0</v>
      </c>
      <c r="CD21" s="304">
        <v>44742</v>
      </c>
      <c r="CG21" s="299"/>
    </row>
    <row r="22" spans="1:85" x14ac:dyDescent="0.25">
      <c r="A22" s="39">
        <f t="shared" si="50"/>
        <v>8</v>
      </c>
      <c r="B22" s="177"/>
      <c r="C22" s="301"/>
      <c r="D22" s="178"/>
      <c r="E22" s="38">
        <f t="shared" si="7"/>
        <v>45016</v>
      </c>
      <c r="F22" s="182"/>
      <c r="G22" s="198"/>
      <c r="H22" s="197"/>
      <c r="I22" s="197"/>
      <c r="J22" s="198">
        <f t="shared" si="8"/>
        <v>0</v>
      </c>
      <c r="K22" s="197"/>
      <c r="L22" s="197"/>
      <c r="M22" s="198">
        <f t="shared" si="9"/>
        <v>0</v>
      </c>
      <c r="N22" s="197"/>
      <c r="O22" s="197"/>
      <c r="P22" s="198">
        <f t="shared" si="10"/>
        <v>0</v>
      </c>
      <c r="Q22" s="197"/>
      <c r="R22" s="197"/>
      <c r="S22" s="198">
        <f t="shared" si="11"/>
        <v>0</v>
      </c>
      <c r="T22" s="197"/>
      <c r="U22" s="197"/>
      <c r="V22" s="198">
        <f t="shared" si="12"/>
        <v>0</v>
      </c>
      <c r="W22" s="197"/>
      <c r="X22" s="197"/>
      <c r="Y22" s="198">
        <f t="shared" si="13"/>
        <v>0</v>
      </c>
      <c r="Z22" s="197"/>
      <c r="AA22" s="197"/>
      <c r="AB22" s="198">
        <f t="shared" si="14"/>
        <v>0</v>
      </c>
      <c r="AC22" s="197"/>
      <c r="AD22" s="197"/>
      <c r="AE22" s="198">
        <f t="shared" si="15"/>
        <v>0</v>
      </c>
      <c r="AF22" s="197"/>
      <c r="AG22" s="197"/>
      <c r="AH22" s="198">
        <f t="shared" si="16"/>
        <v>0</v>
      </c>
      <c r="AI22" s="197"/>
      <c r="AJ22" s="197"/>
      <c r="AK22" s="198">
        <f t="shared" si="17"/>
        <v>0</v>
      </c>
      <c r="AL22" s="197"/>
      <c r="AM22" s="197"/>
      <c r="AN22" s="198">
        <f t="shared" si="18"/>
        <v>0</v>
      </c>
      <c r="AO22" s="197"/>
      <c r="AP22" s="197"/>
      <c r="AQ22" s="198">
        <f t="shared" si="19"/>
        <v>0</v>
      </c>
      <c r="AR22" s="197"/>
      <c r="AS22" s="197"/>
      <c r="AT22" s="198">
        <f t="shared" si="20"/>
        <v>0</v>
      </c>
      <c r="AU22" s="197"/>
      <c r="AV22" s="197"/>
      <c r="AW22" s="198">
        <f t="shared" si="21"/>
        <v>0</v>
      </c>
      <c r="AX22" s="197"/>
      <c r="AY22" s="197"/>
      <c r="AZ22" s="198">
        <f t="shared" si="22"/>
        <v>0</v>
      </c>
      <c r="BA22" s="197"/>
      <c r="BB22" s="197"/>
      <c r="BC22" s="198">
        <f t="shared" si="23"/>
        <v>0</v>
      </c>
      <c r="BD22" s="197"/>
      <c r="BE22" s="197"/>
      <c r="BF22" s="198">
        <f t="shared" si="24"/>
        <v>0</v>
      </c>
      <c r="BG22" s="197"/>
      <c r="BH22" s="197"/>
      <c r="BI22" s="198">
        <f t="shared" si="25"/>
        <v>0</v>
      </c>
      <c r="BJ22" s="197"/>
      <c r="BK22" s="197"/>
      <c r="BL22" s="198">
        <f t="shared" si="26"/>
        <v>0</v>
      </c>
      <c r="BM22" s="197"/>
      <c r="BN22" s="197"/>
      <c r="BO22" s="198">
        <f t="shared" si="27"/>
        <v>0</v>
      </c>
      <c r="BP22" s="197"/>
      <c r="BQ22" s="197"/>
      <c r="BR22" s="198">
        <f t="shared" si="28"/>
        <v>0</v>
      </c>
      <c r="BS22" s="197"/>
      <c r="BT22" s="197"/>
      <c r="BU22" s="198">
        <f t="shared" si="29"/>
        <v>0</v>
      </c>
      <c r="BV22" s="197"/>
      <c r="BW22" s="197"/>
      <c r="BX22" s="198">
        <f t="shared" si="30"/>
        <v>0</v>
      </c>
      <c r="BY22" s="197"/>
      <c r="BZ22" s="197"/>
      <c r="CA22" s="198">
        <f t="shared" si="31"/>
        <v>0</v>
      </c>
      <c r="CD22" s="304">
        <v>44757</v>
      </c>
      <c r="CG22" s="299"/>
    </row>
    <row r="23" spans="1:85" x14ac:dyDescent="0.25">
      <c r="A23" s="39">
        <f t="shared" si="50"/>
        <v>9</v>
      </c>
      <c r="B23" s="177"/>
      <c r="C23" s="301"/>
      <c r="D23" s="178"/>
      <c r="E23" s="38">
        <f t="shared" si="7"/>
        <v>45016</v>
      </c>
      <c r="F23" s="182"/>
      <c r="G23" s="198"/>
      <c r="H23" s="197"/>
      <c r="I23" s="197"/>
      <c r="J23" s="198">
        <f t="shared" si="8"/>
        <v>0</v>
      </c>
      <c r="K23" s="197"/>
      <c r="L23" s="197"/>
      <c r="M23" s="198">
        <f t="shared" si="9"/>
        <v>0</v>
      </c>
      <c r="N23" s="197"/>
      <c r="O23" s="197"/>
      <c r="P23" s="198">
        <f t="shared" si="10"/>
        <v>0</v>
      </c>
      <c r="Q23" s="197"/>
      <c r="R23" s="197"/>
      <c r="S23" s="198">
        <f t="shared" si="11"/>
        <v>0</v>
      </c>
      <c r="T23" s="197"/>
      <c r="U23" s="197"/>
      <c r="V23" s="198">
        <f t="shared" si="12"/>
        <v>0</v>
      </c>
      <c r="W23" s="197"/>
      <c r="X23" s="197"/>
      <c r="Y23" s="198">
        <f t="shared" si="13"/>
        <v>0</v>
      </c>
      <c r="Z23" s="197"/>
      <c r="AA23" s="197"/>
      <c r="AB23" s="198">
        <f t="shared" si="14"/>
        <v>0</v>
      </c>
      <c r="AC23" s="197"/>
      <c r="AD23" s="197"/>
      <c r="AE23" s="198">
        <f t="shared" si="15"/>
        <v>0</v>
      </c>
      <c r="AF23" s="197"/>
      <c r="AG23" s="197"/>
      <c r="AH23" s="198">
        <f t="shared" si="16"/>
        <v>0</v>
      </c>
      <c r="AI23" s="197"/>
      <c r="AJ23" s="197"/>
      <c r="AK23" s="198">
        <f t="shared" si="17"/>
        <v>0</v>
      </c>
      <c r="AL23" s="197"/>
      <c r="AM23" s="197"/>
      <c r="AN23" s="198">
        <f t="shared" si="18"/>
        <v>0</v>
      </c>
      <c r="AO23" s="197"/>
      <c r="AP23" s="197"/>
      <c r="AQ23" s="198">
        <f t="shared" si="19"/>
        <v>0</v>
      </c>
      <c r="AR23" s="197"/>
      <c r="AS23" s="197"/>
      <c r="AT23" s="198">
        <f t="shared" si="20"/>
        <v>0</v>
      </c>
      <c r="AU23" s="197"/>
      <c r="AV23" s="197"/>
      <c r="AW23" s="198">
        <f t="shared" si="21"/>
        <v>0</v>
      </c>
      <c r="AX23" s="197"/>
      <c r="AY23" s="197"/>
      <c r="AZ23" s="198">
        <f t="shared" si="22"/>
        <v>0</v>
      </c>
      <c r="BA23" s="197"/>
      <c r="BB23" s="197"/>
      <c r="BC23" s="198">
        <f t="shared" si="23"/>
        <v>0</v>
      </c>
      <c r="BD23" s="197"/>
      <c r="BE23" s="197"/>
      <c r="BF23" s="198">
        <f t="shared" si="24"/>
        <v>0</v>
      </c>
      <c r="BG23" s="197"/>
      <c r="BH23" s="197"/>
      <c r="BI23" s="198">
        <f t="shared" si="25"/>
        <v>0</v>
      </c>
      <c r="BJ23" s="197"/>
      <c r="BK23" s="197"/>
      <c r="BL23" s="198">
        <f t="shared" si="26"/>
        <v>0</v>
      </c>
      <c r="BM23" s="197"/>
      <c r="BN23" s="197"/>
      <c r="BO23" s="198">
        <f t="shared" si="27"/>
        <v>0</v>
      </c>
      <c r="BP23" s="197"/>
      <c r="BQ23" s="197"/>
      <c r="BR23" s="198">
        <f t="shared" si="28"/>
        <v>0</v>
      </c>
      <c r="BS23" s="197"/>
      <c r="BT23" s="197"/>
      <c r="BU23" s="198">
        <f t="shared" si="29"/>
        <v>0</v>
      </c>
      <c r="BV23" s="197"/>
      <c r="BW23" s="197"/>
      <c r="BX23" s="198">
        <f t="shared" si="30"/>
        <v>0</v>
      </c>
      <c r="BY23" s="197"/>
      <c r="BZ23" s="197"/>
      <c r="CA23" s="198">
        <f t="shared" si="31"/>
        <v>0</v>
      </c>
      <c r="CD23" s="304">
        <v>44773</v>
      </c>
      <c r="CG23" s="299"/>
    </row>
    <row r="24" spans="1:85" x14ac:dyDescent="0.25">
      <c r="A24" s="39">
        <f t="shared" si="50"/>
        <v>10</v>
      </c>
      <c r="B24" s="177"/>
      <c r="C24" s="301"/>
      <c r="D24" s="178"/>
      <c r="E24" s="38">
        <f t="shared" si="7"/>
        <v>45016</v>
      </c>
      <c r="F24" s="182"/>
      <c r="G24" s="198"/>
      <c r="H24" s="197"/>
      <c r="I24" s="197"/>
      <c r="J24" s="198">
        <f t="shared" si="8"/>
        <v>0</v>
      </c>
      <c r="K24" s="197"/>
      <c r="L24" s="197"/>
      <c r="M24" s="198">
        <f t="shared" si="9"/>
        <v>0</v>
      </c>
      <c r="N24" s="197"/>
      <c r="O24" s="197"/>
      <c r="P24" s="198">
        <f t="shared" si="10"/>
        <v>0</v>
      </c>
      <c r="Q24" s="197"/>
      <c r="R24" s="197"/>
      <c r="S24" s="198">
        <f t="shared" si="11"/>
        <v>0</v>
      </c>
      <c r="T24" s="197"/>
      <c r="U24" s="197"/>
      <c r="V24" s="198">
        <f t="shared" si="12"/>
        <v>0</v>
      </c>
      <c r="W24" s="197"/>
      <c r="X24" s="197"/>
      <c r="Y24" s="198">
        <f t="shared" si="13"/>
        <v>0</v>
      </c>
      <c r="Z24" s="197"/>
      <c r="AA24" s="197"/>
      <c r="AB24" s="198">
        <f t="shared" si="14"/>
        <v>0</v>
      </c>
      <c r="AC24" s="197"/>
      <c r="AD24" s="197"/>
      <c r="AE24" s="198">
        <f t="shared" si="15"/>
        <v>0</v>
      </c>
      <c r="AF24" s="197"/>
      <c r="AG24" s="197"/>
      <c r="AH24" s="198">
        <f t="shared" si="16"/>
        <v>0</v>
      </c>
      <c r="AI24" s="197"/>
      <c r="AJ24" s="197"/>
      <c r="AK24" s="198">
        <f t="shared" si="17"/>
        <v>0</v>
      </c>
      <c r="AL24" s="197"/>
      <c r="AM24" s="197"/>
      <c r="AN24" s="198">
        <f t="shared" si="18"/>
        <v>0</v>
      </c>
      <c r="AO24" s="197"/>
      <c r="AP24" s="197"/>
      <c r="AQ24" s="198">
        <f t="shared" si="19"/>
        <v>0</v>
      </c>
      <c r="AR24" s="197"/>
      <c r="AS24" s="197"/>
      <c r="AT24" s="198">
        <f t="shared" si="20"/>
        <v>0</v>
      </c>
      <c r="AU24" s="197"/>
      <c r="AV24" s="197"/>
      <c r="AW24" s="198">
        <f t="shared" si="21"/>
        <v>0</v>
      </c>
      <c r="AX24" s="197"/>
      <c r="AY24" s="197"/>
      <c r="AZ24" s="198">
        <f t="shared" si="22"/>
        <v>0</v>
      </c>
      <c r="BA24" s="197"/>
      <c r="BB24" s="197"/>
      <c r="BC24" s="198">
        <f t="shared" si="23"/>
        <v>0</v>
      </c>
      <c r="BD24" s="197"/>
      <c r="BE24" s="197"/>
      <c r="BF24" s="198">
        <f t="shared" si="24"/>
        <v>0</v>
      </c>
      <c r="BG24" s="197"/>
      <c r="BH24" s="197"/>
      <c r="BI24" s="198">
        <f t="shared" si="25"/>
        <v>0</v>
      </c>
      <c r="BJ24" s="197"/>
      <c r="BK24" s="197"/>
      <c r="BL24" s="198">
        <f t="shared" si="26"/>
        <v>0</v>
      </c>
      <c r="BM24" s="197"/>
      <c r="BN24" s="197"/>
      <c r="BO24" s="198">
        <f t="shared" si="27"/>
        <v>0</v>
      </c>
      <c r="BP24" s="197"/>
      <c r="BQ24" s="197"/>
      <c r="BR24" s="198">
        <f t="shared" si="28"/>
        <v>0</v>
      </c>
      <c r="BS24" s="197"/>
      <c r="BT24" s="197"/>
      <c r="BU24" s="198">
        <f t="shared" si="29"/>
        <v>0</v>
      </c>
      <c r="BV24" s="197"/>
      <c r="BW24" s="197"/>
      <c r="BX24" s="198">
        <f t="shared" si="30"/>
        <v>0</v>
      </c>
      <c r="BY24" s="197"/>
      <c r="BZ24" s="197"/>
      <c r="CA24" s="198">
        <f t="shared" si="31"/>
        <v>0</v>
      </c>
      <c r="CD24" s="304">
        <v>44788</v>
      </c>
      <c r="CG24" s="299"/>
    </row>
    <row r="25" spans="1:85" x14ac:dyDescent="0.25">
      <c r="A25" s="39">
        <f t="shared" si="50"/>
        <v>11</v>
      </c>
      <c r="B25" s="177"/>
      <c r="C25" s="301"/>
      <c r="D25" s="178"/>
      <c r="E25" s="38">
        <f t="shared" si="7"/>
        <v>45016</v>
      </c>
      <c r="F25" s="182"/>
      <c r="G25" s="198"/>
      <c r="H25" s="197"/>
      <c r="I25" s="197"/>
      <c r="J25" s="198">
        <f t="shared" si="8"/>
        <v>0</v>
      </c>
      <c r="K25" s="197"/>
      <c r="L25" s="197"/>
      <c r="M25" s="198">
        <f t="shared" si="9"/>
        <v>0</v>
      </c>
      <c r="N25" s="197"/>
      <c r="O25" s="197"/>
      <c r="P25" s="198">
        <f t="shared" si="10"/>
        <v>0</v>
      </c>
      <c r="Q25" s="197"/>
      <c r="R25" s="197"/>
      <c r="S25" s="198">
        <f t="shared" si="11"/>
        <v>0</v>
      </c>
      <c r="T25" s="197"/>
      <c r="U25" s="197"/>
      <c r="V25" s="198">
        <f t="shared" si="12"/>
        <v>0</v>
      </c>
      <c r="W25" s="197"/>
      <c r="X25" s="197"/>
      <c r="Y25" s="198">
        <f t="shared" si="13"/>
        <v>0</v>
      </c>
      <c r="Z25" s="197"/>
      <c r="AA25" s="197"/>
      <c r="AB25" s="198">
        <f t="shared" si="14"/>
        <v>0</v>
      </c>
      <c r="AC25" s="197"/>
      <c r="AD25" s="197"/>
      <c r="AE25" s="198">
        <f t="shared" si="15"/>
        <v>0</v>
      </c>
      <c r="AF25" s="197"/>
      <c r="AG25" s="197"/>
      <c r="AH25" s="198">
        <f t="shared" si="16"/>
        <v>0</v>
      </c>
      <c r="AI25" s="197"/>
      <c r="AJ25" s="197"/>
      <c r="AK25" s="198">
        <f t="shared" si="17"/>
        <v>0</v>
      </c>
      <c r="AL25" s="197"/>
      <c r="AM25" s="197"/>
      <c r="AN25" s="198">
        <f t="shared" si="18"/>
        <v>0</v>
      </c>
      <c r="AO25" s="197"/>
      <c r="AP25" s="197"/>
      <c r="AQ25" s="198">
        <f t="shared" si="19"/>
        <v>0</v>
      </c>
      <c r="AR25" s="197"/>
      <c r="AS25" s="197"/>
      <c r="AT25" s="198">
        <f t="shared" si="20"/>
        <v>0</v>
      </c>
      <c r="AU25" s="197"/>
      <c r="AV25" s="197"/>
      <c r="AW25" s="198">
        <f t="shared" si="21"/>
        <v>0</v>
      </c>
      <c r="AX25" s="197"/>
      <c r="AY25" s="197"/>
      <c r="AZ25" s="198">
        <f t="shared" si="22"/>
        <v>0</v>
      </c>
      <c r="BA25" s="197"/>
      <c r="BB25" s="197"/>
      <c r="BC25" s="198">
        <f t="shared" si="23"/>
        <v>0</v>
      </c>
      <c r="BD25" s="197"/>
      <c r="BE25" s="197"/>
      <c r="BF25" s="198">
        <f t="shared" si="24"/>
        <v>0</v>
      </c>
      <c r="BG25" s="197"/>
      <c r="BH25" s="197"/>
      <c r="BI25" s="198">
        <f t="shared" si="25"/>
        <v>0</v>
      </c>
      <c r="BJ25" s="197"/>
      <c r="BK25" s="197"/>
      <c r="BL25" s="198">
        <f t="shared" si="26"/>
        <v>0</v>
      </c>
      <c r="BM25" s="197"/>
      <c r="BN25" s="197"/>
      <c r="BO25" s="198">
        <f t="shared" si="27"/>
        <v>0</v>
      </c>
      <c r="BP25" s="197"/>
      <c r="BQ25" s="197"/>
      <c r="BR25" s="198">
        <f t="shared" si="28"/>
        <v>0</v>
      </c>
      <c r="BS25" s="197"/>
      <c r="BT25" s="197"/>
      <c r="BU25" s="198">
        <f t="shared" si="29"/>
        <v>0</v>
      </c>
      <c r="BV25" s="197"/>
      <c r="BW25" s="197"/>
      <c r="BX25" s="198">
        <f t="shared" si="30"/>
        <v>0</v>
      </c>
      <c r="BY25" s="197"/>
      <c r="BZ25" s="197"/>
      <c r="CA25" s="198">
        <f t="shared" si="31"/>
        <v>0</v>
      </c>
      <c r="CD25" s="304">
        <v>44804</v>
      </c>
      <c r="CG25" s="299"/>
    </row>
    <row r="26" spans="1:85" x14ac:dyDescent="0.25">
      <c r="A26" s="39">
        <f t="shared" si="50"/>
        <v>12</v>
      </c>
      <c r="B26" s="177"/>
      <c r="C26" s="301"/>
      <c r="D26" s="178"/>
      <c r="E26" s="38">
        <f t="shared" si="7"/>
        <v>45016</v>
      </c>
      <c r="F26" s="182"/>
      <c r="G26" s="198"/>
      <c r="H26" s="197"/>
      <c r="I26" s="197"/>
      <c r="J26" s="198">
        <f t="shared" ref="J26" si="78">SUM(H26:I26)</f>
        <v>0</v>
      </c>
      <c r="K26" s="197"/>
      <c r="L26" s="197"/>
      <c r="M26" s="198">
        <f t="shared" si="9"/>
        <v>0</v>
      </c>
      <c r="N26" s="197"/>
      <c r="O26" s="197"/>
      <c r="P26" s="198">
        <f t="shared" si="10"/>
        <v>0</v>
      </c>
      <c r="Q26" s="197"/>
      <c r="R26" s="197"/>
      <c r="S26" s="198">
        <f t="shared" si="11"/>
        <v>0</v>
      </c>
      <c r="T26" s="197"/>
      <c r="U26" s="197"/>
      <c r="V26" s="198">
        <f t="shared" si="12"/>
        <v>0</v>
      </c>
      <c r="W26" s="197"/>
      <c r="X26" s="197"/>
      <c r="Y26" s="198">
        <f t="shared" si="13"/>
        <v>0</v>
      </c>
      <c r="Z26" s="197"/>
      <c r="AA26" s="197"/>
      <c r="AB26" s="198">
        <f t="shared" si="14"/>
        <v>0</v>
      </c>
      <c r="AC26" s="197"/>
      <c r="AD26" s="197"/>
      <c r="AE26" s="198">
        <f t="shared" si="15"/>
        <v>0</v>
      </c>
      <c r="AF26" s="197"/>
      <c r="AG26" s="197"/>
      <c r="AH26" s="198">
        <f t="shared" si="16"/>
        <v>0</v>
      </c>
      <c r="AI26" s="197"/>
      <c r="AJ26" s="197"/>
      <c r="AK26" s="198">
        <f t="shared" ref="AK26:AK32" si="79">SUM(AI26:AJ26)</f>
        <v>0</v>
      </c>
      <c r="AL26" s="197"/>
      <c r="AM26" s="197"/>
      <c r="AN26" s="198">
        <f t="shared" si="18"/>
        <v>0</v>
      </c>
      <c r="AO26" s="197"/>
      <c r="AP26" s="197"/>
      <c r="AQ26" s="198">
        <f t="shared" si="19"/>
        <v>0</v>
      </c>
      <c r="AR26" s="197"/>
      <c r="AS26" s="197"/>
      <c r="AT26" s="198">
        <f t="shared" si="20"/>
        <v>0</v>
      </c>
      <c r="AU26" s="197"/>
      <c r="AV26" s="197"/>
      <c r="AW26" s="198">
        <f t="shared" si="21"/>
        <v>0</v>
      </c>
      <c r="AX26" s="197"/>
      <c r="AY26" s="197"/>
      <c r="AZ26" s="198">
        <f t="shared" si="22"/>
        <v>0</v>
      </c>
      <c r="BA26" s="197"/>
      <c r="BB26" s="197"/>
      <c r="BC26" s="198">
        <f t="shared" si="23"/>
        <v>0</v>
      </c>
      <c r="BD26" s="197"/>
      <c r="BE26" s="197"/>
      <c r="BF26" s="198">
        <f t="shared" si="24"/>
        <v>0</v>
      </c>
      <c r="BG26" s="197"/>
      <c r="BH26" s="197"/>
      <c r="BI26" s="198">
        <f t="shared" si="25"/>
        <v>0</v>
      </c>
      <c r="BJ26" s="197"/>
      <c r="BK26" s="197"/>
      <c r="BL26" s="198">
        <f t="shared" si="26"/>
        <v>0</v>
      </c>
      <c r="BM26" s="197"/>
      <c r="BN26" s="197"/>
      <c r="BO26" s="198">
        <f t="shared" si="27"/>
        <v>0</v>
      </c>
      <c r="BP26" s="197"/>
      <c r="BQ26" s="197"/>
      <c r="BR26" s="198">
        <f t="shared" si="28"/>
        <v>0</v>
      </c>
      <c r="BS26" s="197"/>
      <c r="BT26" s="197"/>
      <c r="BU26" s="198">
        <f t="shared" si="29"/>
        <v>0</v>
      </c>
      <c r="BV26" s="197"/>
      <c r="BW26" s="197"/>
      <c r="BX26" s="198">
        <f t="shared" si="30"/>
        <v>0</v>
      </c>
      <c r="BY26" s="197"/>
      <c r="BZ26" s="197"/>
      <c r="CA26" s="198">
        <f t="shared" si="31"/>
        <v>0</v>
      </c>
      <c r="CD26" s="304">
        <v>44819</v>
      </c>
      <c r="CG26" s="299"/>
    </row>
    <row r="27" spans="1:85" x14ac:dyDescent="0.25">
      <c r="A27" s="39">
        <f t="shared" si="50"/>
        <v>13</v>
      </c>
      <c r="B27" s="177"/>
      <c r="C27" s="301"/>
      <c r="D27" s="178"/>
      <c r="E27" s="38">
        <f t="shared" si="7"/>
        <v>45016</v>
      </c>
      <c r="F27" s="182"/>
      <c r="G27" s="198"/>
      <c r="H27" s="197"/>
      <c r="I27" s="197"/>
      <c r="J27" s="198">
        <f t="shared" ref="J27:J31" si="80">SUM(H27:I27)</f>
        <v>0</v>
      </c>
      <c r="K27" s="197"/>
      <c r="L27" s="197"/>
      <c r="M27" s="198">
        <f t="shared" ref="M27:M32" si="81">SUM(K27:L27)</f>
        <v>0</v>
      </c>
      <c r="N27" s="197"/>
      <c r="O27" s="197"/>
      <c r="P27" s="198">
        <f t="shared" ref="P27:P32" si="82">SUM(N27:O27)</f>
        <v>0</v>
      </c>
      <c r="Q27" s="197"/>
      <c r="R27" s="197"/>
      <c r="S27" s="198">
        <f t="shared" si="11"/>
        <v>0</v>
      </c>
      <c r="T27" s="197"/>
      <c r="U27" s="197"/>
      <c r="V27" s="198">
        <f t="shared" si="12"/>
        <v>0</v>
      </c>
      <c r="W27" s="197"/>
      <c r="X27" s="197"/>
      <c r="Y27" s="198">
        <f t="shared" si="13"/>
        <v>0</v>
      </c>
      <c r="Z27" s="197"/>
      <c r="AA27" s="197"/>
      <c r="AB27" s="198">
        <f t="shared" si="14"/>
        <v>0</v>
      </c>
      <c r="AC27" s="197"/>
      <c r="AD27" s="197"/>
      <c r="AE27" s="198">
        <f t="shared" si="15"/>
        <v>0</v>
      </c>
      <c r="AF27" s="197"/>
      <c r="AG27" s="197"/>
      <c r="AH27" s="198">
        <f t="shared" si="16"/>
        <v>0</v>
      </c>
      <c r="AI27" s="197"/>
      <c r="AJ27" s="197"/>
      <c r="AK27" s="198">
        <f t="shared" si="79"/>
        <v>0</v>
      </c>
      <c r="AL27" s="197"/>
      <c r="AM27" s="197"/>
      <c r="AN27" s="198">
        <f t="shared" ref="AN27:AN31" si="83">SUM(AL27:AM27)</f>
        <v>0</v>
      </c>
      <c r="AO27" s="197"/>
      <c r="AP27" s="197"/>
      <c r="AQ27" s="198">
        <f t="shared" ref="AQ27:AQ31" si="84">SUM(AO27:AP27)</f>
        <v>0</v>
      </c>
      <c r="AR27" s="197"/>
      <c r="AS27" s="197"/>
      <c r="AT27" s="198">
        <f t="shared" ref="AT27:AT31" si="85">SUM(AR27:AS27)</f>
        <v>0</v>
      </c>
      <c r="AU27" s="197"/>
      <c r="AV27" s="197"/>
      <c r="AW27" s="198">
        <f t="shared" ref="AW27:AW31" si="86">SUM(AU27:AV27)</f>
        <v>0</v>
      </c>
      <c r="AX27" s="197"/>
      <c r="AY27" s="197"/>
      <c r="AZ27" s="198">
        <f t="shared" si="22"/>
        <v>0</v>
      </c>
      <c r="BA27" s="197"/>
      <c r="BB27" s="197"/>
      <c r="BC27" s="198">
        <f t="shared" si="23"/>
        <v>0</v>
      </c>
      <c r="BD27" s="197"/>
      <c r="BE27" s="197"/>
      <c r="BF27" s="198">
        <f t="shared" si="24"/>
        <v>0</v>
      </c>
      <c r="BG27" s="197"/>
      <c r="BH27" s="197"/>
      <c r="BI27" s="198">
        <f t="shared" si="25"/>
        <v>0</v>
      </c>
      <c r="BJ27" s="197"/>
      <c r="BK27" s="197"/>
      <c r="BL27" s="198">
        <f t="shared" si="26"/>
        <v>0</v>
      </c>
      <c r="BM27" s="197"/>
      <c r="BN27" s="197"/>
      <c r="BO27" s="198">
        <f t="shared" si="27"/>
        <v>0</v>
      </c>
      <c r="BP27" s="197"/>
      <c r="BQ27" s="197"/>
      <c r="BR27" s="198">
        <f t="shared" si="28"/>
        <v>0</v>
      </c>
      <c r="BS27" s="197"/>
      <c r="BT27" s="197"/>
      <c r="BU27" s="198">
        <f t="shared" si="29"/>
        <v>0</v>
      </c>
      <c r="BV27" s="197"/>
      <c r="BW27" s="197"/>
      <c r="BX27" s="198">
        <f t="shared" si="30"/>
        <v>0</v>
      </c>
      <c r="BY27" s="197"/>
      <c r="BZ27" s="197"/>
      <c r="CA27" s="198">
        <f t="shared" ref="CA27:CA32" si="87">SUM(BY27:BZ27)</f>
        <v>0</v>
      </c>
      <c r="CD27" s="304">
        <v>44834</v>
      </c>
      <c r="CG27" s="299"/>
    </row>
    <row r="28" spans="1:85" x14ac:dyDescent="0.25">
      <c r="A28" s="39">
        <f t="shared" si="50"/>
        <v>14</v>
      </c>
      <c r="B28" s="177"/>
      <c r="C28" s="301"/>
      <c r="D28" s="178"/>
      <c r="E28" s="38">
        <f t="shared" si="7"/>
        <v>45016</v>
      </c>
      <c r="F28" s="182"/>
      <c r="G28" s="198"/>
      <c r="H28" s="197"/>
      <c r="I28" s="197"/>
      <c r="J28" s="198">
        <f t="shared" si="80"/>
        <v>0</v>
      </c>
      <c r="K28" s="197"/>
      <c r="L28" s="197"/>
      <c r="M28" s="198">
        <f t="shared" si="81"/>
        <v>0</v>
      </c>
      <c r="N28" s="197"/>
      <c r="O28" s="197"/>
      <c r="P28" s="198">
        <f t="shared" si="82"/>
        <v>0</v>
      </c>
      <c r="Q28" s="197"/>
      <c r="R28" s="197"/>
      <c r="S28" s="198">
        <f t="shared" si="11"/>
        <v>0</v>
      </c>
      <c r="T28" s="197"/>
      <c r="U28" s="197"/>
      <c r="V28" s="198">
        <f t="shared" si="12"/>
        <v>0</v>
      </c>
      <c r="W28" s="197"/>
      <c r="X28" s="197"/>
      <c r="Y28" s="198">
        <f t="shared" si="13"/>
        <v>0</v>
      </c>
      <c r="Z28" s="197"/>
      <c r="AA28" s="197"/>
      <c r="AB28" s="198">
        <f t="shared" si="14"/>
        <v>0</v>
      </c>
      <c r="AC28" s="197"/>
      <c r="AD28" s="197"/>
      <c r="AE28" s="198">
        <f t="shared" si="15"/>
        <v>0</v>
      </c>
      <c r="AF28" s="197"/>
      <c r="AG28" s="197"/>
      <c r="AH28" s="198">
        <f t="shared" si="16"/>
        <v>0</v>
      </c>
      <c r="AI28" s="197"/>
      <c r="AJ28" s="197"/>
      <c r="AK28" s="198">
        <f t="shared" si="79"/>
        <v>0</v>
      </c>
      <c r="AL28" s="197"/>
      <c r="AM28" s="197"/>
      <c r="AN28" s="198">
        <f t="shared" si="83"/>
        <v>0</v>
      </c>
      <c r="AO28" s="197"/>
      <c r="AP28" s="197"/>
      <c r="AQ28" s="198">
        <f t="shared" si="84"/>
        <v>0</v>
      </c>
      <c r="AR28" s="197"/>
      <c r="AS28" s="197"/>
      <c r="AT28" s="198">
        <f t="shared" si="85"/>
        <v>0</v>
      </c>
      <c r="AU28" s="197"/>
      <c r="AV28" s="197"/>
      <c r="AW28" s="198">
        <f t="shared" si="86"/>
        <v>0</v>
      </c>
      <c r="AX28" s="197"/>
      <c r="AY28" s="197"/>
      <c r="AZ28" s="198">
        <f t="shared" si="22"/>
        <v>0</v>
      </c>
      <c r="BA28" s="197"/>
      <c r="BB28" s="197"/>
      <c r="BC28" s="198">
        <f t="shared" si="23"/>
        <v>0</v>
      </c>
      <c r="BD28" s="197"/>
      <c r="BE28" s="197"/>
      <c r="BF28" s="198">
        <f t="shared" si="24"/>
        <v>0</v>
      </c>
      <c r="BG28" s="197"/>
      <c r="BH28" s="197"/>
      <c r="BI28" s="198">
        <f t="shared" si="25"/>
        <v>0</v>
      </c>
      <c r="BJ28" s="197"/>
      <c r="BK28" s="197"/>
      <c r="BL28" s="198">
        <f t="shared" si="26"/>
        <v>0</v>
      </c>
      <c r="BM28" s="197"/>
      <c r="BN28" s="197"/>
      <c r="BO28" s="198">
        <f t="shared" si="27"/>
        <v>0</v>
      </c>
      <c r="BP28" s="197"/>
      <c r="BQ28" s="197"/>
      <c r="BR28" s="198">
        <f t="shared" si="28"/>
        <v>0</v>
      </c>
      <c r="BS28" s="197"/>
      <c r="BT28" s="197"/>
      <c r="BU28" s="198">
        <f t="shared" si="29"/>
        <v>0</v>
      </c>
      <c r="BV28" s="197"/>
      <c r="BW28" s="197"/>
      <c r="BX28" s="198">
        <f t="shared" si="30"/>
        <v>0</v>
      </c>
      <c r="BY28" s="197"/>
      <c r="BZ28" s="197"/>
      <c r="CA28" s="198">
        <f t="shared" si="87"/>
        <v>0</v>
      </c>
      <c r="CD28" s="304">
        <v>44849</v>
      </c>
      <c r="CG28" s="299"/>
    </row>
    <row r="29" spans="1:85" x14ac:dyDescent="0.25">
      <c r="A29" s="39">
        <f t="shared" si="50"/>
        <v>15</v>
      </c>
      <c r="B29" s="177"/>
      <c r="C29" s="301"/>
      <c r="D29" s="178"/>
      <c r="E29" s="38">
        <f t="shared" si="7"/>
        <v>45016</v>
      </c>
      <c r="F29" s="182"/>
      <c r="G29" s="198"/>
      <c r="H29" s="197"/>
      <c r="I29" s="197"/>
      <c r="J29" s="198">
        <f t="shared" si="80"/>
        <v>0</v>
      </c>
      <c r="K29" s="197"/>
      <c r="L29" s="197"/>
      <c r="M29" s="198">
        <f t="shared" si="81"/>
        <v>0</v>
      </c>
      <c r="N29" s="197"/>
      <c r="O29" s="197"/>
      <c r="P29" s="198">
        <f t="shared" si="82"/>
        <v>0</v>
      </c>
      <c r="Q29" s="197"/>
      <c r="R29" s="197"/>
      <c r="S29" s="198">
        <f t="shared" si="11"/>
        <v>0</v>
      </c>
      <c r="T29" s="197"/>
      <c r="U29" s="197"/>
      <c r="V29" s="198">
        <f t="shared" si="12"/>
        <v>0</v>
      </c>
      <c r="W29" s="197"/>
      <c r="X29" s="197"/>
      <c r="Y29" s="198">
        <f t="shared" si="13"/>
        <v>0</v>
      </c>
      <c r="Z29" s="197"/>
      <c r="AA29" s="197"/>
      <c r="AB29" s="198">
        <f t="shared" si="14"/>
        <v>0</v>
      </c>
      <c r="AC29" s="197"/>
      <c r="AD29" s="197"/>
      <c r="AE29" s="198">
        <f t="shared" si="15"/>
        <v>0</v>
      </c>
      <c r="AF29" s="197"/>
      <c r="AG29" s="197"/>
      <c r="AH29" s="198">
        <f t="shared" si="16"/>
        <v>0</v>
      </c>
      <c r="AI29" s="197"/>
      <c r="AJ29" s="197"/>
      <c r="AK29" s="198">
        <f t="shared" si="79"/>
        <v>0</v>
      </c>
      <c r="AL29" s="197"/>
      <c r="AM29" s="197"/>
      <c r="AN29" s="198">
        <f t="shared" si="83"/>
        <v>0</v>
      </c>
      <c r="AO29" s="197"/>
      <c r="AP29" s="197"/>
      <c r="AQ29" s="198">
        <f t="shared" si="84"/>
        <v>0</v>
      </c>
      <c r="AR29" s="197"/>
      <c r="AS29" s="197"/>
      <c r="AT29" s="198">
        <f t="shared" si="85"/>
        <v>0</v>
      </c>
      <c r="AU29" s="197"/>
      <c r="AV29" s="197"/>
      <c r="AW29" s="198">
        <f t="shared" si="86"/>
        <v>0</v>
      </c>
      <c r="AX29" s="197"/>
      <c r="AY29" s="197"/>
      <c r="AZ29" s="198">
        <f t="shared" si="22"/>
        <v>0</v>
      </c>
      <c r="BA29" s="197"/>
      <c r="BB29" s="197"/>
      <c r="BC29" s="198">
        <f t="shared" si="23"/>
        <v>0</v>
      </c>
      <c r="BD29" s="197"/>
      <c r="BE29" s="197"/>
      <c r="BF29" s="198">
        <f t="shared" si="24"/>
        <v>0</v>
      </c>
      <c r="BG29" s="197"/>
      <c r="BH29" s="197"/>
      <c r="BI29" s="198">
        <f t="shared" si="25"/>
        <v>0</v>
      </c>
      <c r="BJ29" s="197"/>
      <c r="BK29" s="197"/>
      <c r="BL29" s="198">
        <f t="shared" si="26"/>
        <v>0</v>
      </c>
      <c r="BM29" s="197"/>
      <c r="BN29" s="197"/>
      <c r="BO29" s="198">
        <f t="shared" si="27"/>
        <v>0</v>
      </c>
      <c r="BP29" s="197"/>
      <c r="BQ29" s="197"/>
      <c r="BR29" s="198">
        <f t="shared" si="28"/>
        <v>0</v>
      </c>
      <c r="BS29" s="197"/>
      <c r="BT29" s="197"/>
      <c r="BU29" s="198">
        <f t="shared" si="29"/>
        <v>0</v>
      </c>
      <c r="BV29" s="197"/>
      <c r="BW29" s="197"/>
      <c r="BX29" s="198">
        <f t="shared" si="30"/>
        <v>0</v>
      </c>
      <c r="BY29" s="197"/>
      <c r="BZ29" s="197"/>
      <c r="CA29" s="198">
        <f t="shared" si="87"/>
        <v>0</v>
      </c>
      <c r="CD29" s="304">
        <v>44865</v>
      </c>
      <c r="CG29" s="299"/>
    </row>
    <row r="30" spans="1:85" x14ac:dyDescent="0.25">
      <c r="A30" s="39">
        <f t="shared" si="50"/>
        <v>16</v>
      </c>
      <c r="B30" s="177"/>
      <c r="C30" s="301"/>
      <c r="D30" s="178"/>
      <c r="E30" s="38">
        <f t="shared" si="7"/>
        <v>45016</v>
      </c>
      <c r="F30" s="182"/>
      <c r="G30" s="198"/>
      <c r="H30" s="197"/>
      <c r="I30" s="197"/>
      <c r="J30" s="198">
        <f t="shared" si="80"/>
        <v>0</v>
      </c>
      <c r="K30" s="197"/>
      <c r="L30" s="197"/>
      <c r="M30" s="198">
        <f t="shared" si="81"/>
        <v>0</v>
      </c>
      <c r="N30" s="197"/>
      <c r="O30" s="197"/>
      <c r="P30" s="198">
        <f t="shared" si="82"/>
        <v>0</v>
      </c>
      <c r="Q30" s="197"/>
      <c r="R30" s="197"/>
      <c r="S30" s="198">
        <f t="shared" si="11"/>
        <v>0</v>
      </c>
      <c r="T30" s="197"/>
      <c r="U30" s="197"/>
      <c r="V30" s="198">
        <f t="shared" si="12"/>
        <v>0</v>
      </c>
      <c r="W30" s="197"/>
      <c r="X30" s="197"/>
      <c r="Y30" s="198">
        <f t="shared" si="13"/>
        <v>0</v>
      </c>
      <c r="Z30" s="197"/>
      <c r="AA30" s="197"/>
      <c r="AB30" s="198">
        <f t="shared" si="14"/>
        <v>0</v>
      </c>
      <c r="AC30" s="197"/>
      <c r="AD30" s="197"/>
      <c r="AE30" s="198">
        <f t="shared" si="15"/>
        <v>0</v>
      </c>
      <c r="AF30" s="197"/>
      <c r="AG30" s="197"/>
      <c r="AH30" s="198">
        <f t="shared" si="16"/>
        <v>0</v>
      </c>
      <c r="AI30" s="197"/>
      <c r="AJ30" s="197"/>
      <c r="AK30" s="198">
        <f t="shared" si="79"/>
        <v>0</v>
      </c>
      <c r="AL30" s="197"/>
      <c r="AM30" s="197"/>
      <c r="AN30" s="198">
        <f t="shared" si="83"/>
        <v>0</v>
      </c>
      <c r="AO30" s="197"/>
      <c r="AP30" s="197"/>
      <c r="AQ30" s="198">
        <f t="shared" si="84"/>
        <v>0</v>
      </c>
      <c r="AR30" s="197"/>
      <c r="AS30" s="197"/>
      <c r="AT30" s="198">
        <f t="shared" si="85"/>
        <v>0</v>
      </c>
      <c r="AU30" s="197"/>
      <c r="AV30" s="197"/>
      <c r="AW30" s="198">
        <f t="shared" si="86"/>
        <v>0</v>
      </c>
      <c r="AX30" s="197"/>
      <c r="AY30" s="197"/>
      <c r="AZ30" s="198">
        <f t="shared" si="22"/>
        <v>0</v>
      </c>
      <c r="BA30" s="197"/>
      <c r="BB30" s="197"/>
      <c r="BC30" s="198">
        <f t="shared" si="23"/>
        <v>0</v>
      </c>
      <c r="BD30" s="197"/>
      <c r="BE30" s="197"/>
      <c r="BF30" s="198">
        <f t="shared" si="24"/>
        <v>0</v>
      </c>
      <c r="BG30" s="197"/>
      <c r="BH30" s="197"/>
      <c r="BI30" s="198">
        <f t="shared" si="25"/>
        <v>0</v>
      </c>
      <c r="BJ30" s="197"/>
      <c r="BK30" s="197"/>
      <c r="BL30" s="198">
        <f t="shared" si="26"/>
        <v>0</v>
      </c>
      <c r="BM30" s="197"/>
      <c r="BN30" s="197"/>
      <c r="BO30" s="198">
        <f t="shared" si="27"/>
        <v>0</v>
      </c>
      <c r="BP30" s="197"/>
      <c r="BQ30" s="197"/>
      <c r="BR30" s="198">
        <f t="shared" si="28"/>
        <v>0</v>
      </c>
      <c r="BS30" s="197"/>
      <c r="BT30" s="197"/>
      <c r="BU30" s="198">
        <f t="shared" si="29"/>
        <v>0</v>
      </c>
      <c r="BV30" s="197"/>
      <c r="BW30" s="197"/>
      <c r="BX30" s="198">
        <f t="shared" si="30"/>
        <v>0</v>
      </c>
      <c r="BY30" s="197"/>
      <c r="BZ30" s="197"/>
      <c r="CA30" s="198">
        <f t="shared" si="87"/>
        <v>0</v>
      </c>
      <c r="CD30" s="304">
        <v>44880</v>
      </c>
      <c r="CG30" s="299"/>
    </row>
    <row r="31" spans="1:85" x14ac:dyDescent="0.25">
      <c r="A31" s="39">
        <f t="shared" si="50"/>
        <v>17</v>
      </c>
      <c r="B31" s="177"/>
      <c r="C31" s="301"/>
      <c r="D31" s="178"/>
      <c r="E31" s="38">
        <f t="shared" si="7"/>
        <v>45016</v>
      </c>
      <c r="F31" s="182"/>
      <c r="G31" s="198"/>
      <c r="H31" s="197"/>
      <c r="I31" s="197"/>
      <c r="J31" s="198">
        <f t="shared" si="80"/>
        <v>0</v>
      </c>
      <c r="K31" s="197"/>
      <c r="L31" s="197"/>
      <c r="M31" s="198">
        <f t="shared" si="81"/>
        <v>0</v>
      </c>
      <c r="N31" s="197"/>
      <c r="O31" s="197"/>
      <c r="P31" s="198">
        <f t="shared" si="82"/>
        <v>0</v>
      </c>
      <c r="Q31" s="197"/>
      <c r="R31" s="197"/>
      <c r="S31" s="198">
        <f t="shared" si="11"/>
        <v>0</v>
      </c>
      <c r="T31" s="197"/>
      <c r="U31" s="197"/>
      <c r="V31" s="198">
        <f t="shared" si="12"/>
        <v>0</v>
      </c>
      <c r="W31" s="197"/>
      <c r="X31" s="197"/>
      <c r="Y31" s="198">
        <f t="shared" si="13"/>
        <v>0</v>
      </c>
      <c r="Z31" s="197"/>
      <c r="AA31" s="197"/>
      <c r="AB31" s="198">
        <f t="shared" si="14"/>
        <v>0</v>
      </c>
      <c r="AC31" s="197"/>
      <c r="AD31" s="197"/>
      <c r="AE31" s="198">
        <f t="shared" si="15"/>
        <v>0</v>
      </c>
      <c r="AF31" s="197"/>
      <c r="AG31" s="197"/>
      <c r="AH31" s="198">
        <f t="shared" si="16"/>
        <v>0</v>
      </c>
      <c r="AI31" s="197"/>
      <c r="AJ31" s="197"/>
      <c r="AK31" s="198">
        <f t="shared" si="79"/>
        <v>0</v>
      </c>
      <c r="AL31" s="197"/>
      <c r="AM31" s="197"/>
      <c r="AN31" s="198">
        <f t="shared" si="83"/>
        <v>0</v>
      </c>
      <c r="AO31" s="197"/>
      <c r="AP31" s="197"/>
      <c r="AQ31" s="198">
        <f t="shared" si="84"/>
        <v>0</v>
      </c>
      <c r="AR31" s="197"/>
      <c r="AS31" s="197"/>
      <c r="AT31" s="198">
        <f t="shared" si="85"/>
        <v>0</v>
      </c>
      <c r="AU31" s="197"/>
      <c r="AV31" s="197"/>
      <c r="AW31" s="198">
        <f t="shared" si="86"/>
        <v>0</v>
      </c>
      <c r="AX31" s="197"/>
      <c r="AY31" s="197"/>
      <c r="AZ31" s="198">
        <f t="shared" si="22"/>
        <v>0</v>
      </c>
      <c r="BA31" s="197"/>
      <c r="BB31" s="197"/>
      <c r="BC31" s="198">
        <f t="shared" si="23"/>
        <v>0</v>
      </c>
      <c r="BD31" s="197"/>
      <c r="BE31" s="197"/>
      <c r="BF31" s="198">
        <f t="shared" si="24"/>
        <v>0</v>
      </c>
      <c r="BG31" s="197"/>
      <c r="BH31" s="197"/>
      <c r="BI31" s="198">
        <f t="shared" si="25"/>
        <v>0</v>
      </c>
      <c r="BJ31" s="197"/>
      <c r="BK31" s="197"/>
      <c r="BL31" s="198">
        <f t="shared" si="26"/>
        <v>0</v>
      </c>
      <c r="BM31" s="197"/>
      <c r="BN31" s="197"/>
      <c r="BO31" s="198">
        <f t="shared" si="27"/>
        <v>0</v>
      </c>
      <c r="BP31" s="197"/>
      <c r="BQ31" s="197"/>
      <c r="BR31" s="198">
        <f t="shared" si="28"/>
        <v>0</v>
      </c>
      <c r="BS31" s="197"/>
      <c r="BT31" s="197"/>
      <c r="BU31" s="198">
        <f t="shared" si="29"/>
        <v>0</v>
      </c>
      <c r="BV31" s="197"/>
      <c r="BW31" s="197"/>
      <c r="BX31" s="198">
        <f t="shared" si="30"/>
        <v>0</v>
      </c>
      <c r="BY31" s="197"/>
      <c r="BZ31" s="197"/>
      <c r="CA31" s="198">
        <f t="shared" si="87"/>
        <v>0</v>
      </c>
      <c r="CD31" s="304">
        <v>44895</v>
      </c>
      <c r="CG31" s="299"/>
    </row>
    <row r="32" spans="1:85" x14ac:dyDescent="0.25">
      <c r="A32" s="39">
        <f t="shared" si="50"/>
        <v>18</v>
      </c>
      <c r="B32" s="177"/>
      <c r="C32" s="301"/>
      <c r="D32" s="178"/>
      <c r="E32" s="38">
        <f t="shared" si="7"/>
        <v>45016</v>
      </c>
      <c r="F32" s="182"/>
      <c r="G32" s="198"/>
      <c r="H32" s="197"/>
      <c r="I32" s="197"/>
      <c r="J32" s="198">
        <f t="shared" ref="J32" si="88">SUM(H32:I32)</f>
        <v>0</v>
      </c>
      <c r="K32" s="197"/>
      <c r="L32" s="197"/>
      <c r="M32" s="198">
        <f t="shared" si="81"/>
        <v>0</v>
      </c>
      <c r="N32" s="197"/>
      <c r="O32" s="197"/>
      <c r="P32" s="198">
        <f t="shared" si="82"/>
        <v>0</v>
      </c>
      <c r="Q32" s="197"/>
      <c r="R32" s="197"/>
      <c r="S32" s="198">
        <f t="shared" si="11"/>
        <v>0</v>
      </c>
      <c r="T32" s="197"/>
      <c r="U32" s="197"/>
      <c r="V32" s="198">
        <f t="shared" si="12"/>
        <v>0</v>
      </c>
      <c r="W32" s="197"/>
      <c r="X32" s="197"/>
      <c r="Y32" s="198">
        <f t="shared" si="13"/>
        <v>0</v>
      </c>
      <c r="Z32" s="197"/>
      <c r="AA32" s="197"/>
      <c r="AB32" s="198">
        <f t="shared" si="14"/>
        <v>0</v>
      </c>
      <c r="AC32" s="197"/>
      <c r="AD32" s="197"/>
      <c r="AE32" s="198">
        <f t="shared" si="15"/>
        <v>0</v>
      </c>
      <c r="AF32" s="197"/>
      <c r="AG32" s="197"/>
      <c r="AH32" s="198">
        <f t="shared" si="16"/>
        <v>0</v>
      </c>
      <c r="AI32" s="197"/>
      <c r="AJ32" s="197"/>
      <c r="AK32" s="198">
        <f t="shared" si="79"/>
        <v>0</v>
      </c>
      <c r="AL32" s="197"/>
      <c r="AM32" s="197"/>
      <c r="AN32" s="198">
        <f t="shared" ref="AN32" si="89">SUM(AL32:AM32)</f>
        <v>0</v>
      </c>
      <c r="AO32" s="197"/>
      <c r="AP32" s="197"/>
      <c r="AQ32" s="198">
        <f t="shared" ref="AQ32" si="90">SUM(AO32:AP32)</f>
        <v>0</v>
      </c>
      <c r="AR32" s="197"/>
      <c r="AS32" s="197"/>
      <c r="AT32" s="198">
        <f t="shared" ref="AT32" si="91">SUM(AR32:AS32)</f>
        <v>0</v>
      </c>
      <c r="AU32" s="197"/>
      <c r="AV32" s="197"/>
      <c r="AW32" s="198">
        <f t="shared" ref="AW32" si="92">SUM(AU32:AV32)</f>
        <v>0</v>
      </c>
      <c r="AX32" s="197"/>
      <c r="AY32" s="197"/>
      <c r="AZ32" s="198">
        <f t="shared" si="22"/>
        <v>0</v>
      </c>
      <c r="BA32" s="197"/>
      <c r="BB32" s="197"/>
      <c r="BC32" s="198">
        <f t="shared" si="23"/>
        <v>0</v>
      </c>
      <c r="BD32" s="197"/>
      <c r="BE32" s="197"/>
      <c r="BF32" s="198">
        <f t="shared" si="24"/>
        <v>0</v>
      </c>
      <c r="BG32" s="197"/>
      <c r="BH32" s="197"/>
      <c r="BI32" s="198">
        <f t="shared" si="25"/>
        <v>0</v>
      </c>
      <c r="BJ32" s="197"/>
      <c r="BK32" s="197"/>
      <c r="BL32" s="198">
        <f t="shared" si="26"/>
        <v>0</v>
      </c>
      <c r="BM32" s="197"/>
      <c r="BN32" s="197"/>
      <c r="BO32" s="198">
        <f t="shared" si="27"/>
        <v>0</v>
      </c>
      <c r="BP32" s="197"/>
      <c r="BQ32" s="197"/>
      <c r="BR32" s="198">
        <f t="shared" si="28"/>
        <v>0</v>
      </c>
      <c r="BS32" s="197"/>
      <c r="BT32" s="197"/>
      <c r="BU32" s="198">
        <f t="shared" si="29"/>
        <v>0</v>
      </c>
      <c r="BV32" s="197"/>
      <c r="BW32" s="197"/>
      <c r="BX32" s="198">
        <f t="shared" si="30"/>
        <v>0</v>
      </c>
      <c r="BY32" s="197"/>
      <c r="BZ32" s="197"/>
      <c r="CA32" s="198">
        <f t="shared" si="87"/>
        <v>0</v>
      </c>
      <c r="CD32" s="304">
        <v>44910</v>
      </c>
      <c r="CG32" s="299"/>
    </row>
    <row r="33" spans="1:85" x14ac:dyDescent="0.25">
      <c r="A33" s="39">
        <f t="shared" si="50"/>
        <v>19</v>
      </c>
      <c r="B33" s="177"/>
      <c r="C33" s="301"/>
      <c r="D33" s="178"/>
      <c r="E33" s="38">
        <f t="shared" si="7"/>
        <v>45016</v>
      </c>
      <c r="F33" s="182"/>
      <c r="G33" s="198"/>
      <c r="H33" s="197"/>
      <c r="I33" s="197"/>
      <c r="J33" s="198">
        <f t="shared" ref="J33:J96" si="93">SUM(H33:I33)</f>
        <v>0</v>
      </c>
      <c r="K33" s="197"/>
      <c r="L33" s="197"/>
      <c r="M33" s="198">
        <f t="shared" ref="M33:M96" si="94">SUM(K33:L33)</f>
        <v>0</v>
      </c>
      <c r="N33" s="197"/>
      <c r="O33" s="197"/>
      <c r="P33" s="198">
        <f t="shared" ref="P33:P96" si="95">SUM(N33:O33)</f>
        <v>0</v>
      </c>
      <c r="Q33" s="197"/>
      <c r="R33" s="197"/>
      <c r="S33" s="198">
        <f t="shared" si="11"/>
        <v>0</v>
      </c>
      <c r="T33" s="197"/>
      <c r="U33" s="197"/>
      <c r="V33" s="198">
        <f t="shared" si="12"/>
        <v>0</v>
      </c>
      <c r="W33" s="197"/>
      <c r="X33" s="197"/>
      <c r="Y33" s="198">
        <f t="shared" si="13"/>
        <v>0</v>
      </c>
      <c r="Z33" s="197"/>
      <c r="AA33" s="197"/>
      <c r="AB33" s="198">
        <f t="shared" si="14"/>
        <v>0</v>
      </c>
      <c r="AC33" s="197"/>
      <c r="AD33" s="197"/>
      <c r="AE33" s="198">
        <f t="shared" si="15"/>
        <v>0</v>
      </c>
      <c r="AF33" s="197"/>
      <c r="AG33" s="197"/>
      <c r="AH33" s="198">
        <f t="shared" si="16"/>
        <v>0</v>
      </c>
      <c r="AI33" s="197"/>
      <c r="AJ33" s="197"/>
      <c r="AK33" s="198">
        <f t="shared" ref="AK33:AK96" si="96">SUM(AI33:AJ33)</f>
        <v>0</v>
      </c>
      <c r="AL33" s="197"/>
      <c r="AM33" s="197"/>
      <c r="AN33" s="198">
        <f t="shared" ref="AN33:AN96" si="97">SUM(AL33:AM33)</f>
        <v>0</v>
      </c>
      <c r="AO33" s="197"/>
      <c r="AP33" s="197"/>
      <c r="AQ33" s="198">
        <f t="shared" ref="AQ33:AQ96" si="98">SUM(AO33:AP33)</f>
        <v>0</v>
      </c>
      <c r="AR33" s="197"/>
      <c r="AS33" s="197"/>
      <c r="AT33" s="198">
        <f t="shared" ref="AT33:AT96" si="99">SUM(AR33:AS33)</f>
        <v>0</v>
      </c>
      <c r="AU33" s="197"/>
      <c r="AV33" s="197"/>
      <c r="AW33" s="198">
        <f t="shared" ref="AW33:AW96" si="100">SUM(AU33:AV33)</f>
        <v>0</v>
      </c>
      <c r="AX33" s="197"/>
      <c r="AY33" s="197"/>
      <c r="AZ33" s="198">
        <f t="shared" si="22"/>
        <v>0</v>
      </c>
      <c r="BA33" s="197"/>
      <c r="BB33" s="197"/>
      <c r="BC33" s="198">
        <f t="shared" si="23"/>
        <v>0</v>
      </c>
      <c r="BD33" s="197"/>
      <c r="BE33" s="197"/>
      <c r="BF33" s="198">
        <f t="shared" si="24"/>
        <v>0</v>
      </c>
      <c r="BG33" s="197"/>
      <c r="BH33" s="197"/>
      <c r="BI33" s="198">
        <f t="shared" si="25"/>
        <v>0</v>
      </c>
      <c r="BJ33" s="197"/>
      <c r="BK33" s="197"/>
      <c r="BL33" s="198">
        <f t="shared" si="26"/>
        <v>0</v>
      </c>
      <c r="BM33" s="197"/>
      <c r="BN33" s="197"/>
      <c r="BO33" s="198">
        <f t="shared" si="27"/>
        <v>0</v>
      </c>
      <c r="BP33" s="197"/>
      <c r="BQ33" s="197"/>
      <c r="BR33" s="198">
        <f t="shared" si="28"/>
        <v>0</v>
      </c>
      <c r="BS33" s="197"/>
      <c r="BT33" s="197"/>
      <c r="BU33" s="198">
        <f t="shared" si="29"/>
        <v>0</v>
      </c>
      <c r="BV33" s="197"/>
      <c r="BW33" s="197"/>
      <c r="BX33" s="198">
        <f t="shared" si="30"/>
        <v>0</v>
      </c>
      <c r="BY33" s="197"/>
      <c r="BZ33" s="197"/>
      <c r="CA33" s="198">
        <f t="shared" ref="CA33:CA96" si="101">SUM(BY33:BZ33)</f>
        <v>0</v>
      </c>
      <c r="CD33" s="304">
        <v>44926</v>
      </c>
      <c r="CG33" s="299"/>
    </row>
    <row r="34" spans="1:85" x14ac:dyDescent="0.25">
      <c r="A34" s="39">
        <f t="shared" si="50"/>
        <v>20</v>
      </c>
      <c r="B34" s="177"/>
      <c r="C34" s="301"/>
      <c r="D34" s="178"/>
      <c r="E34" s="38">
        <f t="shared" si="7"/>
        <v>45016</v>
      </c>
      <c r="F34" s="182"/>
      <c r="G34" s="198"/>
      <c r="H34" s="197"/>
      <c r="I34" s="197"/>
      <c r="J34" s="198">
        <f t="shared" si="93"/>
        <v>0</v>
      </c>
      <c r="K34" s="197"/>
      <c r="L34" s="197"/>
      <c r="M34" s="198">
        <f t="shared" si="94"/>
        <v>0</v>
      </c>
      <c r="N34" s="197"/>
      <c r="O34" s="197"/>
      <c r="P34" s="198">
        <f t="shared" si="95"/>
        <v>0</v>
      </c>
      <c r="Q34" s="197"/>
      <c r="R34" s="197"/>
      <c r="S34" s="198">
        <f t="shared" si="11"/>
        <v>0</v>
      </c>
      <c r="T34" s="197"/>
      <c r="U34" s="197"/>
      <c r="V34" s="198">
        <f t="shared" si="12"/>
        <v>0</v>
      </c>
      <c r="W34" s="197"/>
      <c r="X34" s="197"/>
      <c r="Y34" s="198">
        <f t="shared" si="13"/>
        <v>0</v>
      </c>
      <c r="Z34" s="197"/>
      <c r="AA34" s="197"/>
      <c r="AB34" s="198">
        <f t="shared" si="14"/>
        <v>0</v>
      </c>
      <c r="AC34" s="197"/>
      <c r="AD34" s="197"/>
      <c r="AE34" s="198">
        <f t="shared" si="15"/>
        <v>0</v>
      </c>
      <c r="AF34" s="197"/>
      <c r="AG34" s="197"/>
      <c r="AH34" s="198">
        <f t="shared" si="16"/>
        <v>0</v>
      </c>
      <c r="AI34" s="197"/>
      <c r="AJ34" s="197"/>
      <c r="AK34" s="198">
        <f t="shared" si="96"/>
        <v>0</v>
      </c>
      <c r="AL34" s="197"/>
      <c r="AM34" s="197"/>
      <c r="AN34" s="198">
        <f t="shared" si="97"/>
        <v>0</v>
      </c>
      <c r="AO34" s="197"/>
      <c r="AP34" s="197"/>
      <c r="AQ34" s="198">
        <f t="shared" si="98"/>
        <v>0</v>
      </c>
      <c r="AR34" s="197"/>
      <c r="AS34" s="197"/>
      <c r="AT34" s="198">
        <f t="shared" si="99"/>
        <v>0</v>
      </c>
      <c r="AU34" s="197"/>
      <c r="AV34" s="197"/>
      <c r="AW34" s="198">
        <f t="shared" si="100"/>
        <v>0</v>
      </c>
      <c r="AX34" s="197"/>
      <c r="AY34" s="197"/>
      <c r="AZ34" s="198">
        <f t="shared" si="22"/>
        <v>0</v>
      </c>
      <c r="BA34" s="197"/>
      <c r="BB34" s="197"/>
      <c r="BC34" s="198">
        <f t="shared" si="23"/>
        <v>0</v>
      </c>
      <c r="BD34" s="197"/>
      <c r="BE34" s="197"/>
      <c r="BF34" s="198">
        <f t="shared" si="24"/>
        <v>0</v>
      </c>
      <c r="BG34" s="197"/>
      <c r="BH34" s="197"/>
      <c r="BI34" s="198">
        <f t="shared" si="25"/>
        <v>0</v>
      </c>
      <c r="BJ34" s="197"/>
      <c r="BK34" s="197"/>
      <c r="BL34" s="198">
        <f t="shared" si="26"/>
        <v>0</v>
      </c>
      <c r="BM34" s="197"/>
      <c r="BN34" s="197"/>
      <c r="BO34" s="198">
        <f t="shared" si="27"/>
        <v>0</v>
      </c>
      <c r="BP34" s="197"/>
      <c r="BQ34" s="197"/>
      <c r="BR34" s="198">
        <f t="shared" si="28"/>
        <v>0</v>
      </c>
      <c r="BS34" s="197"/>
      <c r="BT34" s="197"/>
      <c r="BU34" s="198">
        <f t="shared" si="29"/>
        <v>0</v>
      </c>
      <c r="BV34" s="197"/>
      <c r="BW34" s="197"/>
      <c r="BX34" s="198">
        <f t="shared" si="30"/>
        <v>0</v>
      </c>
      <c r="BY34" s="197"/>
      <c r="BZ34" s="197"/>
      <c r="CA34" s="198">
        <f t="shared" si="101"/>
        <v>0</v>
      </c>
      <c r="CD34" s="304">
        <v>44941</v>
      </c>
      <c r="CG34" s="299"/>
    </row>
    <row r="35" spans="1:85" x14ac:dyDescent="0.25">
      <c r="A35" s="39">
        <f t="shared" si="50"/>
        <v>21</v>
      </c>
      <c r="B35" s="177"/>
      <c r="C35" s="301"/>
      <c r="D35" s="178"/>
      <c r="E35" s="38">
        <f t="shared" si="7"/>
        <v>45016</v>
      </c>
      <c r="F35" s="182"/>
      <c r="G35" s="198"/>
      <c r="H35" s="197"/>
      <c r="I35" s="197"/>
      <c r="J35" s="198">
        <f t="shared" si="93"/>
        <v>0</v>
      </c>
      <c r="K35" s="197"/>
      <c r="L35" s="197"/>
      <c r="M35" s="198">
        <f t="shared" si="94"/>
        <v>0</v>
      </c>
      <c r="N35" s="197"/>
      <c r="O35" s="197"/>
      <c r="P35" s="198">
        <f t="shared" si="95"/>
        <v>0</v>
      </c>
      <c r="Q35" s="197"/>
      <c r="R35" s="197"/>
      <c r="S35" s="198">
        <f t="shared" si="11"/>
        <v>0</v>
      </c>
      <c r="T35" s="197"/>
      <c r="U35" s="197"/>
      <c r="V35" s="198">
        <f t="shared" si="12"/>
        <v>0</v>
      </c>
      <c r="W35" s="197"/>
      <c r="X35" s="197"/>
      <c r="Y35" s="198">
        <f t="shared" si="13"/>
        <v>0</v>
      </c>
      <c r="Z35" s="197"/>
      <c r="AA35" s="197"/>
      <c r="AB35" s="198">
        <f t="shared" si="14"/>
        <v>0</v>
      </c>
      <c r="AC35" s="197"/>
      <c r="AD35" s="197"/>
      <c r="AE35" s="198">
        <f t="shared" si="15"/>
        <v>0</v>
      </c>
      <c r="AF35" s="197"/>
      <c r="AG35" s="197"/>
      <c r="AH35" s="198">
        <f t="shared" si="16"/>
        <v>0</v>
      </c>
      <c r="AI35" s="197"/>
      <c r="AJ35" s="197"/>
      <c r="AK35" s="198">
        <f t="shared" si="96"/>
        <v>0</v>
      </c>
      <c r="AL35" s="197"/>
      <c r="AM35" s="197"/>
      <c r="AN35" s="198">
        <f t="shared" si="97"/>
        <v>0</v>
      </c>
      <c r="AO35" s="197"/>
      <c r="AP35" s="197"/>
      <c r="AQ35" s="198">
        <f t="shared" si="98"/>
        <v>0</v>
      </c>
      <c r="AR35" s="197"/>
      <c r="AS35" s="197"/>
      <c r="AT35" s="198">
        <f t="shared" si="99"/>
        <v>0</v>
      </c>
      <c r="AU35" s="197"/>
      <c r="AV35" s="197"/>
      <c r="AW35" s="198">
        <f t="shared" si="100"/>
        <v>0</v>
      </c>
      <c r="AX35" s="197"/>
      <c r="AY35" s="197"/>
      <c r="AZ35" s="198">
        <f t="shared" si="22"/>
        <v>0</v>
      </c>
      <c r="BA35" s="197"/>
      <c r="BB35" s="197"/>
      <c r="BC35" s="198">
        <f t="shared" si="23"/>
        <v>0</v>
      </c>
      <c r="BD35" s="197"/>
      <c r="BE35" s="197"/>
      <c r="BF35" s="198">
        <f t="shared" si="24"/>
        <v>0</v>
      </c>
      <c r="BG35" s="197"/>
      <c r="BH35" s="197"/>
      <c r="BI35" s="198">
        <f t="shared" si="25"/>
        <v>0</v>
      </c>
      <c r="BJ35" s="197"/>
      <c r="BK35" s="197"/>
      <c r="BL35" s="198">
        <f t="shared" si="26"/>
        <v>0</v>
      </c>
      <c r="BM35" s="197"/>
      <c r="BN35" s="197"/>
      <c r="BO35" s="198">
        <f t="shared" si="27"/>
        <v>0</v>
      </c>
      <c r="BP35" s="197"/>
      <c r="BQ35" s="197"/>
      <c r="BR35" s="198">
        <f t="shared" si="28"/>
        <v>0</v>
      </c>
      <c r="BS35" s="197"/>
      <c r="BT35" s="197"/>
      <c r="BU35" s="198">
        <f t="shared" si="29"/>
        <v>0</v>
      </c>
      <c r="BV35" s="197"/>
      <c r="BW35" s="197"/>
      <c r="BX35" s="198">
        <f t="shared" si="30"/>
        <v>0</v>
      </c>
      <c r="BY35" s="197"/>
      <c r="BZ35" s="197"/>
      <c r="CA35" s="198">
        <f t="shared" si="101"/>
        <v>0</v>
      </c>
      <c r="CD35" s="304">
        <v>44957</v>
      </c>
      <c r="CG35" s="299"/>
    </row>
    <row r="36" spans="1:85" x14ac:dyDescent="0.25">
      <c r="A36" s="39">
        <f t="shared" si="50"/>
        <v>22</v>
      </c>
      <c r="B36" s="177"/>
      <c r="C36" s="301"/>
      <c r="D36" s="178"/>
      <c r="E36" s="38">
        <f t="shared" si="7"/>
        <v>45016</v>
      </c>
      <c r="F36" s="182"/>
      <c r="G36" s="198"/>
      <c r="H36" s="197"/>
      <c r="I36" s="197"/>
      <c r="J36" s="198">
        <f t="shared" si="93"/>
        <v>0</v>
      </c>
      <c r="K36" s="197"/>
      <c r="L36" s="197"/>
      <c r="M36" s="198">
        <f t="shared" si="94"/>
        <v>0</v>
      </c>
      <c r="N36" s="197"/>
      <c r="O36" s="197"/>
      <c r="P36" s="198">
        <f t="shared" si="95"/>
        <v>0</v>
      </c>
      <c r="Q36" s="197"/>
      <c r="R36" s="197"/>
      <c r="S36" s="198">
        <f t="shared" si="11"/>
        <v>0</v>
      </c>
      <c r="T36" s="197"/>
      <c r="U36" s="197"/>
      <c r="V36" s="198">
        <f t="shared" si="12"/>
        <v>0</v>
      </c>
      <c r="W36" s="197"/>
      <c r="X36" s="197"/>
      <c r="Y36" s="198">
        <f t="shared" si="13"/>
        <v>0</v>
      </c>
      <c r="Z36" s="197"/>
      <c r="AA36" s="197"/>
      <c r="AB36" s="198">
        <f t="shared" si="14"/>
        <v>0</v>
      </c>
      <c r="AC36" s="197"/>
      <c r="AD36" s="197"/>
      <c r="AE36" s="198">
        <f t="shared" si="15"/>
        <v>0</v>
      </c>
      <c r="AF36" s="197"/>
      <c r="AG36" s="197"/>
      <c r="AH36" s="198">
        <f t="shared" si="16"/>
        <v>0</v>
      </c>
      <c r="AI36" s="197"/>
      <c r="AJ36" s="197"/>
      <c r="AK36" s="198">
        <f t="shared" si="96"/>
        <v>0</v>
      </c>
      <c r="AL36" s="197"/>
      <c r="AM36" s="197"/>
      <c r="AN36" s="198">
        <f t="shared" si="97"/>
        <v>0</v>
      </c>
      <c r="AO36" s="197"/>
      <c r="AP36" s="197"/>
      <c r="AQ36" s="198">
        <f t="shared" si="98"/>
        <v>0</v>
      </c>
      <c r="AR36" s="197"/>
      <c r="AS36" s="197"/>
      <c r="AT36" s="198">
        <f t="shared" si="99"/>
        <v>0</v>
      </c>
      <c r="AU36" s="197"/>
      <c r="AV36" s="197"/>
      <c r="AW36" s="198">
        <f t="shared" si="100"/>
        <v>0</v>
      </c>
      <c r="AX36" s="197"/>
      <c r="AY36" s="197"/>
      <c r="AZ36" s="198">
        <f t="shared" si="22"/>
        <v>0</v>
      </c>
      <c r="BA36" s="197"/>
      <c r="BB36" s="197"/>
      <c r="BC36" s="198">
        <f t="shared" si="23"/>
        <v>0</v>
      </c>
      <c r="BD36" s="197"/>
      <c r="BE36" s="197"/>
      <c r="BF36" s="198">
        <f t="shared" si="24"/>
        <v>0</v>
      </c>
      <c r="BG36" s="197"/>
      <c r="BH36" s="197"/>
      <c r="BI36" s="198">
        <f t="shared" si="25"/>
        <v>0</v>
      </c>
      <c r="BJ36" s="197"/>
      <c r="BK36" s="197"/>
      <c r="BL36" s="198">
        <f t="shared" si="26"/>
        <v>0</v>
      </c>
      <c r="BM36" s="197"/>
      <c r="BN36" s="197"/>
      <c r="BO36" s="198">
        <f t="shared" si="27"/>
        <v>0</v>
      </c>
      <c r="BP36" s="197"/>
      <c r="BQ36" s="197"/>
      <c r="BR36" s="198">
        <f t="shared" si="28"/>
        <v>0</v>
      </c>
      <c r="BS36" s="197"/>
      <c r="BT36" s="197"/>
      <c r="BU36" s="198">
        <f t="shared" si="29"/>
        <v>0</v>
      </c>
      <c r="BV36" s="197"/>
      <c r="BW36" s="197"/>
      <c r="BX36" s="198">
        <f t="shared" si="30"/>
        <v>0</v>
      </c>
      <c r="BY36" s="197"/>
      <c r="BZ36" s="197"/>
      <c r="CA36" s="198">
        <f t="shared" si="101"/>
        <v>0</v>
      </c>
      <c r="CD36" s="304">
        <v>44972</v>
      </c>
      <c r="CG36" s="299"/>
    </row>
    <row r="37" spans="1:85" x14ac:dyDescent="0.25">
      <c r="A37" s="39">
        <f t="shared" si="50"/>
        <v>23</v>
      </c>
      <c r="B37" s="177"/>
      <c r="C37" s="301"/>
      <c r="D37" s="178"/>
      <c r="E37" s="38">
        <f t="shared" si="7"/>
        <v>45016</v>
      </c>
      <c r="F37" s="182"/>
      <c r="G37" s="198"/>
      <c r="H37" s="197"/>
      <c r="I37" s="197"/>
      <c r="J37" s="198">
        <f t="shared" si="93"/>
        <v>0</v>
      </c>
      <c r="K37" s="197"/>
      <c r="L37" s="197"/>
      <c r="M37" s="198">
        <f t="shared" si="94"/>
        <v>0</v>
      </c>
      <c r="N37" s="197"/>
      <c r="O37" s="197"/>
      <c r="P37" s="198">
        <f t="shared" si="95"/>
        <v>0</v>
      </c>
      <c r="Q37" s="197"/>
      <c r="R37" s="197"/>
      <c r="S37" s="198">
        <f t="shared" si="11"/>
        <v>0</v>
      </c>
      <c r="T37" s="197"/>
      <c r="U37" s="197"/>
      <c r="V37" s="198">
        <f t="shared" si="12"/>
        <v>0</v>
      </c>
      <c r="W37" s="197"/>
      <c r="X37" s="197"/>
      <c r="Y37" s="198">
        <f t="shared" si="13"/>
        <v>0</v>
      </c>
      <c r="Z37" s="197"/>
      <c r="AA37" s="197"/>
      <c r="AB37" s="198">
        <f t="shared" si="14"/>
        <v>0</v>
      </c>
      <c r="AC37" s="197"/>
      <c r="AD37" s="197"/>
      <c r="AE37" s="198">
        <f t="shared" si="15"/>
        <v>0</v>
      </c>
      <c r="AF37" s="197"/>
      <c r="AG37" s="197"/>
      <c r="AH37" s="198">
        <f t="shared" si="16"/>
        <v>0</v>
      </c>
      <c r="AI37" s="197"/>
      <c r="AJ37" s="197"/>
      <c r="AK37" s="198">
        <f t="shared" si="96"/>
        <v>0</v>
      </c>
      <c r="AL37" s="197"/>
      <c r="AM37" s="197"/>
      <c r="AN37" s="198">
        <f t="shared" si="97"/>
        <v>0</v>
      </c>
      <c r="AO37" s="197"/>
      <c r="AP37" s="197"/>
      <c r="AQ37" s="198">
        <f t="shared" si="98"/>
        <v>0</v>
      </c>
      <c r="AR37" s="197"/>
      <c r="AS37" s="197"/>
      <c r="AT37" s="198">
        <f t="shared" si="99"/>
        <v>0</v>
      </c>
      <c r="AU37" s="197"/>
      <c r="AV37" s="197"/>
      <c r="AW37" s="198">
        <f t="shared" si="100"/>
        <v>0</v>
      </c>
      <c r="AX37" s="197"/>
      <c r="AY37" s="197"/>
      <c r="AZ37" s="198">
        <f t="shared" si="22"/>
        <v>0</v>
      </c>
      <c r="BA37" s="197"/>
      <c r="BB37" s="197"/>
      <c r="BC37" s="198">
        <f t="shared" si="23"/>
        <v>0</v>
      </c>
      <c r="BD37" s="197"/>
      <c r="BE37" s="197"/>
      <c r="BF37" s="198">
        <f t="shared" si="24"/>
        <v>0</v>
      </c>
      <c r="BG37" s="197"/>
      <c r="BH37" s="197"/>
      <c r="BI37" s="198">
        <f t="shared" si="25"/>
        <v>0</v>
      </c>
      <c r="BJ37" s="197"/>
      <c r="BK37" s="197"/>
      <c r="BL37" s="198">
        <f t="shared" si="26"/>
        <v>0</v>
      </c>
      <c r="BM37" s="197"/>
      <c r="BN37" s="197"/>
      <c r="BO37" s="198">
        <f t="shared" si="27"/>
        <v>0</v>
      </c>
      <c r="BP37" s="197"/>
      <c r="BQ37" s="197"/>
      <c r="BR37" s="198">
        <f t="shared" si="28"/>
        <v>0</v>
      </c>
      <c r="BS37" s="197"/>
      <c r="BT37" s="197"/>
      <c r="BU37" s="198">
        <f t="shared" si="29"/>
        <v>0</v>
      </c>
      <c r="BV37" s="197"/>
      <c r="BW37" s="197"/>
      <c r="BX37" s="198">
        <f t="shared" si="30"/>
        <v>0</v>
      </c>
      <c r="BY37" s="197"/>
      <c r="BZ37" s="197"/>
      <c r="CA37" s="198">
        <f t="shared" si="101"/>
        <v>0</v>
      </c>
      <c r="CD37" s="304">
        <v>44985</v>
      </c>
      <c r="CG37" s="299"/>
    </row>
    <row r="38" spans="1:85" x14ac:dyDescent="0.25">
      <c r="A38" s="39">
        <f t="shared" si="50"/>
        <v>24</v>
      </c>
      <c r="B38" s="177"/>
      <c r="C38" s="301"/>
      <c r="D38" s="178"/>
      <c r="E38" s="38">
        <f t="shared" si="7"/>
        <v>45016</v>
      </c>
      <c r="F38" s="182"/>
      <c r="G38" s="198"/>
      <c r="H38" s="197"/>
      <c r="I38" s="197"/>
      <c r="J38" s="198">
        <f t="shared" si="93"/>
        <v>0</v>
      </c>
      <c r="K38" s="197"/>
      <c r="L38" s="197"/>
      <c r="M38" s="198">
        <f t="shared" si="94"/>
        <v>0</v>
      </c>
      <c r="N38" s="197"/>
      <c r="O38" s="197"/>
      <c r="P38" s="198">
        <f t="shared" si="95"/>
        <v>0</v>
      </c>
      <c r="Q38" s="197"/>
      <c r="R38" s="197"/>
      <c r="S38" s="198">
        <f t="shared" si="11"/>
        <v>0</v>
      </c>
      <c r="T38" s="197"/>
      <c r="U38" s="197"/>
      <c r="V38" s="198">
        <f t="shared" si="12"/>
        <v>0</v>
      </c>
      <c r="W38" s="197"/>
      <c r="X38" s="197"/>
      <c r="Y38" s="198">
        <f t="shared" si="13"/>
        <v>0</v>
      </c>
      <c r="Z38" s="197"/>
      <c r="AA38" s="197"/>
      <c r="AB38" s="198">
        <f t="shared" si="14"/>
        <v>0</v>
      </c>
      <c r="AC38" s="197"/>
      <c r="AD38" s="197"/>
      <c r="AE38" s="198">
        <f t="shared" si="15"/>
        <v>0</v>
      </c>
      <c r="AF38" s="197"/>
      <c r="AG38" s="197"/>
      <c r="AH38" s="198">
        <f t="shared" si="16"/>
        <v>0</v>
      </c>
      <c r="AI38" s="197"/>
      <c r="AJ38" s="197"/>
      <c r="AK38" s="198">
        <f t="shared" si="96"/>
        <v>0</v>
      </c>
      <c r="AL38" s="197"/>
      <c r="AM38" s="197"/>
      <c r="AN38" s="198">
        <f t="shared" si="97"/>
        <v>0</v>
      </c>
      <c r="AO38" s="197"/>
      <c r="AP38" s="197"/>
      <c r="AQ38" s="198">
        <f t="shared" si="98"/>
        <v>0</v>
      </c>
      <c r="AR38" s="197"/>
      <c r="AS38" s="197"/>
      <c r="AT38" s="198">
        <f t="shared" si="99"/>
        <v>0</v>
      </c>
      <c r="AU38" s="197"/>
      <c r="AV38" s="197"/>
      <c r="AW38" s="198">
        <f t="shared" si="100"/>
        <v>0</v>
      </c>
      <c r="AX38" s="197"/>
      <c r="AY38" s="197"/>
      <c r="AZ38" s="198">
        <f t="shared" si="22"/>
        <v>0</v>
      </c>
      <c r="BA38" s="197"/>
      <c r="BB38" s="197"/>
      <c r="BC38" s="198">
        <f t="shared" si="23"/>
        <v>0</v>
      </c>
      <c r="BD38" s="197"/>
      <c r="BE38" s="197"/>
      <c r="BF38" s="198">
        <f t="shared" si="24"/>
        <v>0</v>
      </c>
      <c r="BG38" s="197"/>
      <c r="BH38" s="197"/>
      <c r="BI38" s="198">
        <f t="shared" si="25"/>
        <v>0</v>
      </c>
      <c r="BJ38" s="197"/>
      <c r="BK38" s="197"/>
      <c r="BL38" s="198">
        <f t="shared" si="26"/>
        <v>0</v>
      </c>
      <c r="BM38" s="197"/>
      <c r="BN38" s="197"/>
      <c r="BO38" s="198">
        <f t="shared" si="27"/>
        <v>0</v>
      </c>
      <c r="BP38" s="197"/>
      <c r="BQ38" s="197"/>
      <c r="BR38" s="198">
        <f t="shared" si="28"/>
        <v>0</v>
      </c>
      <c r="BS38" s="197"/>
      <c r="BT38" s="197"/>
      <c r="BU38" s="198">
        <f t="shared" si="29"/>
        <v>0</v>
      </c>
      <c r="BV38" s="197"/>
      <c r="BW38" s="197"/>
      <c r="BX38" s="198">
        <f t="shared" si="30"/>
        <v>0</v>
      </c>
      <c r="BY38" s="197"/>
      <c r="BZ38" s="197"/>
      <c r="CA38" s="198">
        <f t="shared" si="101"/>
        <v>0</v>
      </c>
      <c r="CD38" s="304">
        <v>45000</v>
      </c>
      <c r="CG38" s="299"/>
    </row>
    <row r="39" spans="1:85" x14ac:dyDescent="0.25">
      <c r="A39" s="39">
        <f t="shared" si="50"/>
        <v>25</v>
      </c>
      <c r="B39" s="177"/>
      <c r="C39" s="301"/>
      <c r="D39" s="178"/>
      <c r="E39" s="38">
        <f t="shared" si="7"/>
        <v>45016</v>
      </c>
      <c r="F39" s="182"/>
      <c r="G39" s="198"/>
      <c r="H39" s="197"/>
      <c r="I39" s="197"/>
      <c r="J39" s="198">
        <f t="shared" si="93"/>
        <v>0</v>
      </c>
      <c r="K39" s="197"/>
      <c r="L39" s="197"/>
      <c r="M39" s="198">
        <f t="shared" si="94"/>
        <v>0</v>
      </c>
      <c r="N39" s="197"/>
      <c r="O39" s="197"/>
      <c r="P39" s="198">
        <f t="shared" si="95"/>
        <v>0</v>
      </c>
      <c r="Q39" s="197"/>
      <c r="R39" s="197"/>
      <c r="S39" s="198">
        <f t="shared" si="11"/>
        <v>0</v>
      </c>
      <c r="T39" s="197"/>
      <c r="U39" s="197"/>
      <c r="V39" s="198">
        <f t="shared" si="12"/>
        <v>0</v>
      </c>
      <c r="W39" s="197"/>
      <c r="X39" s="197"/>
      <c r="Y39" s="198">
        <f t="shared" si="13"/>
        <v>0</v>
      </c>
      <c r="Z39" s="197"/>
      <c r="AA39" s="197"/>
      <c r="AB39" s="198">
        <f t="shared" si="14"/>
        <v>0</v>
      </c>
      <c r="AC39" s="197"/>
      <c r="AD39" s="197"/>
      <c r="AE39" s="198">
        <f t="shared" si="15"/>
        <v>0</v>
      </c>
      <c r="AF39" s="197"/>
      <c r="AG39" s="197"/>
      <c r="AH39" s="198">
        <f t="shared" si="16"/>
        <v>0</v>
      </c>
      <c r="AI39" s="197"/>
      <c r="AJ39" s="197"/>
      <c r="AK39" s="198">
        <f t="shared" si="96"/>
        <v>0</v>
      </c>
      <c r="AL39" s="197"/>
      <c r="AM39" s="197"/>
      <c r="AN39" s="198">
        <f t="shared" si="97"/>
        <v>0</v>
      </c>
      <c r="AO39" s="197"/>
      <c r="AP39" s="197"/>
      <c r="AQ39" s="198">
        <f t="shared" si="98"/>
        <v>0</v>
      </c>
      <c r="AR39" s="197"/>
      <c r="AS39" s="197"/>
      <c r="AT39" s="198">
        <f t="shared" si="99"/>
        <v>0</v>
      </c>
      <c r="AU39" s="197"/>
      <c r="AV39" s="197"/>
      <c r="AW39" s="198">
        <f t="shared" si="100"/>
        <v>0</v>
      </c>
      <c r="AX39" s="197"/>
      <c r="AY39" s="197"/>
      <c r="AZ39" s="198">
        <f t="shared" si="22"/>
        <v>0</v>
      </c>
      <c r="BA39" s="197"/>
      <c r="BB39" s="197"/>
      <c r="BC39" s="198">
        <f t="shared" si="23"/>
        <v>0</v>
      </c>
      <c r="BD39" s="197"/>
      <c r="BE39" s="197"/>
      <c r="BF39" s="198">
        <f t="shared" si="24"/>
        <v>0</v>
      </c>
      <c r="BG39" s="197"/>
      <c r="BH39" s="197"/>
      <c r="BI39" s="198">
        <f t="shared" si="25"/>
        <v>0</v>
      </c>
      <c r="BJ39" s="197"/>
      <c r="BK39" s="197"/>
      <c r="BL39" s="198">
        <f t="shared" si="26"/>
        <v>0</v>
      </c>
      <c r="BM39" s="197"/>
      <c r="BN39" s="197"/>
      <c r="BO39" s="198">
        <f t="shared" si="27"/>
        <v>0</v>
      </c>
      <c r="BP39" s="197"/>
      <c r="BQ39" s="197"/>
      <c r="BR39" s="198">
        <f t="shared" si="28"/>
        <v>0</v>
      </c>
      <c r="BS39" s="197"/>
      <c r="BT39" s="197"/>
      <c r="BU39" s="198">
        <f t="shared" si="29"/>
        <v>0</v>
      </c>
      <c r="BV39" s="197"/>
      <c r="BW39" s="197"/>
      <c r="BX39" s="198">
        <f t="shared" si="30"/>
        <v>0</v>
      </c>
      <c r="BY39" s="197"/>
      <c r="BZ39" s="197"/>
      <c r="CA39" s="198">
        <f t="shared" si="101"/>
        <v>0</v>
      </c>
      <c r="CD39" s="304">
        <v>45016</v>
      </c>
      <c r="CG39" s="299"/>
    </row>
    <row r="40" spans="1:85" x14ac:dyDescent="0.25">
      <c r="A40" s="39">
        <f t="shared" si="50"/>
        <v>26</v>
      </c>
      <c r="B40" s="177"/>
      <c r="C40" s="301"/>
      <c r="D40" s="178"/>
      <c r="E40" s="38">
        <f t="shared" si="7"/>
        <v>45016</v>
      </c>
      <c r="F40" s="182"/>
      <c r="G40" s="198"/>
      <c r="H40" s="197"/>
      <c r="I40" s="197"/>
      <c r="J40" s="198">
        <f t="shared" si="93"/>
        <v>0</v>
      </c>
      <c r="K40" s="197"/>
      <c r="L40" s="197"/>
      <c r="M40" s="198">
        <f t="shared" si="94"/>
        <v>0</v>
      </c>
      <c r="N40" s="197"/>
      <c r="O40" s="197"/>
      <c r="P40" s="198">
        <f t="shared" si="95"/>
        <v>0</v>
      </c>
      <c r="Q40" s="197"/>
      <c r="R40" s="197"/>
      <c r="S40" s="198">
        <f t="shared" si="11"/>
        <v>0</v>
      </c>
      <c r="T40" s="197"/>
      <c r="U40" s="197"/>
      <c r="V40" s="198">
        <f t="shared" si="12"/>
        <v>0</v>
      </c>
      <c r="W40" s="197"/>
      <c r="X40" s="197"/>
      <c r="Y40" s="198">
        <f t="shared" si="13"/>
        <v>0</v>
      </c>
      <c r="Z40" s="197"/>
      <c r="AA40" s="197"/>
      <c r="AB40" s="198">
        <f t="shared" si="14"/>
        <v>0</v>
      </c>
      <c r="AC40" s="197"/>
      <c r="AD40" s="197"/>
      <c r="AE40" s="198">
        <f t="shared" si="15"/>
        <v>0</v>
      </c>
      <c r="AF40" s="197"/>
      <c r="AG40" s="197"/>
      <c r="AH40" s="198">
        <f t="shared" si="16"/>
        <v>0</v>
      </c>
      <c r="AI40" s="197"/>
      <c r="AJ40" s="197"/>
      <c r="AK40" s="198">
        <f t="shared" si="96"/>
        <v>0</v>
      </c>
      <c r="AL40" s="197"/>
      <c r="AM40" s="197"/>
      <c r="AN40" s="198">
        <f t="shared" si="97"/>
        <v>0</v>
      </c>
      <c r="AO40" s="197"/>
      <c r="AP40" s="197"/>
      <c r="AQ40" s="198">
        <f t="shared" si="98"/>
        <v>0</v>
      </c>
      <c r="AR40" s="197"/>
      <c r="AS40" s="197"/>
      <c r="AT40" s="198">
        <f t="shared" si="99"/>
        <v>0</v>
      </c>
      <c r="AU40" s="197"/>
      <c r="AV40" s="197"/>
      <c r="AW40" s="198">
        <f t="shared" si="100"/>
        <v>0</v>
      </c>
      <c r="AX40" s="197"/>
      <c r="AY40" s="197"/>
      <c r="AZ40" s="198">
        <f t="shared" si="22"/>
        <v>0</v>
      </c>
      <c r="BA40" s="197"/>
      <c r="BB40" s="197"/>
      <c r="BC40" s="198">
        <f t="shared" si="23"/>
        <v>0</v>
      </c>
      <c r="BD40" s="197"/>
      <c r="BE40" s="197"/>
      <c r="BF40" s="198">
        <f t="shared" si="24"/>
        <v>0</v>
      </c>
      <c r="BG40" s="197"/>
      <c r="BH40" s="197"/>
      <c r="BI40" s="198">
        <f t="shared" si="25"/>
        <v>0</v>
      </c>
      <c r="BJ40" s="197"/>
      <c r="BK40" s="197"/>
      <c r="BL40" s="198">
        <f t="shared" si="26"/>
        <v>0</v>
      </c>
      <c r="BM40" s="197"/>
      <c r="BN40" s="197"/>
      <c r="BO40" s="198">
        <f t="shared" si="27"/>
        <v>0</v>
      </c>
      <c r="BP40" s="197"/>
      <c r="BQ40" s="197"/>
      <c r="BR40" s="198">
        <f t="shared" si="28"/>
        <v>0</v>
      </c>
      <c r="BS40" s="197"/>
      <c r="BT40" s="197"/>
      <c r="BU40" s="198">
        <f t="shared" si="29"/>
        <v>0</v>
      </c>
      <c r="BV40" s="197"/>
      <c r="BW40" s="197"/>
      <c r="BX40" s="198">
        <f t="shared" si="30"/>
        <v>0</v>
      </c>
      <c r="BY40" s="197"/>
      <c r="BZ40" s="197"/>
      <c r="CA40" s="198">
        <f t="shared" si="101"/>
        <v>0</v>
      </c>
      <c r="CD40" s="242"/>
      <c r="CG40" s="2"/>
    </row>
    <row r="41" spans="1:85" x14ac:dyDescent="0.25">
      <c r="A41" s="39">
        <f t="shared" si="50"/>
        <v>27</v>
      </c>
      <c r="B41" s="177"/>
      <c r="C41" s="301"/>
      <c r="D41" s="178"/>
      <c r="E41" s="38">
        <f t="shared" si="7"/>
        <v>45016</v>
      </c>
      <c r="F41" s="182"/>
      <c r="G41" s="198"/>
      <c r="H41" s="197"/>
      <c r="I41" s="197"/>
      <c r="J41" s="198">
        <f t="shared" si="93"/>
        <v>0</v>
      </c>
      <c r="K41" s="197"/>
      <c r="L41" s="197"/>
      <c r="M41" s="198">
        <f t="shared" si="94"/>
        <v>0</v>
      </c>
      <c r="N41" s="197"/>
      <c r="O41" s="197"/>
      <c r="P41" s="198">
        <f t="shared" si="95"/>
        <v>0</v>
      </c>
      <c r="Q41" s="197"/>
      <c r="R41" s="197"/>
      <c r="S41" s="198">
        <f t="shared" si="11"/>
        <v>0</v>
      </c>
      <c r="T41" s="197"/>
      <c r="U41" s="197"/>
      <c r="V41" s="198">
        <f t="shared" si="12"/>
        <v>0</v>
      </c>
      <c r="W41" s="197"/>
      <c r="X41" s="197"/>
      <c r="Y41" s="198">
        <f t="shared" si="13"/>
        <v>0</v>
      </c>
      <c r="Z41" s="197"/>
      <c r="AA41" s="197"/>
      <c r="AB41" s="198">
        <f t="shared" si="14"/>
        <v>0</v>
      </c>
      <c r="AC41" s="197"/>
      <c r="AD41" s="197"/>
      <c r="AE41" s="198">
        <f t="shared" si="15"/>
        <v>0</v>
      </c>
      <c r="AF41" s="197"/>
      <c r="AG41" s="197"/>
      <c r="AH41" s="198">
        <f t="shared" si="16"/>
        <v>0</v>
      </c>
      <c r="AI41" s="197"/>
      <c r="AJ41" s="197"/>
      <c r="AK41" s="198">
        <f t="shared" si="96"/>
        <v>0</v>
      </c>
      <c r="AL41" s="197"/>
      <c r="AM41" s="197"/>
      <c r="AN41" s="198">
        <f t="shared" si="97"/>
        <v>0</v>
      </c>
      <c r="AO41" s="197"/>
      <c r="AP41" s="197"/>
      <c r="AQ41" s="198">
        <f t="shared" si="98"/>
        <v>0</v>
      </c>
      <c r="AR41" s="197"/>
      <c r="AS41" s="197"/>
      <c r="AT41" s="198">
        <f t="shared" si="99"/>
        <v>0</v>
      </c>
      <c r="AU41" s="197"/>
      <c r="AV41" s="197"/>
      <c r="AW41" s="198">
        <f t="shared" si="100"/>
        <v>0</v>
      </c>
      <c r="AX41" s="197"/>
      <c r="AY41" s="197"/>
      <c r="AZ41" s="198">
        <f t="shared" si="22"/>
        <v>0</v>
      </c>
      <c r="BA41" s="197"/>
      <c r="BB41" s="197"/>
      <c r="BC41" s="198">
        <f t="shared" si="23"/>
        <v>0</v>
      </c>
      <c r="BD41" s="197"/>
      <c r="BE41" s="197"/>
      <c r="BF41" s="198">
        <f t="shared" si="24"/>
        <v>0</v>
      </c>
      <c r="BG41" s="197"/>
      <c r="BH41" s="197"/>
      <c r="BI41" s="198">
        <f t="shared" si="25"/>
        <v>0</v>
      </c>
      <c r="BJ41" s="197"/>
      <c r="BK41" s="197"/>
      <c r="BL41" s="198">
        <f t="shared" si="26"/>
        <v>0</v>
      </c>
      <c r="BM41" s="197"/>
      <c r="BN41" s="197"/>
      <c r="BO41" s="198">
        <f t="shared" si="27"/>
        <v>0</v>
      </c>
      <c r="BP41" s="197"/>
      <c r="BQ41" s="197"/>
      <c r="BR41" s="198">
        <f t="shared" si="28"/>
        <v>0</v>
      </c>
      <c r="BS41" s="197"/>
      <c r="BT41" s="197"/>
      <c r="BU41" s="198">
        <f t="shared" si="29"/>
        <v>0</v>
      </c>
      <c r="BV41" s="197"/>
      <c r="BW41" s="197"/>
      <c r="BX41" s="198">
        <f t="shared" si="30"/>
        <v>0</v>
      </c>
      <c r="BY41" s="197"/>
      <c r="BZ41" s="197"/>
      <c r="CA41" s="198">
        <f t="shared" si="101"/>
        <v>0</v>
      </c>
      <c r="CD41" s="242"/>
    </row>
    <row r="42" spans="1:85" x14ac:dyDescent="0.25">
      <c r="A42" s="39">
        <f t="shared" si="50"/>
        <v>28</v>
      </c>
      <c r="B42" s="177"/>
      <c r="C42" s="301"/>
      <c r="D42" s="178"/>
      <c r="E42" s="38">
        <f t="shared" si="7"/>
        <v>45016</v>
      </c>
      <c r="F42" s="182"/>
      <c r="G42" s="198"/>
      <c r="H42" s="197"/>
      <c r="I42" s="197"/>
      <c r="J42" s="198">
        <f t="shared" si="93"/>
        <v>0</v>
      </c>
      <c r="K42" s="197"/>
      <c r="L42" s="197"/>
      <c r="M42" s="198">
        <f t="shared" si="94"/>
        <v>0</v>
      </c>
      <c r="N42" s="197"/>
      <c r="O42" s="197"/>
      <c r="P42" s="198">
        <f t="shared" si="95"/>
        <v>0</v>
      </c>
      <c r="Q42" s="197"/>
      <c r="R42" s="197"/>
      <c r="S42" s="198">
        <f t="shared" si="11"/>
        <v>0</v>
      </c>
      <c r="T42" s="197"/>
      <c r="U42" s="197"/>
      <c r="V42" s="198">
        <f t="shared" si="12"/>
        <v>0</v>
      </c>
      <c r="W42" s="197"/>
      <c r="X42" s="197"/>
      <c r="Y42" s="198">
        <f t="shared" si="13"/>
        <v>0</v>
      </c>
      <c r="Z42" s="197"/>
      <c r="AA42" s="197"/>
      <c r="AB42" s="198">
        <f t="shared" si="14"/>
        <v>0</v>
      </c>
      <c r="AC42" s="197"/>
      <c r="AD42" s="197"/>
      <c r="AE42" s="198">
        <f t="shared" si="15"/>
        <v>0</v>
      </c>
      <c r="AF42" s="197"/>
      <c r="AG42" s="197"/>
      <c r="AH42" s="198">
        <f t="shared" si="16"/>
        <v>0</v>
      </c>
      <c r="AI42" s="197"/>
      <c r="AJ42" s="197"/>
      <c r="AK42" s="198">
        <f t="shared" si="96"/>
        <v>0</v>
      </c>
      <c r="AL42" s="197"/>
      <c r="AM42" s="197"/>
      <c r="AN42" s="198">
        <f t="shared" si="97"/>
        <v>0</v>
      </c>
      <c r="AO42" s="197"/>
      <c r="AP42" s="197"/>
      <c r="AQ42" s="198">
        <f t="shared" si="98"/>
        <v>0</v>
      </c>
      <c r="AR42" s="197"/>
      <c r="AS42" s="197"/>
      <c r="AT42" s="198">
        <f t="shared" si="99"/>
        <v>0</v>
      </c>
      <c r="AU42" s="197"/>
      <c r="AV42" s="197"/>
      <c r="AW42" s="198">
        <f t="shared" si="100"/>
        <v>0</v>
      </c>
      <c r="AX42" s="197"/>
      <c r="AY42" s="197"/>
      <c r="AZ42" s="198">
        <f t="shared" si="22"/>
        <v>0</v>
      </c>
      <c r="BA42" s="197"/>
      <c r="BB42" s="197"/>
      <c r="BC42" s="198">
        <f t="shared" si="23"/>
        <v>0</v>
      </c>
      <c r="BD42" s="197"/>
      <c r="BE42" s="197"/>
      <c r="BF42" s="198">
        <f t="shared" si="24"/>
        <v>0</v>
      </c>
      <c r="BG42" s="197"/>
      <c r="BH42" s="197"/>
      <c r="BI42" s="198">
        <f t="shared" si="25"/>
        <v>0</v>
      </c>
      <c r="BJ42" s="197"/>
      <c r="BK42" s="197"/>
      <c r="BL42" s="198">
        <f t="shared" si="26"/>
        <v>0</v>
      </c>
      <c r="BM42" s="197"/>
      <c r="BN42" s="197"/>
      <c r="BO42" s="198">
        <f t="shared" si="27"/>
        <v>0</v>
      </c>
      <c r="BP42" s="197"/>
      <c r="BQ42" s="197"/>
      <c r="BR42" s="198">
        <f t="shared" si="28"/>
        <v>0</v>
      </c>
      <c r="BS42" s="197"/>
      <c r="BT42" s="197"/>
      <c r="BU42" s="198">
        <f t="shared" si="29"/>
        <v>0</v>
      </c>
      <c r="BV42" s="197"/>
      <c r="BW42" s="197"/>
      <c r="BX42" s="198">
        <f t="shared" si="30"/>
        <v>0</v>
      </c>
      <c r="BY42" s="197"/>
      <c r="BZ42" s="197"/>
      <c r="CA42" s="198">
        <f t="shared" si="101"/>
        <v>0</v>
      </c>
      <c r="CD42" s="242"/>
    </row>
    <row r="43" spans="1:85" x14ac:dyDescent="0.25">
      <c r="A43" s="39">
        <f t="shared" si="50"/>
        <v>29</v>
      </c>
      <c r="B43" s="177"/>
      <c r="C43" s="301"/>
      <c r="D43" s="178"/>
      <c r="E43" s="38">
        <f t="shared" si="7"/>
        <v>45016</v>
      </c>
      <c r="F43" s="182"/>
      <c r="G43" s="198"/>
      <c r="H43" s="197"/>
      <c r="I43" s="197"/>
      <c r="J43" s="198">
        <f t="shared" si="93"/>
        <v>0</v>
      </c>
      <c r="K43" s="197"/>
      <c r="L43" s="197"/>
      <c r="M43" s="198">
        <f t="shared" si="94"/>
        <v>0</v>
      </c>
      <c r="N43" s="197"/>
      <c r="O43" s="197"/>
      <c r="P43" s="198">
        <f t="shared" si="95"/>
        <v>0</v>
      </c>
      <c r="Q43" s="197"/>
      <c r="R43" s="197"/>
      <c r="S43" s="198">
        <f t="shared" si="11"/>
        <v>0</v>
      </c>
      <c r="T43" s="197"/>
      <c r="U43" s="197"/>
      <c r="V43" s="198">
        <f t="shared" si="12"/>
        <v>0</v>
      </c>
      <c r="W43" s="197"/>
      <c r="X43" s="197"/>
      <c r="Y43" s="198">
        <f t="shared" si="13"/>
        <v>0</v>
      </c>
      <c r="Z43" s="197"/>
      <c r="AA43" s="197"/>
      <c r="AB43" s="198">
        <f t="shared" si="14"/>
        <v>0</v>
      </c>
      <c r="AC43" s="197"/>
      <c r="AD43" s="197"/>
      <c r="AE43" s="198">
        <f t="shared" si="15"/>
        <v>0</v>
      </c>
      <c r="AF43" s="197"/>
      <c r="AG43" s="197"/>
      <c r="AH43" s="198">
        <f t="shared" si="16"/>
        <v>0</v>
      </c>
      <c r="AI43" s="197"/>
      <c r="AJ43" s="197"/>
      <c r="AK43" s="198">
        <f t="shared" si="96"/>
        <v>0</v>
      </c>
      <c r="AL43" s="197"/>
      <c r="AM43" s="197"/>
      <c r="AN43" s="198">
        <f t="shared" si="97"/>
        <v>0</v>
      </c>
      <c r="AO43" s="197"/>
      <c r="AP43" s="197"/>
      <c r="AQ43" s="198">
        <f t="shared" si="98"/>
        <v>0</v>
      </c>
      <c r="AR43" s="197"/>
      <c r="AS43" s="197"/>
      <c r="AT43" s="198">
        <f t="shared" si="99"/>
        <v>0</v>
      </c>
      <c r="AU43" s="197"/>
      <c r="AV43" s="197"/>
      <c r="AW43" s="198">
        <f t="shared" si="100"/>
        <v>0</v>
      </c>
      <c r="AX43" s="197"/>
      <c r="AY43" s="197"/>
      <c r="AZ43" s="198">
        <f t="shared" si="22"/>
        <v>0</v>
      </c>
      <c r="BA43" s="197"/>
      <c r="BB43" s="197"/>
      <c r="BC43" s="198">
        <f t="shared" si="23"/>
        <v>0</v>
      </c>
      <c r="BD43" s="197"/>
      <c r="BE43" s="197"/>
      <c r="BF43" s="198">
        <f t="shared" si="24"/>
        <v>0</v>
      </c>
      <c r="BG43" s="197"/>
      <c r="BH43" s="197"/>
      <c r="BI43" s="198">
        <f t="shared" si="25"/>
        <v>0</v>
      </c>
      <c r="BJ43" s="197"/>
      <c r="BK43" s="197"/>
      <c r="BL43" s="198">
        <f t="shared" si="26"/>
        <v>0</v>
      </c>
      <c r="BM43" s="197"/>
      <c r="BN43" s="197"/>
      <c r="BO43" s="198">
        <f t="shared" si="27"/>
        <v>0</v>
      </c>
      <c r="BP43" s="197"/>
      <c r="BQ43" s="197"/>
      <c r="BR43" s="198">
        <f t="shared" si="28"/>
        <v>0</v>
      </c>
      <c r="BS43" s="197"/>
      <c r="BT43" s="197"/>
      <c r="BU43" s="198">
        <f t="shared" si="29"/>
        <v>0</v>
      </c>
      <c r="BV43" s="197"/>
      <c r="BW43" s="197"/>
      <c r="BX43" s="198">
        <f t="shared" si="30"/>
        <v>0</v>
      </c>
      <c r="BY43" s="197"/>
      <c r="BZ43" s="197"/>
      <c r="CA43" s="198">
        <f t="shared" si="101"/>
        <v>0</v>
      </c>
      <c r="CD43" s="242"/>
    </row>
    <row r="44" spans="1:85" x14ac:dyDescent="0.25">
      <c r="A44" s="39">
        <f t="shared" si="50"/>
        <v>30</v>
      </c>
      <c r="B44" s="177"/>
      <c r="C44" s="301"/>
      <c r="D44" s="178"/>
      <c r="E44" s="38">
        <f t="shared" si="7"/>
        <v>45016</v>
      </c>
      <c r="F44" s="182"/>
      <c r="G44" s="198"/>
      <c r="H44" s="197"/>
      <c r="I44" s="197"/>
      <c r="J44" s="198">
        <f t="shared" si="93"/>
        <v>0</v>
      </c>
      <c r="K44" s="197"/>
      <c r="L44" s="197"/>
      <c r="M44" s="198">
        <f t="shared" si="94"/>
        <v>0</v>
      </c>
      <c r="N44" s="197"/>
      <c r="O44" s="197"/>
      <c r="P44" s="198">
        <f t="shared" si="95"/>
        <v>0</v>
      </c>
      <c r="Q44" s="197"/>
      <c r="R44" s="197"/>
      <c r="S44" s="198">
        <f t="shared" si="11"/>
        <v>0</v>
      </c>
      <c r="T44" s="197"/>
      <c r="U44" s="197"/>
      <c r="V44" s="198">
        <f t="shared" si="12"/>
        <v>0</v>
      </c>
      <c r="W44" s="197"/>
      <c r="X44" s="197"/>
      <c r="Y44" s="198">
        <f t="shared" si="13"/>
        <v>0</v>
      </c>
      <c r="Z44" s="197"/>
      <c r="AA44" s="197"/>
      <c r="AB44" s="198">
        <f t="shared" si="14"/>
        <v>0</v>
      </c>
      <c r="AC44" s="197"/>
      <c r="AD44" s="197"/>
      <c r="AE44" s="198">
        <f t="shared" si="15"/>
        <v>0</v>
      </c>
      <c r="AF44" s="197"/>
      <c r="AG44" s="197"/>
      <c r="AH44" s="198">
        <f t="shared" si="16"/>
        <v>0</v>
      </c>
      <c r="AI44" s="197"/>
      <c r="AJ44" s="197"/>
      <c r="AK44" s="198">
        <f t="shared" si="96"/>
        <v>0</v>
      </c>
      <c r="AL44" s="197"/>
      <c r="AM44" s="197"/>
      <c r="AN44" s="198">
        <f t="shared" si="97"/>
        <v>0</v>
      </c>
      <c r="AO44" s="197"/>
      <c r="AP44" s="197"/>
      <c r="AQ44" s="198">
        <f t="shared" si="98"/>
        <v>0</v>
      </c>
      <c r="AR44" s="197"/>
      <c r="AS44" s="197"/>
      <c r="AT44" s="198">
        <f t="shared" si="99"/>
        <v>0</v>
      </c>
      <c r="AU44" s="197"/>
      <c r="AV44" s="197"/>
      <c r="AW44" s="198">
        <f t="shared" si="100"/>
        <v>0</v>
      </c>
      <c r="AX44" s="197"/>
      <c r="AY44" s="197"/>
      <c r="AZ44" s="198">
        <f t="shared" si="22"/>
        <v>0</v>
      </c>
      <c r="BA44" s="197"/>
      <c r="BB44" s="197"/>
      <c r="BC44" s="198">
        <f t="shared" si="23"/>
        <v>0</v>
      </c>
      <c r="BD44" s="197"/>
      <c r="BE44" s="197"/>
      <c r="BF44" s="198">
        <f t="shared" si="24"/>
        <v>0</v>
      </c>
      <c r="BG44" s="197"/>
      <c r="BH44" s="197"/>
      <c r="BI44" s="198">
        <f t="shared" si="25"/>
        <v>0</v>
      </c>
      <c r="BJ44" s="197"/>
      <c r="BK44" s="197"/>
      <c r="BL44" s="198">
        <f t="shared" si="26"/>
        <v>0</v>
      </c>
      <c r="BM44" s="197"/>
      <c r="BN44" s="197"/>
      <c r="BO44" s="198">
        <f t="shared" si="27"/>
        <v>0</v>
      </c>
      <c r="BP44" s="197"/>
      <c r="BQ44" s="197"/>
      <c r="BR44" s="198">
        <f t="shared" si="28"/>
        <v>0</v>
      </c>
      <c r="BS44" s="197"/>
      <c r="BT44" s="197"/>
      <c r="BU44" s="198">
        <f t="shared" si="29"/>
        <v>0</v>
      </c>
      <c r="BV44" s="197"/>
      <c r="BW44" s="197"/>
      <c r="BX44" s="198">
        <f t="shared" si="30"/>
        <v>0</v>
      </c>
      <c r="BY44" s="197"/>
      <c r="BZ44" s="197"/>
      <c r="CA44" s="198">
        <f t="shared" si="101"/>
        <v>0</v>
      </c>
      <c r="CD44" s="242"/>
    </row>
    <row r="45" spans="1:85" x14ac:dyDescent="0.25">
      <c r="A45" s="39">
        <f t="shared" si="50"/>
        <v>31</v>
      </c>
      <c r="B45" s="177"/>
      <c r="C45" s="301"/>
      <c r="D45" s="178"/>
      <c r="E45" s="38">
        <f t="shared" si="7"/>
        <v>45016</v>
      </c>
      <c r="F45" s="182"/>
      <c r="G45" s="198"/>
      <c r="H45" s="197"/>
      <c r="I45" s="197"/>
      <c r="J45" s="198">
        <f t="shared" si="93"/>
        <v>0</v>
      </c>
      <c r="K45" s="197"/>
      <c r="L45" s="197"/>
      <c r="M45" s="198">
        <f t="shared" si="94"/>
        <v>0</v>
      </c>
      <c r="N45" s="197"/>
      <c r="O45" s="197"/>
      <c r="P45" s="198">
        <f t="shared" si="95"/>
        <v>0</v>
      </c>
      <c r="Q45" s="197"/>
      <c r="R45" s="197"/>
      <c r="S45" s="198">
        <f t="shared" si="11"/>
        <v>0</v>
      </c>
      <c r="T45" s="197"/>
      <c r="U45" s="197"/>
      <c r="V45" s="198">
        <f t="shared" si="12"/>
        <v>0</v>
      </c>
      <c r="W45" s="197"/>
      <c r="X45" s="197"/>
      <c r="Y45" s="198">
        <f t="shared" si="13"/>
        <v>0</v>
      </c>
      <c r="Z45" s="197"/>
      <c r="AA45" s="197"/>
      <c r="AB45" s="198">
        <f t="shared" si="14"/>
        <v>0</v>
      </c>
      <c r="AC45" s="197"/>
      <c r="AD45" s="197"/>
      <c r="AE45" s="198">
        <f t="shared" si="15"/>
        <v>0</v>
      </c>
      <c r="AF45" s="197"/>
      <c r="AG45" s="197"/>
      <c r="AH45" s="198">
        <f t="shared" si="16"/>
        <v>0</v>
      </c>
      <c r="AI45" s="197"/>
      <c r="AJ45" s="197"/>
      <c r="AK45" s="198">
        <f t="shared" si="96"/>
        <v>0</v>
      </c>
      <c r="AL45" s="197"/>
      <c r="AM45" s="197"/>
      <c r="AN45" s="198">
        <f t="shared" si="97"/>
        <v>0</v>
      </c>
      <c r="AO45" s="197"/>
      <c r="AP45" s="197"/>
      <c r="AQ45" s="198">
        <f t="shared" si="98"/>
        <v>0</v>
      </c>
      <c r="AR45" s="197"/>
      <c r="AS45" s="197"/>
      <c r="AT45" s="198">
        <f t="shared" si="99"/>
        <v>0</v>
      </c>
      <c r="AU45" s="197"/>
      <c r="AV45" s="197"/>
      <c r="AW45" s="198">
        <f t="shared" si="100"/>
        <v>0</v>
      </c>
      <c r="AX45" s="197"/>
      <c r="AY45" s="197"/>
      <c r="AZ45" s="198">
        <f t="shared" si="22"/>
        <v>0</v>
      </c>
      <c r="BA45" s="197"/>
      <c r="BB45" s="197"/>
      <c r="BC45" s="198">
        <f t="shared" si="23"/>
        <v>0</v>
      </c>
      <c r="BD45" s="197"/>
      <c r="BE45" s="197"/>
      <c r="BF45" s="198">
        <f t="shared" si="24"/>
        <v>0</v>
      </c>
      <c r="BG45" s="197"/>
      <c r="BH45" s="197"/>
      <c r="BI45" s="198">
        <f t="shared" si="25"/>
        <v>0</v>
      </c>
      <c r="BJ45" s="197"/>
      <c r="BK45" s="197"/>
      <c r="BL45" s="198">
        <f t="shared" si="26"/>
        <v>0</v>
      </c>
      <c r="BM45" s="197"/>
      <c r="BN45" s="197"/>
      <c r="BO45" s="198">
        <f t="shared" si="27"/>
        <v>0</v>
      </c>
      <c r="BP45" s="197"/>
      <c r="BQ45" s="197"/>
      <c r="BR45" s="198">
        <f t="shared" si="28"/>
        <v>0</v>
      </c>
      <c r="BS45" s="197"/>
      <c r="BT45" s="197"/>
      <c r="BU45" s="198">
        <f t="shared" si="29"/>
        <v>0</v>
      </c>
      <c r="BV45" s="197"/>
      <c r="BW45" s="197"/>
      <c r="BX45" s="198">
        <f t="shared" si="30"/>
        <v>0</v>
      </c>
      <c r="BY45" s="197"/>
      <c r="BZ45" s="197"/>
      <c r="CA45" s="198">
        <f t="shared" si="101"/>
        <v>0</v>
      </c>
      <c r="CD45" s="242"/>
    </row>
    <row r="46" spans="1:85" x14ac:dyDescent="0.25">
      <c r="A46" s="39">
        <f t="shared" si="50"/>
        <v>32</v>
      </c>
      <c r="B46" s="177"/>
      <c r="C46" s="301"/>
      <c r="D46" s="178"/>
      <c r="E46" s="38">
        <f t="shared" si="7"/>
        <v>45016</v>
      </c>
      <c r="F46" s="182"/>
      <c r="G46" s="198"/>
      <c r="H46" s="197"/>
      <c r="I46" s="197"/>
      <c r="J46" s="198">
        <f t="shared" si="93"/>
        <v>0</v>
      </c>
      <c r="K46" s="197"/>
      <c r="L46" s="197"/>
      <c r="M46" s="198">
        <f t="shared" si="94"/>
        <v>0</v>
      </c>
      <c r="N46" s="197"/>
      <c r="O46" s="197"/>
      <c r="P46" s="198">
        <f t="shared" si="95"/>
        <v>0</v>
      </c>
      <c r="Q46" s="197"/>
      <c r="R46" s="197"/>
      <c r="S46" s="198">
        <f t="shared" si="11"/>
        <v>0</v>
      </c>
      <c r="T46" s="197"/>
      <c r="U46" s="197"/>
      <c r="V46" s="198">
        <f t="shared" si="12"/>
        <v>0</v>
      </c>
      <c r="W46" s="197"/>
      <c r="X46" s="197"/>
      <c r="Y46" s="198">
        <f t="shared" si="13"/>
        <v>0</v>
      </c>
      <c r="Z46" s="197"/>
      <c r="AA46" s="197"/>
      <c r="AB46" s="198">
        <f t="shared" si="14"/>
        <v>0</v>
      </c>
      <c r="AC46" s="197"/>
      <c r="AD46" s="197"/>
      <c r="AE46" s="198">
        <f t="shared" si="15"/>
        <v>0</v>
      </c>
      <c r="AF46" s="197"/>
      <c r="AG46" s="197"/>
      <c r="AH46" s="198">
        <f t="shared" si="16"/>
        <v>0</v>
      </c>
      <c r="AI46" s="197"/>
      <c r="AJ46" s="197"/>
      <c r="AK46" s="198">
        <f t="shared" si="96"/>
        <v>0</v>
      </c>
      <c r="AL46" s="197"/>
      <c r="AM46" s="197"/>
      <c r="AN46" s="198">
        <f t="shared" si="97"/>
        <v>0</v>
      </c>
      <c r="AO46" s="197"/>
      <c r="AP46" s="197"/>
      <c r="AQ46" s="198">
        <f t="shared" si="98"/>
        <v>0</v>
      </c>
      <c r="AR46" s="197"/>
      <c r="AS46" s="197"/>
      <c r="AT46" s="198">
        <f t="shared" si="99"/>
        <v>0</v>
      </c>
      <c r="AU46" s="197"/>
      <c r="AV46" s="197"/>
      <c r="AW46" s="198">
        <f t="shared" si="100"/>
        <v>0</v>
      </c>
      <c r="AX46" s="197"/>
      <c r="AY46" s="197"/>
      <c r="AZ46" s="198">
        <f t="shared" si="22"/>
        <v>0</v>
      </c>
      <c r="BA46" s="197"/>
      <c r="BB46" s="197"/>
      <c r="BC46" s="198">
        <f t="shared" si="23"/>
        <v>0</v>
      </c>
      <c r="BD46" s="197"/>
      <c r="BE46" s="197"/>
      <c r="BF46" s="198">
        <f t="shared" si="24"/>
        <v>0</v>
      </c>
      <c r="BG46" s="197"/>
      <c r="BH46" s="197"/>
      <c r="BI46" s="198">
        <f t="shared" si="25"/>
        <v>0</v>
      </c>
      <c r="BJ46" s="197"/>
      <c r="BK46" s="197"/>
      <c r="BL46" s="198">
        <f t="shared" si="26"/>
        <v>0</v>
      </c>
      <c r="BM46" s="197"/>
      <c r="BN46" s="197"/>
      <c r="BO46" s="198">
        <f t="shared" si="27"/>
        <v>0</v>
      </c>
      <c r="BP46" s="197"/>
      <c r="BQ46" s="197"/>
      <c r="BR46" s="198">
        <f t="shared" si="28"/>
        <v>0</v>
      </c>
      <c r="BS46" s="197"/>
      <c r="BT46" s="197"/>
      <c r="BU46" s="198">
        <f t="shared" si="29"/>
        <v>0</v>
      </c>
      <c r="BV46" s="197"/>
      <c r="BW46" s="197"/>
      <c r="BX46" s="198">
        <f t="shared" si="30"/>
        <v>0</v>
      </c>
      <c r="BY46" s="197"/>
      <c r="BZ46" s="197"/>
      <c r="CA46" s="198">
        <f t="shared" si="101"/>
        <v>0</v>
      </c>
      <c r="CD46" s="242"/>
    </row>
    <row r="47" spans="1:85" x14ac:dyDescent="0.25">
      <c r="A47" s="39">
        <f t="shared" si="50"/>
        <v>33</v>
      </c>
      <c r="B47" s="177"/>
      <c r="C47" s="301"/>
      <c r="D47" s="178"/>
      <c r="E47" s="38">
        <f t="shared" ref="E47:E78" si="102">+$D$10</f>
        <v>45016</v>
      </c>
      <c r="F47" s="182"/>
      <c r="G47" s="198"/>
      <c r="H47" s="197"/>
      <c r="I47" s="197"/>
      <c r="J47" s="198">
        <f t="shared" si="93"/>
        <v>0</v>
      </c>
      <c r="K47" s="197"/>
      <c r="L47" s="197"/>
      <c r="M47" s="198">
        <f t="shared" si="94"/>
        <v>0</v>
      </c>
      <c r="N47" s="197"/>
      <c r="O47" s="197"/>
      <c r="P47" s="198">
        <f t="shared" si="95"/>
        <v>0</v>
      </c>
      <c r="Q47" s="197"/>
      <c r="R47" s="197"/>
      <c r="S47" s="198">
        <f t="shared" si="11"/>
        <v>0</v>
      </c>
      <c r="T47" s="197"/>
      <c r="U47" s="197"/>
      <c r="V47" s="198">
        <f t="shared" si="12"/>
        <v>0</v>
      </c>
      <c r="W47" s="197"/>
      <c r="X47" s="197"/>
      <c r="Y47" s="198">
        <f t="shared" si="13"/>
        <v>0</v>
      </c>
      <c r="Z47" s="197"/>
      <c r="AA47" s="197"/>
      <c r="AB47" s="198">
        <f t="shared" si="14"/>
        <v>0</v>
      </c>
      <c r="AC47" s="197"/>
      <c r="AD47" s="197"/>
      <c r="AE47" s="198">
        <f t="shared" si="15"/>
        <v>0</v>
      </c>
      <c r="AF47" s="197"/>
      <c r="AG47" s="197"/>
      <c r="AH47" s="198">
        <f t="shared" si="16"/>
        <v>0</v>
      </c>
      <c r="AI47" s="197"/>
      <c r="AJ47" s="197"/>
      <c r="AK47" s="198">
        <f t="shared" si="96"/>
        <v>0</v>
      </c>
      <c r="AL47" s="197"/>
      <c r="AM47" s="197"/>
      <c r="AN47" s="198">
        <f t="shared" si="97"/>
        <v>0</v>
      </c>
      <c r="AO47" s="197"/>
      <c r="AP47" s="197"/>
      <c r="AQ47" s="198">
        <f t="shared" si="98"/>
        <v>0</v>
      </c>
      <c r="AR47" s="197"/>
      <c r="AS47" s="197"/>
      <c r="AT47" s="198">
        <f t="shared" si="99"/>
        <v>0</v>
      </c>
      <c r="AU47" s="197"/>
      <c r="AV47" s="197"/>
      <c r="AW47" s="198">
        <f t="shared" si="100"/>
        <v>0</v>
      </c>
      <c r="AX47" s="197"/>
      <c r="AY47" s="197"/>
      <c r="AZ47" s="198">
        <f t="shared" si="22"/>
        <v>0</v>
      </c>
      <c r="BA47" s="197"/>
      <c r="BB47" s="197"/>
      <c r="BC47" s="198">
        <f t="shared" si="23"/>
        <v>0</v>
      </c>
      <c r="BD47" s="197"/>
      <c r="BE47" s="197"/>
      <c r="BF47" s="198">
        <f t="shared" si="24"/>
        <v>0</v>
      </c>
      <c r="BG47" s="197"/>
      <c r="BH47" s="197"/>
      <c r="BI47" s="198">
        <f t="shared" si="25"/>
        <v>0</v>
      </c>
      <c r="BJ47" s="197"/>
      <c r="BK47" s="197"/>
      <c r="BL47" s="198">
        <f t="shared" si="26"/>
        <v>0</v>
      </c>
      <c r="BM47" s="197"/>
      <c r="BN47" s="197"/>
      <c r="BO47" s="198">
        <f t="shared" si="27"/>
        <v>0</v>
      </c>
      <c r="BP47" s="197"/>
      <c r="BQ47" s="197"/>
      <c r="BR47" s="198">
        <f t="shared" si="28"/>
        <v>0</v>
      </c>
      <c r="BS47" s="197"/>
      <c r="BT47" s="197"/>
      <c r="BU47" s="198">
        <f t="shared" si="29"/>
        <v>0</v>
      </c>
      <c r="BV47" s="197"/>
      <c r="BW47" s="197"/>
      <c r="BX47" s="198">
        <f t="shared" si="30"/>
        <v>0</v>
      </c>
      <c r="BY47" s="197"/>
      <c r="BZ47" s="197"/>
      <c r="CA47" s="198">
        <f t="shared" si="101"/>
        <v>0</v>
      </c>
      <c r="CD47" s="242"/>
    </row>
    <row r="48" spans="1:85" x14ac:dyDescent="0.25">
      <c r="A48" s="39">
        <f t="shared" si="50"/>
        <v>34</v>
      </c>
      <c r="B48" s="177"/>
      <c r="C48" s="301"/>
      <c r="D48" s="178"/>
      <c r="E48" s="38">
        <f t="shared" si="102"/>
        <v>45016</v>
      </c>
      <c r="F48" s="182"/>
      <c r="G48" s="198"/>
      <c r="H48" s="197"/>
      <c r="I48" s="197"/>
      <c r="J48" s="198">
        <f t="shared" si="93"/>
        <v>0</v>
      </c>
      <c r="K48" s="197"/>
      <c r="L48" s="197"/>
      <c r="M48" s="198">
        <f t="shared" si="94"/>
        <v>0</v>
      </c>
      <c r="N48" s="197"/>
      <c r="O48" s="197"/>
      <c r="P48" s="198">
        <f t="shared" si="95"/>
        <v>0</v>
      </c>
      <c r="Q48" s="197"/>
      <c r="R48" s="197"/>
      <c r="S48" s="198">
        <f t="shared" si="11"/>
        <v>0</v>
      </c>
      <c r="T48" s="197"/>
      <c r="U48" s="197"/>
      <c r="V48" s="198">
        <f t="shared" si="12"/>
        <v>0</v>
      </c>
      <c r="W48" s="197"/>
      <c r="X48" s="197"/>
      <c r="Y48" s="198">
        <f t="shared" si="13"/>
        <v>0</v>
      </c>
      <c r="Z48" s="197"/>
      <c r="AA48" s="197"/>
      <c r="AB48" s="198">
        <f t="shared" si="14"/>
        <v>0</v>
      </c>
      <c r="AC48" s="197"/>
      <c r="AD48" s="197"/>
      <c r="AE48" s="198">
        <f t="shared" si="15"/>
        <v>0</v>
      </c>
      <c r="AF48" s="197"/>
      <c r="AG48" s="197"/>
      <c r="AH48" s="198">
        <f t="shared" si="16"/>
        <v>0</v>
      </c>
      <c r="AI48" s="197"/>
      <c r="AJ48" s="197"/>
      <c r="AK48" s="198">
        <f t="shared" si="96"/>
        <v>0</v>
      </c>
      <c r="AL48" s="197"/>
      <c r="AM48" s="197"/>
      <c r="AN48" s="198">
        <f t="shared" si="97"/>
        <v>0</v>
      </c>
      <c r="AO48" s="197"/>
      <c r="AP48" s="197"/>
      <c r="AQ48" s="198">
        <f t="shared" si="98"/>
        <v>0</v>
      </c>
      <c r="AR48" s="197"/>
      <c r="AS48" s="197"/>
      <c r="AT48" s="198">
        <f t="shared" si="99"/>
        <v>0</v>
      </c>
      <c r="AU48" s="197"/>
      <c r="AV48" s="197"/>
      <c r="AW48" s="198">
        <f t="shared" si="100"/>
        <v>0</v>
      </c>
      <c r="AX48" s="197"/>
      <c r="AY48" s="197"/>
      <c r="AZ48" s="198">
        <f t="shared" si="22"/>
        <v>0</v>
      </c>
      <c r="BA48" s="197"/>
      <c r="BB48" s="197"/>
      <c r="BC48" s="198">
        <f t="shared" si="23"/>
        <v>0</v>
      </c>
      <c r="BD48" s="197"/>
      <c r="BE48" s="197"/>
      <c r="BF48" s="198">
        <f t="shared" si="24"/>
        <v>0</v>
      </c>
      <c r="BG48" s="197"/>
      <c r="BH48" s="197"/>
      <c r="BI48" s="198">
        <f t="shared" si="25"/>
        <v>0</v>
      </c>
      <c r="BJ48" s="197"/>
      <c r="BK48" s="197"/>
      <c r="BL48" s="198">
        <f t="shared" si="26"/>
        <v>0</v>
      </c>
      <c r="BM48" s="197"/>
      <c r="BN48" s="197"/>
      <c r="BO48" s="198">
        <f t="shared" si="27"/>
        <v>0</v>
      </c>
      <c r="BP48" s="197"/>
      <c r="BQ48" s="197"/>
      <c r="BR48" s="198">
        <f t="shared" si="28"/>
        <v>0</v>
      </c>
      <c r="BS48" s="197"/>
      <c r="BT48" s="197"/>
      <c r="BU48" s="198">
        <f t="shared" si="29"/>
        <v>0</v>
      </c>
      <c r="BV48" s="197"/>
      <c r="BW48" s="197"/>
      <c r="BX48" s="198">
        <f t="shared" si="30"/>
        <v>0</v>
      </c>
      <c r="BY48" s="197"/>
      <c r="BZ48" s="197"/>
      <c r="CA48" s="198">
        <f t="shared" si="101"/>
        <v>0</v>
      </c>
      <c r="CD48" s="242"/>
    </row>
    <row r="49" spans="1:84" x14ac:dyDescent="0.25">
      <c r="A49" s="39">
        <f t="shared" si="50"/>
        <v>35</v>
      </c>
      <c r="B49" s="177"/>
      <c r="C49" s="301"/>
      <c r="D49" s="178"/>
      <c r="E49" s="38">
        <f t="shared" si="102"/>
        <v>45016</v>
      </c>
      <c r="F49" s="182"/>
      <c r="G49" s="198"/>
      <c r="H49" s="197"/>
      <c r="I49" s="197"/>
      <c r="J49" s="198">
        <f t="shared" si="93"/>
        <v>0</v>
      </c>
      <c r="K49" s="197"/>
      <c r="L49" s="197"/>
      <c r="M49" s="198">
        <f t="shared" si="94"/>
        <v>0</v>
      </c>
      <c r="N49" s="197"/>
      <c r="O49" s="197"/>
      <c r="P49" s="198">
        <f t="shared" si="95"/>
        <v>0</v>
      </c>
      <c r="Q49" s="197"/>
      <c r="R49" s="197"/>
      <c r="S49" s="198">
        <f t="shared" si="11"/>
        <v>0</v>
      </c>
      <c r="T49" s="197"/>
      <c r="U49" s="197"/>
      <c r="V49" s="198">
        <f t="shared" si="12"/>
        <v>0</v>
      </c>
      <c r="W49" s="197"/>
      <c r="X49" s="197"/>
      <c r="Y49" s="198">
        <f t="shared" si="13"/>
        <v>0</v>
      </c>
      <c r="Z49" s="197"/>
      <c r="AA49" s="197"/>
      <c r="AB49" s="198">
        <f t="shared" si="14"/>
        <v>0</v>
      </c>
      <c r="AC49" s="197"/>
      <c r="AD49" s="197"/>
      <c r="AE49" s="198">
        <f t="shared" si="15"/>
        <v>0</v>
      </c>
      <c r="AF49" s="197"/>
      <c r="AG49" s="197"/>
      <c r="AH49" s="198">
        <f t="shared" si="16"/>
        <v>0</v>
      </c>
      <c r="AI49" s="197"/>
      <c r="AJ49" s="197"/>
      <c r="AK49" s="198">
        <f t="shared" si="96"/>
        <v>0</v>
      </c>
      <c r="AL49" s="197"/>
      <c r="AM49" s="197"/>
      <c r="AN49" s="198">
        <f t="shared" si="97"/>
        <v>0</v>
      </c>
      <c r="AO49" s="197"/>
      <c r="AP49" s="197"/>
      <c r="AQ49" s="198">
        <f t="shared" si="98"/>
        <v>0</v>
      </c>
      <c r="AR49" s="197"/>
      <c r="AS49" s="197"/>
      <c r="AT49" s="198">
        <f t="shared" si="99"/>
        <v>0</v>
      </c>
      <c r="AU49" s="197"/>
      <c r="AV49" s="197"/>
      <c r="AW49" s="198">
        <f t="shared" si="100"/>
        <v>0</v>
      </c>
      <c r="AX49" s="197"/>
      <c r="AY49" s="197"/>
      <c r="AZ49" s="198">
        <f t="shared" si="22"/>
        <v>0</v>
      </c>
      <c r="BA49" s="197"/>
      <c r="BB49" s="197"/>
      <c r="BC49" s="198">
        <f t="shared" si="23"/>
        <v>0</v>
      </c>
      <c r="BD49" s="197"/>
      <c r="BE49" s="197"/>
      <c r="BF49" s="198">
        <f t="shared" si="24"/>
        <v>0</v>
      </c>
      <c r="BG49" s="197"/>
      <c r="BH49" s="197"/>
      <c r="BI49" s="198">
        <f t="shared" si="25"/>
        <v>0</v>
      </c>
      <c r="BJ49" s="197"/>
      <c r="BK49" s="197"/>
      <c r="BL49" s="198">
        <f t="shared" si="26"/>
        <v>0</v>
      </c>
      <c r="BM49" s="197"/>
      <c r="BN49" s="197"/>
      <c r="BO49" s="198">
        <f t="shared" si="27"/>
        <v>0</v>
      </c>
      <c r="BP49" s="197"/>
      <c r="BQ49" s="197"/>
      <c r="BR49" s="198">
        <f t="shared" si="28"/>
        <v>0</v>
      </c>
      <c r="BS49" s="197"/>
      <c r="BT49" s="197"/>
      <c r="BU49" s="198">
        <f t="shared" si="29"/>
        <v>0</v>
      </c>
      <c r="BV49" s="197"/>
      <c r="BW49" s="197"/>
      <c r="BX49" s="198">
        <f t="shared" si="30"/>
        <v>0</v>
      </c>
      <c r="BY49" s="197"/>
      <c r="BZ49" s="197"/>
      <c r="CA49" s="198">
        <f t="shared" si="101"/>
        <v>0</v>
      </c>
      <c r="CD49" s="242"/>
    </row>
    <row r="50" spans="1:84" x14ac:dyDescent="0.25">
      <c r="A50" s="39">
        <f t="shared" si="50"/>
        <v>36</v>
      </c>
      <c r="B50" s="177"/>
      <c r="C50" s="301"/>
      <c r="D50" s="178"/>
      <c r="E50" s="38">
        <f t="shared" si="102"/>
        <v>45016</v>
      </c>
      <c r="F50" s="182"/>
      <c r="G50" s="198"/>
      <c r="H50" s="197"/>
      <c r="I50" s="197"/>
      <c r="J50" s="198">
        <f t="shared" si="93"/>
        <v>0</v>
      </c>
      <c r="K50" s="197"/>
      <c r="L50" s="197"/>
      <c r="M50" s="198">
        <f t="shared" si="94"/>
        <v>0</v>
      </c>
      <c r="N50" s="197"/>
      <c r="O50" s="197"/>
      <c r="P50" s="198">
        <f t="shared" si="95"/>
        <v>0</v>
      </c>
      <c r="Q50" s="197"/>
      <c r="R50" s="197"/>
      <c r="S50" s="198">
        <f t="shared" si="11"/>
        <v>0</v>
      </c>
      <c r="T50" s="197"/>
      <c r="U50" s="197"/>
      <c r="V50" s="198">
        <f t="shared" si="12"/>
        <v>0</v>
      </c>
      <c r="W50" s="197"/>
      <c r="X50" s="197"/>
      <c r="Y50" s="198">
        <f t="shared" si="13"/>
        <v>0</v>
      </c>
      <c r="Z50" s="197"/>
      <c r="AA50" s="197"/>
      <c r="AB50" s="198">
        <f t="shared" si="14"/>
        <v>0</v>
      </c>
      <c r="AC50" s="197"/>
      <c r="AD50" s="197"/>
      <c r="AE50" s="198">
        <f t="shared" si="15"/>
        <v>0</v>
      </c>
      <c r="AF50" s="197"/>
      <c r="AG50" s="197"/>
      <c r="AH50" s="198">
        <f t="shared" si="16"/>
        <v>0</v>
      </c>
      <c r="AI50" s="197"/>
      <c r="AJ50" s="197"/>
      <c r="AK50" s="198">
        <f t="shared" si="96"/>
        <v>0</v>
      </c>
      <c r="AL50" s="197"/>
      <c r="AM50" s="197"/>
      <c r="AN50" s="198">
        <f t="shared" si="97"/>
        <v>0</v>
      </c>
      <c r="AO50" s="197"/>
      <c r="AP50" s="197"/>
      <c r="AQ50" s="198">
        <f t="shared" si="98"/>
        <v>0</v>
      </c>
      <c r="AR50" s="197"/>
      <c r="AS50" s="197"/>
      <c r="AT50" s="198">
        <f t="shared" si="99"/>
        <v>0</v>
      </c>
      <c r="AU50" s="197"/>
      <c r="AV50" s="197"/>
      <c r="AW50" s="198">
        <f t="shared" si="100"/>
        <v>0</v>
      </c>
      <c r="AX50" s="197"/>
      <c r="AY50" s="197"/>
      <c r="AZ50" s="198">
        <f t="shared" si="22"/>
        <v>0</v>
      </c>
      <c r="BA50" s="197"/>
      <c r="BB50" s="197"/>
      <c r="BC50" s="198">
        <f t="shared" si="23"/>
        <v>0</v>
      </c>
      <c r="BD50" s="197"/>
      <c r="BE50" s="197"/>
      <c r="BF50" s="198">
        <f t="shared" si="24"/>
        <v>0</v>
      </c>
      <c r="BG50" s="197"/>
      <c r="BH50" s="197"/>
      <c r="BI50" s="198">
        <f t="shared" si="25"/>
        <v>0</v>
      </c>
      <c r="BJ50" s="197"/>
      <c r="BK50" s="197"/>
      <c r="BL50" s="198">
        <f t="shared" si="26"/>
        <v>0</v>
      </c>
      <c r="BM50" s="197"/>
      <c r="BN50" s="197"/>
      <c r="BO50" s="198">
        <f t="shared" si="27"/>
        <v>0</v>
      </c>
      <c r="BP50" s="197"/>
      <c r="BQ50" s="197"/>
      <c r="BR50" s="198">
        <f t="shared" si="28"/>
        <v>0</v>
      </c>
      <c r="BS50" s="197"/>
      <c r="BT50" s="197"/>
      <c r="BU50" s="198">
        <f t="shared" si="29"/>
        <v>0</v>
      </c>
      <c r="BV50" s="197"/>
      <c r="BW50" s="197"/>
      <c r="BX50" s="198">
        <f t="shared" si="30"/>
        <v>0</v>
      </c>
      <c r="BY50" s="197"/>
      <c r="BZ50" s="197"/>
      <c r="CA50" s="198">
        <f t="shared" si="101"/>
        <v>0</v>
      </c>
      <c r="CD50" s="242"/>
    </row>
    <row r="51" spans="1:84" x14ac:dyDescent="0.25">
      <c r="A51" s="39">
        <f t="shared" si="50"/>
        <v>37</v>
      </c>
      <c r="B51" s="177"/>
      <c r="C51" s="301"/>
      <c r="D51" s="178"/>
      <c r="E51" s="38">
        <f t="shared" si="102"/>
        <v>45016</v>
      </c>
      <c r="F51" s="182"/>
      <c r="G51" s="198"/>
      <c r="H51" s="197"/>
      <c r="I51" s="197"/>
      <c r="J51" s="198">
        <f t="shared" si="93"/>
        <v>0</v>
      </c>
      <c r="K51" s="197"/>
      <c r="L51" s="197"/>
      <c r="M51" s="198">
        <f t="shared" si="94"/>
        <v>0</v>
      </c>
      <c r="N51" s="197"/>
      <c r="O51" s="197"/>
      <c r="P51" s="198">
        <f t="shared" si="95"/>
        <v>0</v>
      </c>
      <c r="Q51" s="197"/>
      <c r="R51" s="197"/>
      <c r="S51" s="198">
        <f t="shared" si="11"/>
        <v>0</v>
      </c>
      <c r="T51" s="197"/>
      <c r="U51" s="197"/>
      <c r="V51" s="198">
        <f t="shared" si="12"/>
        <v>0</v>
      </c>
      <c r="W51" s="197"/>
      <c r="X51" s="197"/>
      <c r="Y51" s="198">
        <f t="shared" si="13"/>
        <v>0</v>
      </c>
      <c r="Z51" s="197"/>
      <c r="AA51" s="197"/>
      <c r="AB51" s="198">
        <f t="shared" si="14"/>
        <v>0</v>
      </c>
      <c r="AC51" s="197"/>
      <c r="AD51" s="197"/>
      <c r="AE51" s="198">
        <f t="shared" si="15"/>
        <v>0</v>
      </c>
      <c r="AF51" s="197"/>
      <c r="AG51" s="197"/>
      <c r="AH51" s="198">
        <f t="shared" si="16"/>
        <v>0</v>
      </c>
      <c r="AI51" s="197"/>
      <c r="AJ51" s="197"/>
      <c r="AK51" s="198">
        <f t="shared" si="96"/>
        <v>0</v>
      </c>
      <c r="AL51" s="197"/>
      <c r="AM51" s="197"/>
      <c r="AN51" s="198">
        <f t="shared" si="97"/>
        <v>0</v>
      </c>
      <c r="AO51" s="197"/>
      <c r="AP51" s="197"/>
      <c r="AQ51" s="198">
        <f t="shared" si="98"/>
        <v>0</v>
      </c>
      <c r="AR51" s="197"/>
      <c r="AS51" s="197"/>
      <c r="AT51" s="198">
        <f t="shared" si="99"/>
        <v>0</v>
      </c>
      <c r="AU51" s="197"/>
      <c r="AV51" s="197"/>
      <c r="AW51" s="198">
        <f t="shared" si="100"/>
        <v>0</v>
      </c>
      <c r="AX51" s="197"/>
      <c r="AY51" s="197"/>
      <c r="AZ51" s="198">
        <f t="shared" si="22"/>
        <v>0</v>
      </c>
      <c r="BA51" s="197"/>
      <c r="BB51" s="197"/>
      <c r="BC51" s="198">
        <f t="shared" si="23"/>
        <v>0</v>
      </c>
      <c r="BD51" s="197"/>
      <c r="BE51" s="197"/>
      <c r="BF51" s="198">
        <f t="shared" si="24"/>
        <v>0</v>
      </c>
      <c r="BG51" s="197"/>
      <c r="BH51" s="197"/>
      <c r="BI51" s="198">
        <f t="shared" si="25"/>
        <v>0</v>
      </c>
      <c r="BJ51" s="197"/>
      <c r="BK51" s="197"/>
      <c r="BL51" s="198">
        <f t="shared" si="26"/>
        <v>0</v>
      </c>
      <c r="BM51" s="197"/>
      <c r="BN51" s="197"/>
      <c r="BO51" s="198">
        <f t="shared" si="27"/>
        <v>0</v>
      </c>
      <c r="BP51" s="197"/>
      <c r="BQ51" s="197"/>
      <c r="BR51" s="198">
        <f t="shared" si="28"/>
        <v>0</v>
      </c>
      <c r="BS51" s="197"/>
      <c r="BT51" s="197"/>
      <c r="BU51" s="198">
        <f t="shared" si="29"/>
        <v>0</v>
      </c>
      <c r="BV51" s="197"/>
      <c r="BW51" s="197"/>
      <c r="BX51" s="198">
        <f t="shared" si="30"/>
        <v>0</v>
      </c>
      <c r="BY51" s="197"/>
      <c r="BZ51" s="197"/>
      <c r="CA51" s="198">
        <f t="shared" si="101"/>
        <v>0</v>
      </c>
      <c r="CD51" s="242"/>
    </row>
    <row r="52" spans="1:84" x14ac:dyDescent="0.25">
      <c r="A52" s="39">
        <f t="shared" si="50"/>
        <v>38</v>
      </c>
      <c r="B52" s="177"/>
      <c r="C52" s="301"/>
      <c r="D52" s="178"/>
      <c r="E52" s="38">
        <f t="shared" si="102"/>
        <v>45016</v>
      </c>
      <c r="F52" s="182"/>
      <c r="G52" s="198"/>
      <c r="H52" s="197"/>
      <c r="I52" s="197"/>
      <c r="J52" s="198">
        <f t="shared" si="93"/>
        <v>0</v>
      </c>
      <c r="K52" s="197"/>
      <c r="L52" s="197"/>
      <c r="M52" s="198">
        <f t="shared" si="94"/>
        <v>0</v>
      </c>
      <c r="N52" s="197"/>
      <c r="O52" s="197"/>
      <c r="P52" s="198">
        <f t="shared" si="95"/>
        <v>0</v>
      </c>
      <c r="Q52" s="197"/>
      <c r="R52" s="197"/>
      <c r="S52" s="198">
        <f t="shared" si="11"/>
        <v>0</v>
      </c>
      <c r="T52" s="197"/>
      <c r="U52" s="197"/>
      <c r="V52" s="198">
        <f t="shared" si="12"/>
        <v>0</v>
      </c>
      <c r="W52" s="197"/>
      <c r="X52" s="197"/>
      <c r="Y52" s="198">
        <f t="shared" si="13"/>
        <v>0</v>
      </c>
      <c r="Z52" s="197"/>
      <c r="AA52" s="197"/>
      <c r="AB52" s="198">
        <f t="shared" si="14"/>
        <v>0</v>
      </c>
      <c r="AC52" s="197"/>
      <c r="AD52" s="197"/>
      <c r="AE52" s="198">
        <f t="shared" si="15"/>
        <v>0</v>
      </c>
      <c r="AF52" s="197"/>
      <c r="AG52" s="197"/>
      <c r="AH52" s="198">
        <f t="shared" si="16"/>
        <v>0</v>
      </c>
      <c r="AI52" s="197"/>
      <c r="AJ52" s="197"/>
      <c r="AK52" s="198">
        <f t="shared" si="96"/>
        <v>0</v>
      </c>
      <c r="AL52" s="197"/>
      <c r="AM52" s="197"/>
      <c r="AN52" s="198">
        <f t="shared" si="97"/>
        <v>0</v>
      </c>
      <c r="AO52" s="197"/>
      <c r="AP52" s="197"/>
      <c r="AQ52" s="198">
        <f t="shared" si="98"/>
        <v>0</v>
      </c>
      <c r="AR52" s="197"/>
      <c r="AS52" s="197"/>
      <c r="AT52" s="198">
        <f t="shared" si="99"/>
        <v>0</v>
      </c>
      <c r="AU52" s="197"/>
      <c r="AV52" s="197"/>
      <c r="AW52" s="198">
        <f t="shared" si="100"/>
        <v>0</v>
      </c>
      <c r="AX52" s="197"/>
      <c r="AY52" s="197"/>
      <c r="AZ52" s="198">
        <f t="shared" si="22"/>
        <v>0</v>
      </c>
      <c r="BA52" s="197"/>
      <c r="BB52" s="197"/>
      <c r="BC52" s="198">
        <f t="shared" si="23"/>
        <v>0</v>
      </c>
      <c r="BD52" s="197"/>
      <c r="BE52" s="197"/>
      <c r="BF52" s="198">
        <f t="shared" si="24"/>
        <v>0</v>
      </c>
      <c r="BG52" s="197"/>
      <c r="BH52" s="197"/>
      <c r="BI52" s="198">
        <f t="shared" si="25"/>
        <v>0</v>
      </c>
      <c r="BJ52" s="197"/>
      <c r="BK52" s="197"/>
      <c r="BL52" s="198">
        <f t="shared" si="26"/>
        <v>0</v>
      </c>
      <c r="BM52" s="197"/>
      <c r="BN52" s="197"/>
      <c r="BO52" s="198">
        <f t="shared" si="27"/>
        <v>0</v>
      </c>
      <c r="BP52" s="197"/>
      <c r="BQ52" s="197"/>
      <c r="BR52" s="198">
        <f t="shared" si="28"/>
        <v>0</v>
      </c>
      <c r="BS52" s="197"/>
      <c r="BT52" s="197"/>
      <c r="BU52" s="198">
        <f t="shared" si="29"/>
        <v>0</v>
      </c>
      <c r="BV52" s="197"/>
      <c r="BW52" s="197"/>
      <c r="BX52" s="198">
        <f t="shared" si="30"/>
        <v>0</v>
      </c>
      <c r="BY52" s="197"/>
      <c r="BZ52" s="197"/>
      <c r="CA52" s="198">
        <f t="shared" si="101"/>
        <v>0</v>
      </c>
      <c r="CD52" s="242"/>
    </row>
    <row r="53" spans="1:84" x14ac:dyDescent="0.25">
      <c r="A53" s="39">
        <f t="shared" si="50"/>
        <v>39</v>
      </c>
      <c r="B53" s="177"/>
      <c r="C53" s="301"/>
      <c r="D53" s="178"/>
      <c r="E53" s="38">
        <f t="shared" si="102"/>
        <v>45016</v>
      </c>
      <c r="F53" s="182"/>
      <c r="G53" s="198"/>
      <c r="H53" s="197"/>
      <c r="I53" s="197"/>
      <c r="J53" s="198">
        <f t="shared" si="93"/>
        <v>0</v>
      </c>
      <c r="K53" s="197"/>
      <c r="L53" s="197"/>
      <c r="M53" s="198">
        <f t="shared" si="94"/>
        <v>0</v>
      </c>
      <c r="N53" s="197"/>
      <c r="O53" s="197"/>
      <c r="P53" s="198">
        <f t="shared" si="95"/>
        <v>0</v>
      </c>
      <c r="Q53" s="197"/>
      <c r="R53" s="197"/>
      <c r="S53" s="198">
        <f t="shared" si="11"/>
        <v>0</v>
      </c>
      <c r="T53" s="197"/>
      <c r="U53" s="197"/>
      <c r="V53" s="198">
        <f t="shared" si="12"/>
        <v>0</v>
      </c>
      <c r="W53" s="197"/>
      <c r="X53" s="197"/>
      <c r="Y53" s="198">
        <f t="shared" si="13"/>
        <v>0</v>
      </c>
      <c r="Z53" s="197"/>
      <c r="AA53" s="197"/>
      <c r="AB53" s="198">
        <f t="shared" si="14"/>
        <v>0</v>
      </c>
      <c r="AC53" s="197"/>
      <c r="AD53" s="197"/>
      <c r="AE53" s="198">
        <f t="shared" si="15"/>
        <v>0</v>
      </c>
      <c r="AF53" s="197"/>
      <c r="AG53" s="197"/>
      <c r="AH53" s="198">
        <f t="shared" si="16"/>
        <v>0</v>
      </c>
      <c r="AI53" s="197"/>
      <c r="AJ53" s="197"/>
      <c r="AK53" s="198">
        <f t="shared" si="96"/>
        <v>0</v>
      </c>
      <c r="AL53" s="197"/>
      <c r="AM53" s="197"/>
      <c r="AN53" s="198">
        <f t="shared" si="97"/>
        <v>0</v>
      </c>
      <c r="AO53" s="197"/>
      <c r="AP53" s="197"/>
      <c r="AQ53" s="198">
        <f t="shared" si="98"/>
        <v>0</v>
      </c>
      <c r="AR53" s="197"/>
      <c r="AS53" s="197"/>
      <c r="AT53" s="198">
        <f t="shared" si="99"/>
        <v>0</v>
      </c>
      <c r="AU53" s="197"/>
      <c r="AV53" s="197"/>
      <c r="AW53" s="198">
        <f t="shared" si="100"/>
        <v>0</v>
      </c>
      <c r="AX53" s="197"/>
      <c r="AY53" s="197"/>
      <c r="AZ53" s="198">
        <f t="shared" si="22"/>
        <v>0</v>
      </c>
      <c r="BA53" s="197"/>
      <c r="BB53" s="197"/>
      <c r="BC53" s="198">
        <f t="shared" si="23"/>
        <v>0</v>
      </c>
      <c r="BD53" s="197"/>
      <c r="BE53" s="197"/>
      <c r="BF53" s="198">
        <f t="shared" si="24"/>
        <v>0</v>
      </c>
      <c r="BG53" s="197"/>
      <c r="BH53" s="197"/>
      <c r="BI53" s="198">
        <f t="shared" si="25"/>
        <v>0</v>
      </c>
      <c r="BJ53" s="197"/>
      <c r="BK53" s="197"/>
      <c r="BL53" s="198">
        <f t="shared" si="26"/>
        <v>0</v>
      </c>
      <c r="BM53" s="197"/>
      <c r="BN53" s="197"/>
      <c r="BO53" s="198">
        <f t="shared" si="27"/>
        <v>0</v>
      </c>
      <c r="BP53" s="197"/>
      <c r="BQ53" s="197"/>
      <c r="BR53" s="198">
        <f t="shared" si="28"/>
        <v>0</v>
      </c>
      <c r="BS53" s="197"/>
      <c r="BT53" s="197"/>
      <c r="BU53" s="198">
        <f t="shared" si="29"/>
        <v>0</v>
      </c>
      <c r="BV53" s="197"/>
      <c r="BW53" s="197"/>
      <c r="BX53" s="198">
        <f t="shared" si="30"/>
        <v>0</v>
      </c>
      <c r="BY53" s="197"/>
      <c r="BZ53" s="197"/>
      <c r="CA53" s="198">
        <f t="shared" si="101"/>
        <v>0</v>
      </c>
      <c r="CD53" s="242"/>
    </row>
    <row r="54" spans="1:84" x14ac:dyDescent="0.25">
      <c r="A54" s="39">
        <f t="shared" si="50"/>
        <v>40</v>
      </c>
      <c r="B54" s="177"/>
      <c r="C54" s="301"/>
      <c r="D54" s="178"/>
      <c r="E54" s="38">
        <f t="shared" si="102"/>
        <v>45016</v>
      </c>
      <c r="F54" s="182"/>
      <c r="G54" s="198"/>
      <c r="H54" s="197"/>
      <c r="I54" s="197"/>
      <c r="J54" s="198">
        <f t="shared" si="93"/>
        <v>0</v>
      </c>
      <c r="K54" s="197"/>
      <c r="L54" s="197"/>
      <c r="M54" s="198">
        <f t="shared" si="94"/>
        <v>0</v>
      </c>
      <c r="N54" s="197"/>
      <c r="O54" s="197"/>
      <c r="P54" s="198">
        <f t="shared" si="95"/>
        <v>0</v>
      </c>
      <c r="Q54" s="197"/>
      <c r="R54" s="197"/>
      <c r="S54" s="198">
        <f t="shared" si="11"/>
        <v>0</v>
      </c>
      <c r="T54" s="197"/>
      <c r="U54" s="197"/>
      <c r="V54" s="198">
        <f t="shared" si="12"/>
        <v>0</v>
      </c>
      <c r="W54" s="197"/>
      <c r="X54" s="197"/>
      <c r="Y54" s="198">
        <f t="shared" si="13"/>
        <v>0</v>
      </c>
      <c r="Z54" s="197"/>
      <c r="AA54" s="197"/>
      <c r="AB54" s="198">
        <f t="shared" si="14"/>
        <v>0</v>
      </c>
      <c r="AC54" s="197"/>
      <c r="AD54" s="197"/>
      <c r="AE54" s="198">
        <f t="shared" si="15"/>
        <v>0</v>
      </c>
      <c r="AF54" s="197"/>
      <c r="AG54" s="197"/>
      <c r="AH54" s="198">
        <f t="shared" si="16"/>
        <v>0</v>
      </c>
      <c r="AI54" s="197"/>
      <c r="AJ54" s="197"/>
      <c r="AK54" s="198">
        <f t="shared" si="96"/>
        <v>0</v>
      </c>
      <c r="AL54" s="197"/>
      <c r="AM54" s="197"/>
      <c r="AN54" s="198">
        <f t="shared" si="97"/>
        <v>0</v>
      </c>
      <c r="AO54" s="197"/>
      <c r="AP54" s="197"/>
      <c r="AQ54" s="198">
        <f t="shared" si="98"/>
        <v>0</v>
      </c>
      <c r="AR54" s="197"/>
      <c r="AS54" s="197"/>
      <c r="AT54" s="198">
        <f t="shared" si="99"/>
        <v>0</v>
      </c>
      <c r="AU54" s="197"/>
      <c r="AV54" s="197"/>
      <c r="AW54" s="198">
        <f t="shared" si="100"/>
        <v>0</v>
      </c>
      <c r="AX54" s="197"/>
      <c r="AY54" s="197"/>
      <c r="AZ54" s="198">
        <f t="shared" si="22"/>
        <v>0</v>
      </c>
      <c r="BA54" s="197"/>
      <c r="BB54" s="197"/>
      <c r="BC54" s="198">
        <f t="shared" si="23"/>
        <v>0</v>
      </c>
      <c r="BD54" s="197"/>
      <c r="BE54" s="197"/>
      <c r="BF54" s="198">
        <f t="shared" si="24"/>
        <v>0</v>
      </c>
      <c r="BG54" s="197"/>
      <c r="BH54" s="197"/>
      <c r="BI54" s="198">
        <f t="shared" si="25"/>
        <v>0</v>
      </c>
      <c r="BJ54" s="197"/>
      <c r="BK54" s="197"/>
      <c r="BL54" s="198">
        <f t="shared" si="26"/>
        <v>0</v>
      </c>
      <c r="BM54" s="197"/>
      <c r="BN54" s="197"/>
      <c r="BO54" s="198">
        <f t="shared" si="27"/>
        <v>0</v>
      </c>
      <c r="BP54" s="197"/>
      <c r="BQ54" s="197"/>
      <c r="BR54" s="198">
        <f t="shared" si="28"/>
        <v>0</v>
      </c>
      <c r="BS54" s="197"/>
      <c r="BT54" s="197"/>
      <c r="BU54" s="198">
        <f t="shared" si="29"/>
        <v>0</v>
      </c>
      <c r="BV54" s="197"/>
      <c r="BW54" s="197"/>
      <c r="BX54" s="198">
        <f t="shared" si="30"/>
        <v>0</v>
      </c>
      <c r="BY54" s="197"/>
      <c r="BZ54" s="197"/>
      <c r="CA54" s="198">
        <f t="shared" si="101"/>
        <v>0</v>
      </c>
      <c r="CD54" s="242"/>
    </row>
    <row r="55" spans="1:84" x14ac:dyDescent="0.25">
      <c r="A55" s="39">
        <f t="shared" si="50"/>
        <v>41</v>
      </c>
      <c r="B55" s="177"/>
      <c r="C55" s="301"/>
      <c r="D55" s="178"/>
      <c r="E55" s="38">
        <f t="shared" si="102"/>
        <v>45016</v>
      </c>
      <c r="F55" s="182"/>
      <c r="G55" s="198"/>
      <c r="H55" s="197"/>
      <c r="I55" s="197"/>
      <c r="J55" s="198">
        <f t="shared" si="93"/>
        <v>0</v>
      </c>
      <c r="K55" s="197"/>
      <c r="L55" s="197"/>
      <c r="M55" s="198">
        <f t="shared" si="94"/>
        <v>0</v>
      </c>
      <c r="N55" s="197"/>
      <c r="O55" s="197"/>
      <c r="P55" s="198">
        <f t="shared" si="95"/>
        <v>0</v>
      </c>
      <c r="Q55" s="197"/>
      <c r="R55" s="197"/>
      <c r="S55" s="198">
        <f t="shared" si="11"/>
        <v>0</v>
      </c>
      <c r="T55" s="197"/>
      <c r="U55" s="197"/>
      <c r="V55" s="198">
        <f t="shared" si="12"/>
        <v>0</v>
      </c>
      <c r="W55" s="197"/>
      <c r="X55" s="197"/>
      <c r="Y55" s="198">
        <f t="shared" si="13"/>
        <v>0</v>
      </c>
      <c r="Z55" s="197"/>
      <c r="AA55" s="197"/>
      <c r="AB55" s="198">
        <f t="shared" si="14"/>
        <v>0</v>
      </c>
      <c r="AC55" s="197"/>
      <c r="AD55" s="197"/>
      <c r="AE55" s="198">
        <f t="shared" si="15"/>
        <v>0</v>
      </c>
      <c r="AF55" s="197"/>
      <c r="AG55" s="197"/>
      <c r="AH55" s="198">
        <f t="shared" si="16"/>
        <v>0</v>
      </c>
      <c r="AI55" s="197"/>
      <c r="AJ55" s="197"/>
      <c r="AK55" s="198">
        <f t="shared" si="96"/>
        <v>0</v>
      </c>
      <c r="AL55" s="197"/>
      <c r="AM55" s="197"/>
      <c r="AN55" s="198">
        <f t="shared" si="97"/>
        <v>0</v>
      </c>
      <c r="AO55" s="197"/>
      <c r="AP55" s="197"/>
      <c r="AQ55" s="198">
        <f t="shared" si="98"/>
        <v>0</v>
      </c>
      <c r="AR55" s="197"/>
      <c r="AS55" s="197"/>
      <c r="AT55" s="198">
        <f t="shared" si="99"/>
        <v>0</v>
      </c>
      <c r="AU55" s="197"/>
      <c r="AV55" s="197"/>
      <c r="AW55" s="198">
        <f t="shared" si="100"/>
        <v>0</v>
      </c>
      <c r="AX55" s="197"/>
      <c r="AY55" s="197"/>
      <c r="AZ55" s="198">
        <f t="shared" si="22"/>
        <v>0</v>
      </c>
      <c r="BA55" s="197"/>
      <c r="BB55" s="197"/>
      <c r="BC55" s="198">
        <f t="shared" si="23"/>
        <v>0</v>
      </c>
      <c r="BD55" s="197"/>
      <c r="BE55" s="197"/>
      <c r="BF55" s="198">
        <f t="shared" si="24"/>
        <v>0</v>
      </c>
      <c r="BG55" s="197"/>
      <c r="BH55" s="197"/>
      <c r="BI55" s="198">
        <f t="shared" si="25"/>
        <v>0</v>
      </c>
      <c r="BJ55" s="197"/>
      <c r="BK55" s="197"/>
      <c r="BL55" s="198">
        <f t="shared" si="26"/>
        <v>0</v>
      </c>
      <c r="BM55" s="197"/>
      <c r="BN55" s="197"/>
      <c r="BO55" s="198">
        <f t="shared" si="27"/>
        <v>0</v>
      </c>
      <c r="BP55" s="197"/>
      <c r="BQ55" s="197"/>
      <c r="BR55" s="198">
        <f t="shared" si="28"/>
        <v>0</v>
      </c>
      <c r="BS55" s="197"/>
      <c r="BT55" s="197"/>
      <c r="BU55" s="198">
        <f t="shared" si="29"/>
        <v>0</v>
      </c>
      <c r="BV55" s="197"/>
      <c r="BW55" s="197"/>
      <c r="BX55" s="198">
        <f t="shared" si="30"/>
        <v>0</v>
      </c>
      <c r="BY55" s="197"/>
      <c r="BZ55" s="197"/>
      <c r="CA55" s="198">
        <f t="shared" si="101"/>
        <v>0</v>
      </c>
      <c r="CD55" s="242"/>
    </row>
    <row r="56" spans="1:84" x14ac:dyDescent="0.25">
      <c r="A56" s="39">
        <f t="shared" si="50"/>
        <v>42</v>
      </c>
      <c r="B56" s="177"/>
      <c r="C56" s="301"/>
      <c r="D56" s="178"/>
      <c r="E56" s="38">
        <f t="shared" si="102"/>
        <v>45016</v>
      </c>
      <c r="F56" s="182"/>
      <c r="G56" s="198"/>
      <c r="H56" s="197"/>
      <c r="I56" s="197"/>
      <c r="J56" s="198">
        <f t="shared" si="93"/>
        <v>0</v>
      </c>
      <c r="K56" s="197"/>
      <c r="L56" s="197"/>
      <c r="M56" s="198">
        <f t="shared" si="94"/>
        <v>0</v>
      </c>
      <c r="N56" s="197"/>
      <c r="O56" s="197"/>
      <c r="P56" s="198">
        <f t="shared" si="95"/>
        <v>0</v>
      </c>
      <c r="Q56" s="197"/>
      <c r="R56" s="197"/>
      <c r="S56" s="198">
        <f t="shared" si="11"/>
        <v>0</v>
      </c>
      <c r="T56" s="197"/>
      <c r="U56" s="197"/>
      <c r="V56" s="198">
        <f t="shared" si="12"/>
        <v>0</v>
      </c>
      <c r="W56" s="197"/>
      <c r="X56" s="197"/>
      <c r="Y56" s="198">
        <f t="shared" si="13"/>
        <v>0</v>
      </c>
      <c r="Z56" s="197"/>
      <c r="AA56" s="197"/>
      <c r="AB56" s="198">
        <f t="shared" si="14"/>
        <v>0</v>
      </c>
      <c r="AC56" s="197"/>
      <c r="AD56" s="197"/>
      <c r="AE56" s="198">
        <f t="shared" si="15"/>
        <v>0</v>
      </c>
      <c r="AF56" s="197"/>
      <c r="AG56" s="197"/>
      <c r="AH56" s="198">
        <f t="shared" si="16"/>
        <v>0</v>
      </c>
      <c r="AI56" s="197"/>
      <c r="AJ56" s="197"/>
      <c r="AK56" s="198">
        <f t="shared" si="96"/>
        <v>0</v>
      </c>
      <c r="AL56" s="197"/>
      <c r="AM56" s="197"/>
      <c r="AN56" s="198">
        <f t="shared" si="97"/>
        <v>0</v>
      </c>
      <c r="AO56" s="197"/>
      <c r="AP56" s="197"/>
      <c r="AQ56" s="198">
        <f t="shared" si="98"/>
        <v>0</v>
      </c>
      <c r="AR56" s="197"/>
      <c r="AS56" s="197"/>
      <c r="AT56" s="198">
        <f t="shared" si="99"/>
        <v>0</v>
      </c>
      <c r="AU56" s="197"/>
      <c r="AV56" s="197"/>
      <c r="AW56" s="198">
        <f t="shared" si="100"/>
        <v>0</v>
      </c>
      <c r="AX56" s="197"/>
      <c r="AY56" s="197"/>
      <c r="AZ56" s="198">
        <f t="shared" si="22"/>
        <v>0</v>
      </c>
      <c r="BA56" s="197"/>
      <c r="BB56" s="197"/>
      <c r="BC56" s="198">
        <f t="shared" si="23"/>
        <v>0</v>
      </c>
      <c r="BD56" s="197"/>
      <c r="BE56" s="197"/>
      <c r="BF56" s="198">
        <f t="shared" si="24"/>
        <v>0</v>
      </c>
      <c r="BG56" s="197"/>
      <c r="BH56" s="197"/>
      <c r="BI56" s="198">
        <f t="shared" si="25"/>
        <v>0</v>
      </c>
      <c r="BJ56" s="197"/>
      <c r="BK56" s="197"/>
      <c r="BL56" s="198">
        <f t="shared" si="26"/>
        <v>0</v>
      </c>
      <c r="BM56" s="197"/>
      <c r="BN56" s="197"/>
      <c r="BO56" s="198">
        <f t="shared" si="27"/>
        <v>0</v>
      </c>
      <c r="BP56" s="197"/>
      <c r="BQ56" s="197"/>
      <c r="BR56" s="198">
        <f t="shared" si="28"/>
        <v>0</v>
      </c>
      <c r="BS56" s="197"/>
      <c r="BT56" s="197"/>
      <c r="BU56" s="198">
        <f t="shared" si="29"/>
        <v>0</v>
      </c>
      <c r="BV56" s="197"/>
      <c r="BW56" s="197"/>
      <c r="BX56" s="198">
        <f t="shared" si="30"/>
        <v>0</v>
      </c>
      <c r="BY56" s="197"/>
      <c r="BZ56" s="197"/>
      <c r="CA56" s="198">
        <f t="shared" si="101"/>
        <v>0</v>
      </c>
      <c r="CD56" s="242"/>
    </row>
    <row r="57" spans="1:84" x14ac:dyDescent="0.25">
      <c r="A57" s="39">
        <f t="shared" si="50"/>
        <v>43</v>
      </c>
      <c r="B57" s="177"/>
      <c r="C57" s="301"/>
      <c r="D57" s="178"/>
      <c r="E57" s="38">
        <f t="shared" si="102"/>
        <v>45016</v>
      </c>
      <c r="F57" s="182"/>
      <c r="G57" s="198"/>
      <c r="H57" s="197"/>
      <c r="I57" s="197"/>
      <c r="J57" s="198">
        <f t="shared" si="93"/>
        <v>0</v>
      </c>
      <c r="K57" s="197"/>
      <c r="L57" s="197"/>
      <c r="M57" s="198">
        <f t="shared" si="94"/>
        <v>0</v>
      </c>
      <c r="N57" s="197"/>
      <c r="O57" s="197"/>
      <c r="P57" s="198">
        <f t="shared" si="95"/>
        <v>0</v>
      </c>
      <c r="Q57" s="197"/>
      <c r="R57" s="197"/>
      <c r="S57" s="198">
        <f t="shared" si="11"/>
        <v>0</v>
      </c>
      <c r="T57" s="197"/>
      <c r="U57" s="197"/>
      <c r="V57" s="198">
        <f t="shared" si="12"/>
        <v>0</v>
      </c>
      <c r="W57" s="197"/>
      <c r="X57" s="197"/>
      <c r="Y57" s="198">
        <f t="shared" si="13"/>
        <v>0</v>
      </c>
      <c r="Z57" s="197"/>
      <c r="AA57" s="197"/>
      <c r="AB57" s="198">
        <f t="shared" si="14"/>
        <v>0</v>
      </c>
      <c r="AC57" s="197"/>
      <c r="AD57" s="197"/>
      <c r="AE57" s="198">
        <f t="shared" si="15"/>
        <v>0</v>
      </c>
      <c r="AF57" s="197"/>
      <c r="AG57" s="197"/>
      <c r="AH57" s="198">
        <f t="shared" si="16"/>
        <v>0</v>
      </c>
      <c r="AI57" s="197"/>
      <c r="AJ57" s="197"/>
      <c r="AK57" s="198">
        <f t="shared" si="96"/>
        <v>0</v>
      </c>
      <c r="AL57" s="197"/>
      <c r="AM57" s="197"/>
      <c r="AN57" s="198">
        <f t="shared" si="97"/>
        <v>0</v>
      </c>
      <c r="AO57" s="197"/>
      <c r="AP57" s="197"/>
      <c r="AQ57" s="198">
        <f t="shared" si="98"/>
        <v>0</v>
      </c>
      <c r="AR57" s="197"/>
      <c r="AS57" s="197"/>
      <c r="AT57" s="198">
        <f t="shared" si="99"/>
        <v>0</v>
      </c>
      <c r="AU57" s="197"/>
      <c r="AV57" s="197"/>
      <c r="AW57" s="198">
        <f t="shared" si="100"/>
        <v>0</v>
      </c>
      <c r="AX57" s="197"/>
      <c r="AY57" s="197"/>
      <c r="AZ57" s="198">
        <f t="shared" si="22"/>
        <v>0</v>
      </c>
      <c r="BA57" s="197"/>
      <c r="BB57" s="197"/>
      <c r="BC57" s="198">
        <f t="shared" si="23"/>
        <v>0</v>
      </c>
      <c r="BD57" s="197"/>
      <c r="BE57" s="197"/>
      <c r="BF57" s="198">
        <f t="shared" si="24"/>
        <v>0</v>
      </c>
      <c r="BG57" s="197"/>
      <c r="BH57" s="197"/>
      <c r="BI57" s="198">
        <f t="shared" si="25"/>
        <v>0</v>
      </c>
      <c r="BJ57" s="197"/>
      <c r="BK57" s="197"/>
      <c r="BL57" s="198">
        <f t="shared" si="26"/>
        <v>0</v>
      </c>
      <c r="BM57" s="197"/>
      <c r="BN57" s="197"/>
      <c r="BO57" s="198">
        <f t="shared" si="27"/>
        <v>0</v>
      </c>
      <c r="BP57" s="197"/>
      <c r="BQ57" s="197"/>
      <c r="BR57" s="198">
        <f t="shared" si="28"/>
        <v>0</v>
      </c>
      <c r="BS57" s="197"/>
      <c r="BT57" s="197"/>
      <c r="BU57" s="198">
        <f t="shared" si="29"/>
        <v>0</v>
      </c>
      <c r="BV57" s="197"/>
      <c r="BW57" s="197"/>
      <c r="BX57" s="198">
        <f t="shared" si="30"/>
        <v>0</v>
      </c>
      <c r="BY57" s="197"/>
      <c r="BZ57" s="197"/>
      <c r="CA57" s="198">
        <f t="shared" si="101"/>
        <v>0</v>
      </c>
    </row>
    <row r="58" spans="1:84" x14ac:dyDescent="0.25">
      <c r="A58" s="39">
        <f t="shared" si="50"/>
        <v>44</v>
      </c>
      <c r="B58" s="177"/>
      <c r="C58" s="301"/>
      <c r="D58" s="178"/>
      <c r="E58" s="38">
        <f t="shared" si="102"/>
        <v>45016</v>
      </c>
      <c r="F58" s="182"/>
      <c r="G58" s="198"/>
      <c r="H58" s="197"/>
      <c r="I58" s="197"/>
      <c r="J58" s="198">
        <f t="shared" si="93"/>
        <v>0</v>
      </c>
      <c r="K58" s="197"/>
      <c r="L58" s="197"/>
      <c r="M58" s="198">
        <f t="shared" si="94"/>
        <v>0</v>
      </c>
      <c r="N58" s="197"/>
      <c r="O58" s="197"/>
      <c r="P58" s="198">
        <f t="shared" si="95"/>
        <v>0</v>
      </c>
      <c r="Q58" s="197"/>
      <c r="R58" s="197"/>
      <c r="S58" s="198">
        <f t="shared" si="11"/>
        <v>0</v>
      </c>
      <c r="T58" s="197"/>
      <c r="U58" s="197"/>
      <c r="V58" s="198">
        <f t="shared" si="12"/>
        <v>0</v>
      </c>
      <c r="W58" s="197"/>
      <c r="X58" s="197"/>
      <c r="Y58" s="198">
        <f t="shared" si="13"/>
        <v>0</v>
      </c>
      <c r="Z58" s="197"/>
      <c r="AA58" s="197"/>
      <c r="AB58" s="198">
        <f t="shared" si="14"/>
        <v>0</v>
      </c>
      <c r="AC58" s="197"/>
      <c r="AD58" s="197"/>
      <c r="AE58" s="198">
        <f t="shared" si="15"/>
        <v>0</v>
      </c>
      <c r="AF58" s="197"/>
      <c r="AG58" s="197"/>
      <c r="AH58" s="198">
        <f t="shared" si="16"/>
        <v>0</v>
      </c>
      <c r="AI58" s="197"/>
      <c r="AJ58" s="197"/>
      <c r="AK58" s="198">
        <f t="shared" si="96"/>
        <v>0</v>
      </c>
      <c r="AL58" s="197"/>
      <c r="AM58" s="197"/>
      <c r="AN58" s="198">
        <f t="shared" si="97"/>
        <v>0</v>
      </c>
      <c r="AO58" s="197"/>
      <c r="AP58" s="197"/>
      <c r="AQ58" s="198">
        <f t="shared" si="98"/>
        <v>0</v>
      </c>
      <c r="AR58" s="197"/>
      <c r="AS58" s="197"/>
      <c r="AT58" s="198">
        <f t="shared" si="99"/>
        <v>0</v>
      </c>
      <c r="AU58" s="197"/>
      <c r="AV58" s="197"/>
      <c r="AW58" s="198">
        <f t="shared" si="100"/>
        <v>0</v>
      </c>
      <c r="AX58" s="197"/>
      <c r="AY58" s="197"/>
      <c r="AZ58" s="198">
        <f t="shared" si="22"/>
        <v>0</v>
      </c>
      <c r="BA58" s="197"/>
      <c r="BB58" s="197"/>
      <c r="BC58" s="198">
        <f t="shared" si="23"/>
        <v>0</v>
      </c>
      <c r="BD58" s="197"/>
      <c r="BE58" s="197"/>
      <c r="BF58" s="198">
        <f t="shared" si="24"/>
        <v>0</v>
      </c>
      <c r="BG58" s="197"/>
      <c r="BH58" s="197"/>
      <c r="BI58" s="198">
        <f t="shared" si="25"/>
        <v>0</v>
      </c>
      <c r="BJ58" s="197"/>
      <c r="BK58" s="197"/>
      <c r="BL58" s="198">
        <f t="shared" si="26"/>
        <v>0</v>
      </c>
      <c r="BM58" s="197"/>
      <c r="BN58" s="197"/>
      <c r="BO58" s="198">
        <f t="shared" si="27"/>
        <v>0</v>
      </c>
      <c r="BP58" s="197"/>
      <c r="BQ58" s="197"/>
      <c r="BR58" s="198">
        <f t="shared" si="28"/>
        <v>0</v>
      </c>
      <c r="BS58" s="197"/>
      <c r="BT58" s="197"/>
      <c r="BU58" s="198">
        <f t="shared" si="29"/>
        <v>0</v>
      </c>
      <c r="BV58" s="197"/>
      <c r="BW58" s="197"/>
      <c r="BX58" s="198">
        <f t="shared" si="30"/>
        <v>0</v>
      </c>
      <c r="BY58" s="197"/>
      <c r="BZ58" s="197"/>
      <c r="CA58" s="198">
        <f t="shared" si="101"/>
        <v>0</v>
      </c>
      <c r="CD58" s="242"/>
      <c r="CF58" s="193"/>
    </row>
    <row r="59" spans="1:84" x14ac:dyDescent="0.25">
      <c r="A59" s="39">
        <f t="shared" si="50"/>
        <v>45</v>
      </c>
      <c r="B59" s="177"/>
      <c r="C59" s="301"/>
      <c r="D59" s="178"/>
      <c r="E59" s="38">
        <f t="shared" si="102"/>
        <v>45016</v>
      </c>
      <c r="F59" s="182"/>
      <c r="G59" s="198"/>
      <c r="H59" s="197"/>
      <c r="I59" s="197"/>
      <c r="J59" s="198">
        <f t="shared" si="93"/>
        <v>0</v>
      </c>
      <c r="K59" s="197"/>
      <c r="L59" s="197"/>
      <c r="M59" s="198">
        <f t="shared" si="94"/>
        <v>0</v>
      </c>
      <c r="N59" s="197"/>
      <c r="O59" s="197"/>
      <c r="P59" s="198">
        <f t="shared" si="95"/>
        <v>0</v>
      </c>
      <c r="Q59" s="197"/>
      <c r="R59" s="197"/>
      <c r="S59" s="198">
        <f t="shared" si="11"/>
        <v>0</v>
      </c>
      <c r="T59" s="197"/>
      <c r="U59" s="197"/>
      <c r="V59" s="198">
        <f t="shared" si="12"/>
        <v>0</v>
      </c>
      <c r="W59" s="197"/>
      <c r="X59" s="197"/>
      <c r="Y59" s="198">
        <f t="shared" si="13"/>
        <v>0</v>
      </c>
      <c r="Z59" s="197"/>
      <c r="AA59" s="197"/>
      <c r="AB59" s="198">
        <f t="shared" si="14"/>
        <v>0</v>
      </c>
      <c r="AC59" s="197"/>
      <c r="AD59" s="197"/>
      <c r="AE59" s="198">
        <f t="shared" si="15"/>
        <v>0</v>
      </c>
      <c r="AF59" s="197"/>
      <c r="AG59" s="197"/>
      <c r="AH59" s="198">
        <f t="shared" si="16"/>
        <v>0</v>
      </c>
      <c r="AI59" s="197"/>
      <c r="AJ59" s="197"/>
      <c r="AK59" s="198">
        <f t="shared" si="96"/>
        <v>0</v>
      </c>
      <c r="AL59" s="197"/>
      <c r="AM59" s="197"/>
      <c r="AN59" s="198">
        <f t="shared" si="97"/>
        <v>0</v>
      </c>
      <c r="AO59" s="197"/>
      <c r="AP59" s="197"/>
      <c r="AQ59" s="198">
        <f t="shared" si="98"/>
        <v>0</v>
      </c>
      <c r="AR59" s="197"/>
      <c r="AS59" s="197"/>
      <c r="AT59" s="198">
        <f t="shared" si="99"/>
        <v>0</v>
      </c>
      <c r="AU59" s="197"/>
      <c r="AV59" s="197"/>
      <c r="AW59" s="198">
        <f t="shared" si="100"/>
        <v>0</v>
      </c>
      <c r="AX59" s="197"/>
      <c r="AY59" s="197"/>
      <c r="AZ59" s="198">
        <f t="shared" si="22"/>
        <v>0</v>
      </c>
      <c r="BA59" s="197"/>
      <c r="BB59" s="197"/>
      <c r="BC59" s="198">
        <f t="shared" si="23"/>
        <v>0</v>
      </c>
      <c r="BD59" s="197"/>
      <c r="BE59" s="197"/>
      <c r="BF59" s="198">
        <f t="shared" si="24"/>
        <v>0</v>
      </c>
      <c r="BG59" s="197"/>
      <c r="BH59" s="197"/>
      <c r="BI59" s="198">
        <f t="shared" si="25"/>
        <v>0</v>
      </c>
      <c r="BJ59" s="197"/>
      <c r="BK59" s="197"/>
      <c r="BL59" s="198">
        <f t="shared" si="26"/>
        <v>0</v>
      </c>
      <c r="BM59" s="197"/>
      <c r="BN59" s="197"/>
      <c r="BO59" s="198">
        <f t="shared" si="27"/>
        <v>0</v>
      </c>
      <c r="BP59" s="197"/>
      <c r="BQ59" s="197"/>
      <c r="BR59" s="198">
        <f t="shared" si="28"/>
        <v>0</v>
      </c>
      <c r="BS59" s="197"/>
      <c r="BT59" s="197"/>
      <c r="BU59" s="198">
        <f t="shared" si="29"/>
        <v>0</v>
      </c>
      <c r="BV59" s="197"/>
      <c r="BW59" s="197"/>
      <c r="BX59" s="198">
        <f t="shared" si="30"/>
        <v>0</v>
      </c>
      <c r="BY59" s="197"/>
      <c r="BZ59" s="197"/>
      <c r="CA59" s="198">
        <f t="shared" si="101"/>
        <v>0</v>
      </c>
      <c r="CD59" s="242"/>
    </row>
    <row r="60" spans="1:84" x14ac:dyDescent="0.25">
      <c r="A60" s="39">
        <f t="shared" si="50"/>
        <v>46</v>
      </c>
      <c r="B60" s="177"/>
      <c r="C60" s="301"/>
      <c r="D60" s="178"/>
      <c r="E60" s="38">
        <f t="shared" si="102"/>
        <v>45016</v>
      </c>
      <c r="F60" s="182"/>
      <c r="G60" s="198"/>
      <c r="H60" s="197"/>
      <c r="I60" s="197"/>
      <c r="J60" s="198">
        <f t="shared" si="93"/>
        <v>0</v>
      </c>
      <c r="K60" s="197"/>
      <c r="L60" s="197"/>
      <c r="M60" s="198">
        <f t="shared" si="94"/>
        <v>0</v>
      </c>
      <c r="N60" s="197"/>
      <c r="O60" s="197"/>
      <c r="P60" s="198">
        <f t="shared" si="95"/>
        <v>0</v>
      </c>
      <c r="Q60" s="197"/>
      <c r="R60" s="197"/>
      <c r="S60" s="198">
        <f t="shared" si="11"/>
        <v>0</v>
      </c>
      <c r="T60" s="197"/>
      <c r="U60" s="197"/>
      <c r="V60" s="198">
        <f t="shared" si="12"/>
        <v>0</v>
      </c>
      <c r="W60" s="197"/>
      <c r="X60" s="197"/>
      <c r="Y60" s="198">
        <f t="shared" si="13"/>
        <v>0</v>
      </c>
      <c r="Z60" s="197"/>
      <c r="AA60" s="197"/>
      <c r="AB60" s="198">
        <f t="shared" si="14"/>
        <v>0</v>
      </c>
      <c r="AC60" s="197"/>
      <c r="AD60" s="197"/>
      <c r="AE60" s="198">
        <f t="shared" si="15"/>
        <v>0</v>
      </c>
      <c r="AF60" s="197"/>
      <c r="AG60" s="197"/>
      <c r="AH60" s="198">
        <f t="shared" si="16"/>
        <v>0</v>
      </c>
      <c r="AI60" s="197"/>
      <c r="AJ60" s="197"/>
      <c r="AK60" s="198">
        <f t="shared" si="96"/>
        <v>0</v>
      </c>
      <c r="AL60" s="197"/>
      <c r="AM60" s="197"/>
      <c r="AN60" s="198">
        <f t="shared" si="97"/>
        <v>0</v>
      </c>
      <c r="AO60" s="197"/>
      <c r="AP60" s="197"/>
      <c r="AQ60" s="198">
        <f t="shared" si="98"/>
        <v>0</v>
      </c>
      <c r="AR60" s="197"/>
      <c r="AS60" s="197"/>
      <c r="AT60" s="198">
        <f t="shared" si="99"/>
        <v>0</v>
      </c>
      <c r="AU60" s="197"/>
      <c r="AV60" s="197"/>
      <c r="AW60" s="198">
        <f t="shared" si="100"/>
        <v>0</v>
      </c>
      <c r="AX60" s="197"/>
      <c r="AY60" s="197"/>
      <c r="AZ60" s="198">
        <f t="shared" si="22"/>
        <v>0</v>
      </c>
      <c r="BA60" s="197"/>
      <c r="BB60" s="197"/>
      <c r="BC60" s="198">
        <f t="shared" si="23"/>
        <v>0</v>
      </c>
      <c r="BD60" s="197"/>
      <c r="BE60" s="197"/>
      <c r="BF60" s="198">
        <f t="shared" si="24"/>
        <v>0</v>
      </c>
      <c r="BG60" s="197"/>
      <c r="BH60" s="197"/>
      <c r="BI60" s="198">
        <f t="shared" si="25"/>
        <v>0</v>
      </c>
      <c r="BJ60" s="197"/>
      <c r="BK60" s="197"/>
      <c r="BL60" s="198">
        <f t="shared" si="26"/>
        <v>0</v>
      </c>
      <c r="BM60" s="197"/>
      <c r="BN60" s="197"/>
      <c r="BO60" s="198">
        <f t="shared" si="27"/>
        <v>0</v>
      </c>
      <c r="BP60" s="197"/>
      <c r="BQ60" s="197"/>
      <c r="BR60" s="198">
        <f t="shared" si="28"/>
        <v>0</v>
      </c>
      <c r="BS60" s="197"/>
      <c r="BT60" s="197"/>
      <c r="BU60" s="198">
        <f t="shared" si="29"/>
        <v>0</v>
      </c>
      <c r="BV60" s="197"/>
      <c r="BW60" s="197"/>
      <c r="BX60" s="198">
        <f t="shared" si="30"/>
        <v>0</v>
      </c>
      <c r="BY60" s="197"/>
      <c r="BZ60" s="197"/>
      <c r="CA60" s="198">
        <f t="shared" si="101"/>
        <v>0</v>
      </c>
      <c r="CD60" s="242"/>
    </row>
    <row r="61" spans="1:84" x14ac:dyDescent="0.25">
      <c r="A61" s="39">
        <f t="shared" si="50"/>
        <v>47</v>
      </c>
      <c r="B61" s="177"/>
      <c r="C61" s="301"/>
      <c r="D61" s="178"/>
      <c r="E61" s="38">
        <f t="shared" si="102"/>
        <v>45016</v>
      </c>
      <c r="F61" s="182"/>
      <c r="G61" s="198"/>
      <c r="H61" s="197"/>
      <c r="I61" s="197"/>
      <c r="J61" s="198">
        <f t="shared" si="93"/>
        <v>0</v>
      </c>
      <c r="K61" s="197"/>
      <c r="L61" s="197"/>
      <c r="M61" s="198">
        <f t="shared" si="94"/>
        <v>0</v>
      </c>
      <c r="N61" s="197"/>
      <c r="O61" s="197"/>
      <c r="P61" s="198">
        <f t="shared" si="95"/>
        <v>0</v>
      </c>
      <c r="Q61" s="197"/>
      <c r="R61" s="197"/>
      <c r="S61" s="198">
        <f t="shared" si="11"/>
        <v>0</v>
      </c>
      <c r="T61" s="197"/>
      <c r="U61" s="197"/>
      <c r="V61" s="198">
        <f t="shared" si="12"/>
        <v>0</v>
      </c>
      <c r="W61" s="197"/>
      <c r="X61" s="197"/>
      <c r="Y61" s="198">
        <f t="shared" si="13"/>
        <v>0</v>
      </c>
      <c r="Z61" s="197"/>
      <c r="AA61" s="197"/>
      <c r="AB61" s="198">
        <f t="shared" si="14"/>
        <v>0</v>
      </c>
      <c r="AC61" s="197"/>
      <c r="AD61" s="197"/>
      <c r="AE61" s="198">
        <f t="shared" si="15"/>
        <v>0</v>
      </c>
      <c r="AF61" s="197"/>
      <c r="AG61" s="197"/>
      <c r="AH61" s="198">
        <f t="shared" si="16"/>
        <v>0</v>
      </c>
      <c r="AI61" s="197"/>
      <c r="AJ61" s="197"/>
      <c r="AK61" s="198">
        <f t="shared" si="96"/>
        <v>0</v>
      </c>
      <c r="AL61" s="197"/>
      <c r="AM61" s="197"/>
      <c r="AN61" s="198">
        <f t="shared" si="97"/>
        <v>0</v>
      </c>
      <c r="AO61" s="197"/>
      <c r="AP61" s="197"/>
      <c r="AQ61" s="198">
        <f t="shared" si="98"/>
        <v>0</v>
      </c>
      <c r="AR61" s="197"/>
      <c r="AS61" s="197"/>
      <c r="AT61" s="198">
        <f t="shared" si="99"/>
        <v>0</v>
      </c>
      <c r="AU61" s="197"/>
      <c r="AV61" s="197"/>
      <c r="AW61" s="198">
        <f t="shared" si="100"/>
        <v>0</v>
      </c>
      <c r="AX61" s="197"/>
      <c r="AY61" s="197"/>
      <c r="AZ61" s="198">
        <f t="shared" si="22"/>
        <v>0</v>
      </c>
      <c r="BA61" s="197"/>
      <c r="BB61" s="197"/>
      <c r="BC61" s="198">
        <f t="shared" si="23"/>
        <v>0</v>
      </c>
      <c r="BD61" s="197"/>
      <c r="BE61" s="197"/>
      <c r="BF61" s="198">
        <f t="shared" si="24"/>
        <v>0</v>
      </c>
      <c r="BG61" s="197"/>
      <c r="BH61" s="197"/>
      <c r="BI61" s="198">
        <f t="shared" si="25"/>
        <v>0</v>
      </c>
      <c r="BJ61" s="197"/>
      <c r="BK61" s="197"/>
      <c r="BL61" s="198">
        <f t="shared" si="26"/>
        <v>0</v>
      </c>
      <c r="BM61" s="197"/>
      <c r="BN61" s="197"/>
      <c r="BO61" s="198">
        <f t="shared" si="27"/>
        <v>0</v>
      </c>
      <c r="BP61" s="197"/>
      <c r="BQ61" s="197"/>
      <c r="BR61" s="198">
        <f t="shared" si="28"/>
        <v>0</v>
      </c>
      <c r="BS61" s="197"/>
      <c r="BT61" s="197"/>
      <c r="BU61" s="198">
        <f t="shared" si="29"/>
        <v>0</v>
      </c>
      <c r="BV61" s="197"/>
      <c r="BW61" s="197"/>
      <c r="BX61" s="198">
        <f t="shared" si="30"/>
        <v>0</v>
      </c>
      <c r="BY61" s="197"/>
      <c r="BZ61" s="197"/>
      <c r="CA61" s="198">
        <f t="shared" si="101"/>
        <v>0</v>
      </c>
    </row>
    <row r="62" spans="1:84" x14ac:dyDescent="0.25">
      <c r="A62" s="39">
        <f t="shared" si="50"/>
        <v>48</v>
      </c>
      <c r="B62" s="177"/>
      <c r="C62" s="301"/>
      <c r="D62" s="178"/>
      <c r="E62" s="38">
        <f t="shared" si="102"/>
        <v>45016</v>
      </c>
      <c r="F62" s="182"/>
      <c r="G62" s="198"/>
      <c r="H62" s="197"/>
      <c r="I62" s="197"/>
      <c r="J62" s="198">
        <f t="shared" si="93"/>
        <v>0</v>
      </c>
      <c r="K62" s="197"/>
      <c r="L62" s="197"/>
      <c r="M62" s="198">
        <f t="shared" si="94"/>
        <v>0</v>
      </c>
      <c r="N62" s="197"/>
      <c r="O62" s="197"/>
      <c r="P62" s="198">
        <f t="shared" si="95"/>
        <v>0</v>
      </c>
      <c r="Q62" s="197"/>
      <c r="R62" s="197"/>
      <c r="S62" s="198">
        <f t="shared" si="11"/>
        <v>0</v>
      </c>
      <c r="T62" s="197"/>
      <c r="U62" s="197"/>
      <c r="V62" s="198">
        <f t="shared" si="12"/>
        <v>0</v>
      </c>
      <c r="W62" s="197"/>
      <c r="X62" s="197"/>
      <c r="Y62" s="198">
        <f t="shared" si="13"/>
        <v>0</v>
      </c>
      <c r="Z62" s="197"/>
      <c r="AA62" s="197"/>
      <c r="AB62" s="198">
        <f t="shared" si="14"/>
        <v>0</v>
      </c>
      <c r="AC62" s="197"/>
      <c r="AD62" s="197"/>
      <c r="AE62" s="198">
        <f t="shared" si="15"/>
        <v>0</v>
      </c>
      <c r="AF62" s="197"/>
      <c r="AG62" s="197"/>
      <c r="AH62" s="198">
        <f t="shared" si="16"/>
        <v>0</v>
      </c>
      <c r="AI62" s="197"/>
      <c r="AJ62" s="197"/>
      <c r="AK62" s="198">
        <f t="shared" si="96"/>
        <v>0</v>
      </c>
      <c r="AL62" s="197"/>
      <c r="AM62" s="197"/>
      <c r="AN62" s="198">
        <f t="shared" si="97"/>
        <v>0</v>
      </c>
      <c r="AO62" s="197"/>
      <c r="AP62" s="197"/>
      <c r="AQ62" s="198">
        <f t="shared" si="98"/>
        <v>0</v>
      </c>
      <c r="AR62" s="197"/>
      <c r="AS62" s="197"/>
      <c r="AT62" s="198">
        <f t="shared" si="99"/>
        <v>0</v>
      </c>
      <c r="AU62" s="197"/>
      <c r="AV62" s="197"/>
      <c r="AW62" s="198">
        <f t="shared" si="100"/>
        <v>0</v>
      </c>
      <c r="AX62" s="197"/>
      <c r="AY62" s="197"/>
      <c r="AZ62" s="198">
        <f t="shared" si="22"/>
        <v>0</v>
      </c>
      <c r="BA62" s="197"/>
      <c r="BB62" s="197"/>
      <c r="BC62" s="198">
        <f t="shared" si="23"/>
        <v>0</v>
      </c>
      <c r="BD62" s="197"/>
      <c r="BE62" s="197"/>
      <c r="BF62" s="198">
        <f t="shared" si="24"/>
        <v>0</v>
      </c>
      <c r="BG62" s="197"/>
      <c r="BH62" s="197"/>
      <c r="BI62" s="198">
        <f t="shared" si="25"/>
        <v>0</v>
      </c>
      <c r="BJ62" s="197"/>
      <c r="BK62" s="197"/>
      <c r="BL62" s="198">
        <f t="shared" si="26"/>
        <v>0</v>
      </c>
      <c r="BM62" s="197"/>
      <c r="BN62" s="197"/>
      <c r="BO62" s="198">
        <f t="shared" si="27"/>
        <v>0</v>
      </c>
      <c r="BP62" s="197"/>
      <c r="BQ62" s="197"/>
      <c r="BR62" s="198">
        <f t="shared" si="28"/>
        <v>0</v>
      </c>
      <c r="BS62" s="197"/>
      <c r="BT62" s="197"/>
      <c r="BU62" s="198">
        <f t="shared" si="29"/>
        <v>0</v>
      </c>
      <c r="BV62" s="197"/>
      <c r="BW62" s="197"/>
      <c r="BX62" s="198">
        <f t="shared" si="30"/>
        <v>0</v>
      </c>
      <c r="BY62" s="197"/>
      <c r="BZ62" s="197"/>
      <c r="CA62" s="198">
        <f t="shared" si="101"/>
        <v>0</v>
      </c>
    </row>
    <row r="63" spans="1:84" x14ac:dyDescent="0.25">
      <c r="A63" s="39">
        <f t="shared" si="50"/>
        <v>49</v>
      </c>
      <c r="B63" s="177"/>
      <c r="C63" s="301"/>
      <c r="D63" s="178"/>
      <c r="E63" s="38">
        <f t="shared" si="102"/>
        <v>45016</v>
      </c>
      <c r="F63" s="182"/>
      <c r="G63" s="198"/>
      <c r="H63" s="197"/>
      <c r="I63" s="197"/>
      <c r="J63" s="198">
        <f t="shared" si="93"/>
        <v>0</v>
      </c>
      <c r="K63" s="197"/>
      <c r="L63" s="197"/>
      <c r="M63" s="198">
        <f t="shared" si="94"/>
        <v>0</v>
      </c>
      <c r="N63" s="197"/>
      <c r="O63" s="197"/>
      <c r="P63" s="198">
        <f t="shared" si="95"/>
        <v>0</v>
      </c>
      <c r="Q63" s="197"/>
      <c r="R63" s="197"/>
      <c r="S63" s="198">
        <f t="shared" si="11"/>
        <v>0</v>
      </c>
      <c r="T63" s="197"/>
      <c r="U63" s="197"/>
      <c r="V63" s="198">
        <f t="shared" si="12"/>
        <v>0</v>
      </c>
      <c r="W63" s="197"/>
      <c r="X63" s="197"/>
      <c r="Y63" s="198">
        <f t="shared" si="13"/>
        <v>0</v>
      </c>
      <c r="Z63" s="197"/>
      <c r="AA63" s="197"/>
      <c r="AB63" s="198">
        <f t="shared" si="14"/>
        <v>0</v>
      </c>
      <c r="AC63" s="197"/>
      <c r="AD63" s="197"/>
      <c r="AE63" s="198">
        <f t="shared" si="15"/>
        <v>0</v>
      </c>
      <c r="AF63" s="197"/>
      <c r="AG63" s="197"/>
      <c r="AH63" s="198">
        <f t="shared" si="16"/>
        <v>0</v>
      </c>
      <c r="AI63" s="197"/>
      <c r="AJ63" s="197"/>
      <c r="AK63" s="198">
        <f t="shared" si="96"/>
        <v>0</v>
      </c>
      <c r="AL63" s="197"/>
      <c r="AM63" s="197"/>
      <c r="AN63" s="198">
        <f t="shared" si="97"/>
        <v>0</v>
      </c>
      <c r="AO63" s="197"/>
      <c r="AP63" s="197"/>
      <c r="AQ63" s="198">
        <f t="shared" si="98"/>
        <v>0</v>
      </c>
      <c r="AR63" s="197"/>
      <c r="AS63" s="197"/>
      <c r="AT63" s="198">
        <f t="shared" si="99"/>
        <v>0</v>
      </c>
      <c r="AU63" s="197"/>
      <c r="AV63" s="197"/>
      <c r="AW63" s="198">
        <f t="shared" si="100"/>
        <v>0</v>
      </c>
      <c r="AX63" s="197"/>
      <c r="AY63" s="197"/>
      <c r="AZ63" s="198">
        <f t="shared" si="22"/>
        <v>0</v>
      </c>
      <c r="BA63" s="197"/>
      <c r="BB63" s="197"/>
      <c r="BC63" s="198">
        <f t="shared" si="23"/>
        <v>0</v>
      </c>
      <c r="BD63" s="197"/>
      <c r="BE63" s="197"/>
      <c r="BF63" s="198">
        <f t="shared" si="24"/>
        <v>0</v>
      </c>
      <c r="BG63" s="197"/>
      <c r="BH63" s="197"/>
      <c r="BI63" s="198">
        <f t="shared" si="25"/>
        <v>0</v>
      </c>
      <c r="BJ63" s="197"/>
      <c r="BK63" s="197"/>
      <c r="BL63" s="198">
        <f t="shared" si="26"/>
        <v>0</v>
      </c>
      <c r="BM63" s="197"/>
      <c r="BN63" s="197"/>
      <c r="BO63" s="198">
        <f t="shared" si="27"/>
        <v>0</v>
      </c>
      <c r="BP63" s="197"/>
      <c r="BQ63" s="197"/>
      <c r="BR63" s="198">
        <f t="shared" si="28"/>
        <v>0</v>
      </c>
      <c r="BS63" s="197"/>
      <c r="BT63" s="197"/>
      <c r="BU63" s="198">
        <f t="shared" si="29"/>
        <v>0</v>
      </c>
      <c r="BV63" s="197"/>
      <c r="BW63" s="197"/>
      <c r="BX63" s="198">
        <f t="shared" si="30"/>
        <v>0</v>
      </c>
      <c r="BY63" s="197"/>
      <c r="BZ63" s="197"/>
      <c r="CA63" s="198">
        <f t="shared" si="101"/>
        <v>0</v>
      </c>
    </row>
    <row r="64" spans="1:84" x14ac:dyDescent="0.25">
      <c r="A64" s="39">
        <f t="shared" si="50"/>
        <v>50</v>
      </c>
      <c r="B64" s="177"/>
      <c r="C64" s="301"/>
      <c r="D64" s="178"/>
      <c r="E64" s="38">
        <f t="shared" si="102"/>
        <v>45016</v>
      </c>
      <c r="F64" s="182"/>
      <c r="G64" s="198"/>
      <c r="H64" s="197"/>
      <c r="I64" s="197"/>
      <c r="J64" s="198">
        <f t="shared" si="93"/>
        <v>0</v>
      </c>
      <c r="K64" s="197"/>
      <c r="L64" s="197"/>
      <c r="M64" s="198">
        <f t="shared" si="94"/>
        <v>0</v>
      </c>
      <c r="N64" s="197"/>
      <c r="O64" s="197"/>
      <c r="P64" s="198">
        <f t="shared" si="95"/>
        <v>0</v>
      </c>
      <c r="Q64" s="197"/>
      <c r="R64" s="197"/>
      <c r="S64" s="198">
        <f t="shared" si="11"/>
        <v>0</v>
      </c>
      <c r="T64" s="197"/>
      <c r="U64" s="197"/>
      <c r="V64" s="198">
        <f t="shared" si="12"/>
        <v>0</v>
      </c>
      <c r="W64" s="197"/>
      <c r="X64" s="197"/>
      <c r="Y64" s="198">
        <f t="shared" si="13"/>
        <v>0</v>
      </c>
      <c r="Z64" s="197"/>
      <c r="AA64" s="197"/>
      <c r="AB64" s="198">
        <f t="shared" si="14"/>
        <v>0</v>
      </c>
      <c r="AC64" s="197"/>
      <c r="AD64" s="197"/>
      <c r="AE64" s="198">
        <f t="shared" si="15"/>
        <v>0</v>
      </c>
      <c r="AF64" s="197"/>
      <c r="AG64" s="197"/>
      <c r="AH64" s="198">
        <f t="shared" si="16"/>
        <v>0</v>
      </c>
      <c r="AI64" s="197"/>
      <c r="AJ64" s="197"/>
      <c r="AK64" s="198">
        <f t="shared" si="96"/>
        <v>0</v>
      </c>
      <c r="AL64" s="197"/>
      <c r="AM64" s="197"/>
      <c r="AN64" s="198">
        <f t="shared" si="97"/>
        <v>0</v>
      </c>
      <c r="AO64" s="197"/>
      <c r="AP64" s="197"/>
      <c r="AQ64" s="198">
        <f t="shared" si="98"/>
        <v>0</v>
      </c>
      <c r="AR64" s="197"/>
      <c r="AS64" s="197"/>
      <c r="AT64" s="198">
        <f t="shared" si="99"/>
        <v>0</v>
      </c>
      <c r="AU64" s="197"/>
      <c r="AV64" s="197"/>
      <c r="AW64" s="198">
        <f t="shared" si="100"/>
        <v>0</v>
      </c>
      <c r="AX64" s="197"/>
      <c r="AY64" s="197"/>
      <c r="AZ64" s="198">
        <f t="shared" si="22"/>
        <v>0</v>
      </c>
      <c r="BA64" s="197"/>
      <c r="BB64" s="197"/>
      <c r="BC64" s="198">
        <f t="shared" si="23"/>
        <v>0</v>
      </c>
      <c r="BD64" s="197"/>
      <c r="BE64" s="197"/>
      <c r="BF64" s="198">
        <f t="shared" si="24"/>
        <v>0</v>
      </c>
      <c r="BG64" s="197"/>
      <c r="BH64" s="197"/>
      <c r="BI64" s="198">
        <f t="shared" si="25"/>
        <v>0</v>
      </c>
      <c r="BJ64" s="197"/>
      <c r="BK64" s="197"/>
      <c r="BL64" s="198">
        <f t="shared" si="26"/>
        <v>0</v>
      </c>
      <c r="BM64" s="197"/>
      <c r="BN64" s="197"/>
      <c r="BO64" s="198">
        <f t="shared" si="27"/>
        <v>0</v>
      </c>
      <c r="BP64" s="197"/>
      <c r="BQ64" s="197"/>
      <c r="BR64" s="198">
        <f t="shared" si="28"/>
        <v>0</v>
      </c>
      <c r="BS64" s="197"/>
      <c r="BT64" s="197"/>
      <c r="BU64" s="198">
        <f t="shared" si="29"/>
        <v>0</v>
      </c>
      <c r="BV64" s="197"/>
      <c r="BW64" s="197"/>
      <c r="BX64" s="198">
        <f t="shared" si="30"/>
        <v>0</v>
      </c>
      <c r="BY64" s="197"/>
      <c r="BZ64" s="197"/>
      <c r="CA64" s="198">
        <f t="shared" si="101"/>
        <v>0</v>
      </c>
    </row>
    <row r="65" spans="1:79" x14ac:dyDescent="0.25">
      <c r="A65" s="39">
        <f t="shared" si="50"/>
        <v>51</v>
      </c>
      <c r="B65" s="177"/>
      <c r="C65" s="301"/>
      <c r="D65" s="178"/>
      <c r="E65" s="38">
        <f t="shared" si="102"/>
        <v>45016</v>
      </c>
      <c r="F65" s="182"/>
      <c r="G65" s="198"/>
      <c r="H65" s="197"/>
      <c r="I65" s="197"/>
      <c r="J65" s="198">
        <f t="shared" si="93"/>
        <v>0</v>
      </c>
      <c r="K65" s="197"/>
      <c r="L65" s="197"/>
      <c r="M65" s="198">
        <f t="shared" si="94"/>
        <v>0</v>
      </c>
      <c r="N65" s="197"/>
      <c r="O65" s="197"/>
      <c r="P65" s="198">
        <f t="shared" si="95"/>
        <v>0</v>
      </c>
      <c r="Q65" s="197"/>
      <c r="R65" s="197"/>
      <c r="S65" s="198">
        <f t="shared" si="11"/>
        <v>0</v>
      </c>
      <c r="T65" s="197"/>
      <c r="U65" s="197"/>
      <c r="V65" s="198">
        <f t="shared" si="12"/>
        <v>0</v>
      </c>
      <c r="W65" s="197"/>
      <c r="X65" s="197"/>
      <c r="Y65" s="198">
        <f t="shared" si="13"/>
        <v>0</v>
      </c>
      <c r="Z65" s="197"/>
      <c r="AA65" s="197"/>
      <c r="AB65" s="198">
        <f t="shared" si="14"/>
        <v>0</v>
      </c>
      <c r="AC65" s="197"/>
      <c r="AD65" s="197"/>
      <c r="AE65" s="198">
        <f t="shared" si="15"/>
        <v>0</v>
      </c>
      <c r="AF65" s="197"/>
      <c r="AG65" s="197"/>
      <c r="AH65" s="198">
        <f t="shared" si="16"/>
        <v>0</v>
      </c>
      <c r="AI65" s="197"/>
      <c r="AJ65" s="197"/>
      <c r="AK65" s="198">
        <f t="shared" si="96"/>
        <v>0</v>
      </c>
      <c r="AL65" s="197"/>
      <c r="AM65" s="197"/>
      <c r="AN65" s="198">
        <f t="shared" si="97"/>
        <v>0</v>
      </c>
      <c r="AO65" s="197"/>
      <c r="AP65" s="197"/>
      <c r="AQ65" s="198">
        <f t="shared" si="98"/>
        <v>0</v>
      </c>
      <c r="AR65" s="197"/>
      <c r="AS65" s="197"/>
      <c r="AT65" s="198">
        <f t="shared" si="99"/>
        <v>0</v>
      </c>
      <c r="AU65" s="197"/>
      <c r="AV65" s="197"/>
      <c r="AW65" s="198">
        <f t="shared" si="100"/>
        <v>0</v>
      </c>
      <c r="AX65" s="197"/>
      <c r="AY65" s="197"/>
      <c r="AZ65" s="198">
        <f t="shared" si="22"/>
        <v>0</v>
      </c>
      <c r="BA65" s="197"/>
      <c r="BB65" s="197"/>
      <c r="BC65" s="198">
        <f t="shared" si="23"/>
        <v>0</v>
      </c>
      <c r="BD65" s="197"/>
      <c r="BE65" s="197"/>
      <c r="BF65" s="198">
        <f t="shared" si="24"/>
        <v>0</v>
      </c>
      <c r="BG65" s="197"/>
      <c r="BH65" s="197"/>
      <c r="BI65" s="198">
        <f t="shared" si="25"/>
        <v>0</v>
      </c>
      <c r="BJ65" s="197"/>
      <c r="BK65" s="197"/>
      <c r="BL65" s="198">
        <f t="shared" si="26"/>
        <v>0</v>
      </c>
      <c r="BM65" s="197"/>
      <c r="BN65" s="197"/>
      <c r="BO65" s="198">
        <f t="shared" si="27"/>
        <v>0</v>
      </c>
      <c r="BP65" s="197"/>
      <c r="BQ65" s="197"/>
      <c r="BR65" s="198">
        <f t="shared" si="28"/>
        <v>0</v>
      </c>
      <c r="BS65" s="197"/>
      <c r="BT65" s="197"/>
      <c r="BU65" s="198">
        <f t="shared" si="29"/>
        <v>0</v>
      </c>
      <c r="BV65" s="197"/>
      <c r="BW65" s="197"/>
      <c r="BX65" s="198">
        <f t="shared" si="30"/>
        <v>0</v>
      </c>
      <c r="BY65" s="197"/>
      <c r="BZ65" s="197"/>
      <c r="CA65" s="198">
        <f t="shared" si="101"/>
        <v>0</v>
      </c>
    </row>
    <row r="66" spans="1:79" x14ac:dyDescent="0.25">
      <c r="A66" s="39">
        <f t="shared" si="50"/>
        <v>52</v>
      </c>
      <c r="B66" s="177"/>
      <c r="C66" s="301"/>
      <c r="D66" s="178"/>
      <c r="E66" s="38">
        <f t="shared" si="102"/>
        <v>45016</v>
      </c>
      <c r="F66" s="182"/>
      <c r="G66" s="198"/>
      <c r="H66" s="197"/>
      <c r="I66" s="197"/>
      <c r="J66" s="198">
        <f t="shared" si="93"/>
        <v>0</v>
      </c>
      <c r="K66" s="197"/>
      <c r="L66" s="197"/>
      <c r="M66" s="198">
        <f t="shared" si="94"/>
        <v>0</v>
      </c>
      <c r="N66" s="197"/>
      <c r="O66" s="197"/>
      <c r="P66" s="198">
        <f t="shared" si="95"/>
        <v>0</v>
      </c>
      <c r="Q66" s="197"/>
      <c r="R66" s="197"/>
      <c r="S66" s="198">
        <f t="shared" si="11"/>
        <v>0</v>
      </c>
      <c r="T66" s="197"/>
      <c r="U66" s="197"/>
      <c r="V66" s="198">
        <f t="shared" si="12"/>
        <v>0</v>
      </c>
      <c r="W66" s="197"/>
      <c r="X66" s="197"/>
      <c r="Y66" s="198">
        <f t="shared" si="13"/>
        <v>0</v>
      </c>
      <c r="Z66" s="197"/>
      <c r="AA66" s="197"/>
      <c r="AB66" s="198">
        <f t="shared" si="14"/>
        <v>0</v>
      </c>
      <c r="AC66" s="197"/>
      <c r="AD66" s="197"/>
      <c r="AE66" s="198">
        <f t="shared" si="15"/>
        <v>0</v>
      </c>
      <c r="AF66" s="197"/>
      <c r="AG66" s="197"/>
      <c r="AH66" s="198">
        <f t="shared" si="16"/>
        <v>0</v>
      </c>
      <c r="AI66" s="197"/>
      <c r="AJ66" s="197"/>
      <c r="AK66" s="198">
        <f t="shared" si="96"/>
        <v>0</v>
      </c>
      <c r="AL66" s="197"/>
      <c r="AM66" s="197"/>
      <c r="AN66" s="198">
        <f t="shared" si="97"/>
        <v>0</v>
      </c>
      <c r="AO66" s="197"/>
      <c r="AP66" s="197"/>
      <c r="AQ66" s="198">
        <f t="shared" si="98"/>
        <v>0</v>
      </c>
      <c r="AR66" s="197"/>
      <c r="AS66" s="197"/>
      <c r="AT66" s="198">
        <f t="shared" si="99"/>
        <v>0</v>
      </c>
      <c r="AU66" s="197"/>
      <c r="AV66" s="197"/>
      <c r="AW66" s="198">
        <f t="shared" si="100"/>
        <v>0</v>
      </c>
      <c r="AX66" s="197"/>
      <c r="AY66" s="197"/>
      <c r="AZ66" s="198">
        <f t="shared" si="22"/>
        <v>0</v>
      </c>
      <c r="BA66" s="197"/>
      <c r="BB66" s="197"/>
      <c r="BC66" s="198">
        <f t="shared" si="23"/>
        <v>0</v>
      </c>
      <c r="BD66" s="197"/>
      <c r="BE66" s="197"/>
      <c r="BF66" s="198">
        <f t="shared" si="24"/>
        <v>0</v>
      </c>
      <c r="BG66" s="197"/>
      <c r="BH66" s="197"/>
      <c r="BI66" s="198">
        <f t="shared" si="25"/>
        <v>0</v>
      </c>
      <c r="BJ66" s="197"/>
      <c r="BK66" s="197"/>
      <c r="BL66" s="198">
        <f t="shared" si="26"/>
        <v>0</v>
      </c>
      <c r="BM66" s="197"/>
      <c r="BN66" s="197"/>
      <c r="BO66" s="198">
        <f t="shared" si="27"/>
        <v>0</v>
      </c>
      <c r="BP66" s="197"/>
      <c r="BQ66" s="197"/>
      <c r="BR66" s="198">
        <f t="shared" si="28"/>
        <v>0</v>
      </c>
      <c r="BS66" s="197"/>
      <c r="BT66" s="197"/>
      <c r="BU66" s="198">
        <f t="shared" si="29"/>
        <v>0</v>
      </c>
      <c r="BV66" s="197"/>
      <c r="BW66" s="197"/>
      <c r="BX66" s="198">
        <f t="shared" si="30"/>
        <v>0</v>
      </c>
      <c r="BY66" s="197"/>
      <c r="BZ66" s="197"/>
      <c r="CA66" s="198">
        <f t="shared" si="101"/>
        <v>0</v>
      </c>
    </row>
    <row r="67" spans="1:79" x14ac:dyDescent="0.25">
      <c r="A67" s="39">
        <f t="shared" si="50"/>
        <v>53</v>
      </c>
      <c r="B67" s="177"/>
      <c r="C67" s="301"/>
      <c r="D67" s="178"/>
      <c r="E67" s="38">
        <f t="shared" si="102"/>
        <v>45016</v>
      </c>
      <c r="F67" s="182"/>
      <c r="G67" s="198"/>
      <c r="H67" s="197"/>
      <c r="I67" s="197"/>
      <c r="J67" s="198">
        <f t="shared" si="93"/>
        <v>0</v>
      </c>
      <c r="K67" s="197"/>
      <c r="L67" s="197"/>
      <c r="M67" s="198">
        <f t="shared" si="94"/>
        <v>0</v>
      </c>
      <c r="N67" s="197"/>
      <c r="O67" s="197"/>
      <c r="P67" s="198">
        <f t="shared" si="95"/>
        <v>0</v>
      </c>
      <c r="Q67" s="197"/>
      <c r="R67" s="197"/>
      <c r="S67" s="198">
        <f t="shared" si="11"/>
        <v>0</v>
      </c>
      <c r="T67" s="197"/>
      <c r="U67" s="197"/>
      <c r="V67" s="198">
        <f t="shared" si="12"/>
        <v>0</v>
      </c>
      <c r="W67" s="197"/>
      <c r="X67" s="197"/>
      <c r="Y67" s="198">
        <f t="shared" si="13"/>
        <v>0</v>
      </c>
      <c r="Z67" s="197"/>
      <c r="AA67" s="197"/>
      <c r="AB67" s="198">
        <f t="shared" si="14"/>
        <v>0</v>
      </c>
      <c r="AC67" s="197"/>
      <c r="AD67" s="197"/>
      <c r="AE67" s="198">
        <f t="shared" si="15"/>
        <v>0</v>
      </c>
      <c r="AF67" s="197"/>
      <c r="AG67" s="197"/>
      <c r="AH67" s="198">
        <f t="shared" si="16"/>
        <v>0</v>
      </c>
      <c r="AI67" s="197"/>
      <c r="AJ67" s="197"/>
      <c r="AK67" s="198">
        <f t="shared" si="96"/>
        <v>0</v>
      </c>
      <c r="AL67" s="197"/>
      <c r="AM67" s="197"/>
      <c r="AN67" s="198">
        <f t="shared" si="97"/>
        <v>0</v>
      </c>
      <c r="AO67" s="197"/>
      <c r="AP67" s="197"/>
      <c r="AQ67" s="198">
        <f t="shared" si="98"/>
        <v>0</v>
      </c>
      <c r="AR67" s="197"/>
      <c r="AS67" s="197"/>
      <c r="AT67" s="198">
        <f t="shared" si="99"/>
        <v>0</v>
      </c>
      <c r="AU67" s="197"/>
      <c r="AV67" s="197"/>
      <c r="AW67" s="198">
        <f t="shared" si="100"/>
        <v>0</v>
      </c>
      <c r="AX67" s="197"/>
      <c r="AY67" s="197"/>
      <c r="AZ67" s="198">
        <f t="shared" si="22"/>
        <v>0</v>
      </c>
      <c r="BA67" s="197"/>
      <c r="BB67" s="197"/>
      <c r="BC67" s="198">
        <f t="shared" si="23"/>
        <v>0</v>
      </c>
      <c r="BD67" s="197"/>
      <c r="BE67" s="197"/>
      <c r="BF67" s="198">
        <f t="shared" si="24"/>
        <v>0</v>
      </c>
      <c r="BG67" s="197"/>
      <c r="BH67" s="197"/>
      <c r="BI67" s="198">
        <f t="shared" si="25"/>
        <v>0</v>
      </c>
      <c r="BJ67" s="197"/>
      <c r="BK67" s="197"/>
      <c r="BL67" s="198">
        <f t="shared" si="26"/>
        <v>0</v>
      </c>
      <c r="BM67" s="197"/>
      <c r="BN67" s="197"/>
      <c r="BO67" s="198">
        <f t="shared" si="27"/>
        <v>0</v>
      </c>
      <c r="BP67" s="197"/>
      <c r="BQ67" s="197"/>
      <c r="BR67" s="198">
        <f t="shared" si="28"/>
        <v>0</v>
      </c>
      <c r="BS67" s="197"/>
      <c r="BT67" s="197"/>
      <c r="BU67" s="198">
        <f t="shared" si="29"/>
        <v>0</v>
      </c>
      <c r="BV67" s="197"/>
      <c r="BW67" s="197"/>
      <c r="BX67" s="198">
        <f t="shared" si="30"/>
        <v>0</v>
      </c>
      <c r="BY67" s="197"/>
      <c r="BZ67" s="197"/>
      <c r="CA67" s="198">
        <f t="shared" si="101"/>
        <v>0</v>
      </c>
    </row>
    <row r="68" spans="1:79" x14ac:dyDescent="0.25">
      <c r="A68" s="39">
        <f t="shared" si="50"/>
        <v>54</v>
      </c>
      <c r="B68" s="177"/>
      <c r="C68" s="301"/>
      <c r="D68" s="178"/>
      <c r="E68" s="38">
        <f t="shared" si="102"/>
        <v>45016</v>
      </c>
      <c r="F68" s="182"/>
      <c r="G68" s="198"/>
      <c r="H68" s="197"/>
      <c r="I68" s="197"/>
      <c r="J68" s="198">
        <f t="shared" si="93"/>
        <v>0</v>
      </c>
      <c r="K68" s="197"/>
      <c r="L68" s="197"/>
      <c r="M68" s="198">
        <f t="shared" si="94"/>
        <v>0</v>
      </c>
      <c r="N68" s="197"/>
      <c r="O68" s="197"/>
      <c r="P68" s="198">
        <f t="shared" si="95"/>
        <v>0</v>
      </c>
      <c r="Q68" s="197"/>
      <c r="R68" s="197"/>
      <c r="S68" s="198">
        <f t="shared" si="11"/>
        <v>0</v>
      </c>
      <c r="T68" s="197"/>
      <c r="U68" s="197"/>
      <c r="V68" s="198">
        <f t="shared" si="12"/>
        <v>0</v>
      </c>
      <c r="W68" s="197"/>
      <c r="X68" s="197"/>
      <c r="Y68" s="198">
        <f t="shared" si="13"/>
        <v>0</v>
      </c>
      <c r="Z68" s="197"/>
      <c r="AA68" s="197"/>
      <c r="AB68" s="198">
        <f t="shared" si="14"/>
        <v>0</v>
      </c>
      <c r="AC68" s="197"/>
      <c r="AD68" s="197"/>
      <c r="AE68" s="198">
        <f t="shared" si="15"/>
        <v>0</v>
      </c>
      <c r="AF68" s="197"/>
      <c r="AG68" s="197"/>
      <c r="AH68" s="198">
        <f t="shared" si="16"/>
        <v>0</v>
      </c>
      <c r="AI68" s="197"/>
      <c r="AJ68" s="197"/>
      <c r="AK68" s="198">
        <f t="shared" si="96"/>
        <v>0</v>
      </c>
      <c r="AL68" s="197"/>
      <c r="AM68" s="197"/>
      <c r="AN68" s="198">
        <f t="shared" si="97"/>
        <v>0</v>
      </c>
      <c r="AO68" s="197"/>
      <c r="AP68" s="197"/>
      <c r="AQ68" s="198">
        <f t="shared" si="98"/>
        <v>0</v>
      </c>
      <c r="AR68" s="197"/>
      <c r="AS68" s="197"/>
      <c r="AT68" s="198">
        <f t="shared" si="99"/>
        <v>0</v>
      </c>
      <c r="AU68" s="197"/>
      <c r="AV68" s="197"/>
      <c r="AW68" s="198">
        <f t="shared" si="100"/>
        <v>0</v>
      </c>
      <c r="AX68" s="197"/>
      <c r="AY68" s="197"/>
      <c r="AZ68" s="198">
        <f t="shared" si="22"/>
        <v>0</v>
      </c>
      <c r="BA68" s="197"/>
      <c r="BB68" s="197"/>
      <c r="BC68" s="198">
        <f t="shared" si="23"/>
        <v>0</v>
      </c>
      <c r="BD68" s="197"/>
      <c r="BE68" s="197"/>
      <c r="BF68" s="198">
        <f t="shared" si="24"/>
        <v>0</v>
      </c>
      <c r="BG68" s="197"/>
      <c r="BH68" s="197"/>
      <c r="BI68" s="198">
        <f t="shared" si="25"/>
        <v>0</v>
      </c>
      <c r="BJ68" s="197"/>
      <c r="BK68" s="197"/>
      <c r="BL68" s="198">
        <f t="shared" si="26"/>
        <v>0</v>
      </c>
      <c r="BM68" s="197"/>
      <c r="BN68" s="197"/>
      <c r="BO68" s="198">
        <f t="shared" si="27"/>
        <v>0</v>
      </c>
      <c r="BP68" s="197"/>
      <c r="BQ68" s="197"/>
      <c r="BR68" s="198">
        <f t="shared" si="28"/>
        <v>0</v>
      </c>
      <c r="BS68" s="197"/>
      <c r="BT68" s="197"/>
      <c r="BU68" s="198">
        <f t="shared" si="29"/>
        <v>0</v>
      </c>
      <c r="BV68" s="197"/>
      <c r="BW68" s="197"/>
      <c r="BX68" s="198">
        <f t="shared" si="30"/>
        <v>0</v>
      </c>
      <c r="BY68" s="197"/>
      <c r="BZ68" s="197"/>
      <c r="CA68" s="198">
        <f t="shared" si="101"/>
        <v>0</v>
      </c>
    </row>
    <row r="69" spans="1:79" x14ac:dyDescent="0.25">
      <c r="A69" s="39">
        <f t="shared" si="50"/>
        <v>55</v>
      </c>
      <c r="B69" s="177"/>
      <c r="C69" s="301"/>
      <c r="D69" s="178"/>
      <c r="E69" s="38">
        <f t="shared" si="102"/>
        <v>45016</v>
      </c>
      <c r="F69" s="182"/>
      <c r="G69" s="198"/>
      <c r="H69" s="197"/>
      <c r="I69" s="197"/>
      <c r="J69" s="198">
        <f t="shared" si="93"/>
        <v>0</v>
      </c>
      <c r="K69" s="197"/>
      <c r="L69" s="197"/>
      <c r="M69" s="198">
        <f t="shared" si="94"/>
        <v>0</v>
      </c>
      <c r="N69" s="197"/>
      <c r="O69" s="197"/>
      <c r="P69" s="198">
        <f t="shared" si="95"/>
        <v>0</v>
      </c>
      <c r="Q69" s="197"/>
      <c r="R69" s="197"/>
      <c r="S69" s="198">
        <f t="shared" si="11"/>
        <v>0</v>
      </c>
      <c r="T69" s="197"/>
      <c r="U69" s="197"/>
      <c r="V69" s="198">
        <f t="shared" si="12"/>
        <v>0</v>
      </c>
      <c r="W69" s="197"/>
      <c r="X69" s="197"/>
      <c r="Y69" s="198">
        <f t="shared" si="13"/>
        <v>0</v>
      </c>
      <c r="Z69" s="197"/>
      <c r="AA69" s="197"/>
      <c r="AB69" s="198">
        <f t="shared" si="14"/>
        <v>0</v>
      </c>
      <c r="AC69" s="197"/>
      <c r="AD69" s="197"/>
      <c r="AE69" s="198">
        <f t="shared" si="15"/>
        <v>0</v>
      </c>
      <c r="AF69" s="197"/>
      <c r="AG69" s="197"/>
      <c r="AH69" s="198">
        <f t="shared" si="16"/>
        <v>0</v>
      </c>
      <c r="AI69" s="197"/>
      <c r="AJ69" s="197"/>
      <c r="AK69" s="198">
        <f t="shared" si="96"/>
        <v>0</v>
      </c>
      <c r="AL69" s="197"/>
      <c r="AM69" s="197"/>
      <c r="AN69" s="198">
        <f t="shared" si="97"/>
        <v>0</v>
      </c>
      <c r="AO69" s="197"/>
      <c r="AP69" s="197"/>
      <c r="AQ69" s="198">
        <f t="shared" si="98"/>
        <v>0</v>
      </c>
      <c r="AR69" s="197"/>
      <c r="AS69" s="197"/>
      <c r="AT69" s="198">
        <f t="shared" si="99"/>
        <v>0</v>
      </c>
      <c r="AU69" s="197"/>
      <c r="AV69" s="197"/>
      <c r="AW69" s="198">
        <f t="shared" si="100"/>
        <v>0</v>
      </c>
      <c r="AX69" s="197"/>
      <c r="AY69" s="197"/>
      <c r="AZ69" s="198">
        <f t="shared" si="22"/>
        <v>0</v>
      </c>
      <c r="BA69" s="197"/>
      <c r="BB69" s="197"/>
      <c r="BC69" s="198">
        <f t="shared" si="23"/>
        <v>0</v>
      </c>
      <c r="BD69" s="197"/>
      <c r="BE69" s="197"/>
      <c r="BF69" s="198">
        <f t="shared" si="24"/>
        <v>0</v>
      </c>
      <c r="BG69" s="197"/>
      <c r="BH69" s="197"/>
      <c r="BI69" s="198">
        <f t="shared" si="25"/>
        <v>0</v>
      </c>
      <c r="BJ69" s="197"/>
      <c r="BK69" s="197"/>
      <c r="BL69" s="198">
        <f t="shared" si="26"/>
        <v>0</v>
      </c>
      <c r="BM69" s="197"/>
      <c r="BN69" s="197"/>
      <c r="BO69" s="198">
        <f t="shared" si="27"/>
        <v>0</v>
      </c>
      <c r="BP69" s="197"/>
      <c r="BQ69" s="197"/>
      <c r="BR69" s="198">
        <f t="shared" si="28"/>
        <v>0</v>
      </c>
      <c r="BS69" s="197"/>
      <c r="BT69" s="197"/>
      <c r="BU69" s="198">
        <f t="shared" si="29"/>
        <v>0</v>
      </c>
      <c r="BV69" s="197"/>
      <c r="BW69" s="197"/>
      <c r="BX69" s="198">
        <f t="shared" si="30"/>
        <v>0</v>
      </c>
      <c r="BY69" s="197"/>
      <c r="BZ69" s="197"/>
      <c r="CA69" s="198">
        <f t="shared" si="101"/>
        <v>0</v>
      </c>
    </row>
    <row r="70" spans="1:79" x14ac:dyDescent="0.25">
      <c r="A70" s="39">
        <f t="shared" si="50"/>
        <v>56</v>
      </c>
      <c r="B70" s="177"/>
      <c r="C70" s="301"/>
      <c r="D70" s="178"/>
      <c r="E70" s="38">
        <f t="shared" si="102"/>
        <v>45016</v>
      </c>
      <c r="F70" s="182"/>
      <c r="G70" s="198"/>
      <c r="H70" s="197"/>
      <c r="I70" s="197"/>
      <c r="J70" s="198">
        <f t="shared" si="93"/>
        <v>0</v>
      </c>
      <c r="K70" s="197"/>
      <c r="L70" s="197"/>
      <c r="M70" s="198">
        <f t="shared" si="94"/>
        <v>0</v>
      </c>
      <c r="N70" s="197"/>
      <c r="O70" s="197"/>
      <c r="P70" s="198">
        <f t="shared" si="95"/>
        <v>0</v>
      </c>
      <c r="Q70" s="197"/>
      <c r="R70" s="197"/>
      <c r="S70" s="198">
        <f t="shared" si="11"/>
        <v>0</v>
      </c>
      <c r="T70" s="197"/>
      <c r="U70" s="197"/>
      <c r="V70" s="198">
        <f t="shared" si="12"/>
        <v>0</v>
      </c>
      <c r="W70" s="197"/>
      <c r="X70" s="197"/>
      <c r="Y70" s="198">
        <f t="shared" si="13"/>
        <v>0</v>
      </c>
      <c r="Z70" s="197"/>
      <c r="AA70" s="197"/>
      <c r="AB70" s="198">
        <f t="shared" si="14"/>
        <v>0</v>
      </c>
      <c r="AC70" s="197"/>
      <c r="AD70" s="197"/>
      <c r="AE70" s="198">
        <f t="shared" si="15"/>
        <v>0</v>
      </c>
      <c r="AF70" s="197"/>
      <c r="AG70" s="197"/>
      <c r="AH70" s="198">
        <f t="shared" si="16"/>
        <v>0</v>
      </c>
      <c r="AI70" s="197"/>
      <c r="AJ70" s="197"/>
      <c r="AK70" s="198">
        <f t="shared" si="96"/>
        <v>0</v>
      </c>
      <c r="AL70" s="197"/>
      <c r="AM70" s="197"/>
      <c r="AN70" s="198">
        <f t="shared" si="97"/>
        <v>0</v>
      </c>
      <c r="AO70" s="197"/>
      <c r="AP70" s="197"/>
      <c r="AQ70" s="198">
        <f t="shared" si="98"/>
        <v>0</v>
      </c>
      <c r="AR70" s="197"/>
      <c r="AS70" s="197"/>
      <c r="AT70" s="198">
        <f t="shared" si="99"/>
        <v>0</v>
      </c>
      <c r="AU70" s="197"/>
      <c r="AV70" s="197"/>
      <c r="AW70" s="198">
        <f t="shared" si="100"/>
        <v>0</v>
      </c>
      <c r="AX70" s="197"/>
      <c r="AY70" s="197"/>
      <c r="AZ70" s="198">
        <f t="shared" si="22"/>
        <v>0</v>
      </c>
      <c r="BA70" s="197"/>
      <c r="BB70" s="197"/>
      <c r="BC70" s="198">
        <f t="shared" si="23"/>
        <v>0</v>
      </c>
      <c r="BD70" s="197"/>
      <c r="BE70" s="197"/>
      <c r="BF70" s="198">
        <f t="shared" si="24"/>
        <v>0</v>
      </c>
      <c r="BG70" s="197"/>
      <c r="BH70" s="197"/>
      <c r="BI70" s="198">
        <f t="shared" si="25"/>
        <v>0</v>
      </c>
      <c r="BJ70" s="197"/>
      <c r="BK70" s="197"/>
      <c r="BL70" s="198">
        <f t="shared" si="26"/>
        <v>0</v>
      </c>
      <c r="BM70" s="197"/>
      <c r="BN70" s="197"/>
      <c r="BO70" s="198">
        <f t="shared" si="27"/>
        <v>0</v>
      </c>
      <c r="BP70" s="197"/>
      <c r="BQ70" s="197"/>
      <c r="BR70" s="198">
        <f t="shared" si="28"/>
        <v>0</v>
      </c>
      <c r="BS70" s="197"/>
      <c r="BT70" s="197"/>
      <c r="BU70" s="198">
        <f t="shared" si="29"/>
        <v>0</v>
      </c>
      <c r="BV70" s="197"/>
      <c r="BW70" s="197"/>
      <c r="BX70" s="198">
        <f t="shared" si="30"/>
        <v>0</v>
      </c>
      <c r="BY70" s="197"/>
      <c r="BZ70" s="197"/>
      <c r="CA70" s="198">
        <f t="shared" si="101"/>
        <v>0</v>
      </c>
    </row>
    <row r="71" spans="1:79" x14ac:dyDescent="0.25">
      <c r="A71" s="39">
        <f t="shared" si="50"/>
        <v>57</v>
      </c>
      <c r="B71" s="177"/>
      <c r="C71" s="301"/>
      <c r="D71" s="178"/>
      <c r="E71" s="38">
        <f t="shared" si="102"/>
        <v>45016</v>
      </c>
      <c r="F71" s="182"/>
      <c r="G71" s="198"/>
      <c r="H71" s="197"/>
      <c r="I71" s="197"/>
      <c r="J71" s="198">
        <f t="shared" si="93"/>
        <v>0</v>
      </c>
      <c r="K71" s="197"/>
      <c r="L71" s="197"/>
      <c r="M71" s="198">
        <f t="shared" si="94"/>
        <v>0</v>
      </c>
      <c r="N71" s="197"/>
      <c r="O71" s="197"/>
      <c r="P71" s="198">
        <f t="shared" si="95"/>
        <v>0</v>
      </c>
      <c r="Q71" s="197"/>
      <c r="R71" s="197"/>
      <c r="S71" s="198">
        <f t="shared" si="11"/>
        <v>0</v>
      </c>
      <c r="T71" s="197"/>
      <c r="U71" s="197"/>
      <c r="V71" s="198">
        <f t="shared" si="12"/>
        <v>0</v>
      </c>
      <c r="W71" s="197"/>
      <c r="X71" s="197"/>
      <c r="Y71" s="198">
        <f t="shared" si="13"/>
        <v>0</v>
      </c>
      <c r="Z71" s="197"/>
      <c r="AA71" s="197"/>
      <c r="AB71" s="198">
        <f t="shared" si="14"/>
        <v>0</v>
      </c>
      <c r="AC71" s="197"/>
      <c r="AD71" s="197"/>
      <c r="AE71" s="198">
        <f t="shared" si="15"/>
        <v>0</v>
      </c>
      <c r="AF71" s="197"/>
      <c r="AG71" s="197"/>
      <c r="AH71" s="198">
        <f t="shared" si="16"/>
        <v>0</v>
      </c>
      <c r="AI71" s="197"/>
      <c r="AJ71" s="197"/>
      <c r="AK71" s="198">
        <f t="shared" si="96"/>
        <v>0</v>
      </c>
      <c r="AL71" s="197"/>
      <c r="AM71" s="197"/>
      <c r="AN71" s="198">
        <f t="shared" si="97"/>
        <v>0</v>
      </c>
      <c r="AO71" s="197"/>
      <c r="AP71" s="197"/>
      <c r="AQ71" s="198">
        <f t="shared" si="98"/>
        <v>0</v>
      </c>
      <c r="AR71" s="197"/>
      <c r="AS71" s="197"/>
      <c r="AT71" s="198">
        <f t="shared" si="99"/>
        <v>0</v>
      </c>
      <c r="AU71" s="197"/>
      <c r="AV71" s="197"/>
      <c r="AW71" s="198">
        <f t="shared" si="100"/>
        <v>0</v>
      </c>
      <c r="AX71" s="197"/>
      <c r="AY71" s="197"/>
      <c r="AZ71" s="198">
        <f t="shared" si="22"/>
        <v>0</v>
      </c>
      <c r="BA71" s="197"/>
      <c r="BB71" s="197"/>
      <c r="BC71" s="198">
        <f t="shared" si="23"/>
        <v>0</v>
      </c>
      <c r="BD71" s="197"/>
      <c r="BE71" s="197"/>
      <c r="BF71" s="198">
        <f t="shared" si="24"/>
        <v>0</v>
      </c>
      <c r="BG71" s="197"/>
      <c r="BH71" s="197"/>
      <c r="BI71" s="198">
        <f t="shared" si="25"/>
        <v>0</v>
      </c>
      <c r="BJ71" s="197"/>
      <c r="BK71" s="197"/>
      <c r="BL71" s="198">
        <f t="shared" si="26"/>
        <v>0</v>
      </c>
      <c r="BM71" s="197"/>
      <c r="BN71" s="197"/>
      <c r="BO71" s="198">
        <f t="shared" si="27"/>
        <v>0</v>
      </c>
      <c r="BP71" s="197"/>
      <c r="BQ71" s="197"/>
      <c r="BR71" s="198">
        <f t="shared" si="28"/>
        <v>0</v>
      </c>
      <c r="BS71" s="197"/>
      <c r="BT71" s="197"/>
      <c r="BU71" s="198">
        <f t="shared" si="29"/>
        <v>0</v>
      </c>
      <c r="BV71" s="197"/>
      <c r="BW71" s="197"/>
      <c r="BX71" s="198">
        <f t="shared" si="30"/>
        <v>0</v>
      </c>
      <c r="BY71" s="197"/>
      <c r="BZ71" s="197"/>
      <c r="CA71" s="198">
        <f t="shared" si="101"/>
        <v>0</v>
      </c>
    </row>
    <row r="72" spans="1:79" x14ac:dyDescent="0.25">
      <c r="A72" s="39">
        <f t="shared" si="50"/>
        <v>58</v>
      </c>
      <c r="B72" s="177"/>
      <c r="C72" s="301"/>
      <c r="D72" s="178"/>
      <c r="E72" s="38">
        <f t="shared" si="102"/>
        <v>45016</v>
      </c>
      <c r="F72" s="182"/>
      <c r="G72" s="198"/>
      <c r="H72" s="197"/>
      <c r="I72" s="197"/>
      <c r="J72" s="198">
        <f t="shared" si="93"/>
        <v>0</v>
      </c>
      <c r="K72" s="197"/>
      <c r="L72" s="197"/>
      <c r="M72" s="198">
        <f t="shared" si="94"/>
        <v>0</v>
      </c>
      <c r="N72" s="197"/>
      <c r="O72" s="197"/>
      <c r="P72" s="198">
        <f t="shared" si="95"/>
        <v>0</v>
      </c>
      <c r="Q72" s="197"/>
      <c r="R72" s="197"/>
      <c r="S72" s="198">
        <f t="shared" si="11"/>
        <v>0</v>
      </c>
      <c r="T72" s="197"/>
      <c r="U72" s="197"/>
      <c r="V72" s="198">
        <f t="shared" si="12"/>
        <v>0</v>
      </c>
      <c r="W72" s="197"/>
      <c r="X72" s="197"/>
      <c r="Y72" s="198">
        <f t="shared" si="13"/>
        <v>0</v>
      </c>
      <c r="Z72" s="197"/>
      <c r="AA72" s="197"/>
      <c r="AB72" s="198">
        <f t="shared" si="14"/>
        <v>0</v>
      </c>
      <c r="AC72" s="197"/>
      <c r="AD72" s="197"/>
      <c r="AE72" s="198">
        <f t="shared" si="15"/>
        <v>0</v>
      </c>
      <c r="AF72" s="197"/>
      <c r="AG72" s="197"/>
      <c r="AH72" s="198">
        <f t="shared" si="16"/>
        <v>0</v>
      </c>
      <c r="AI72" s="197"/>
      <c r="AJ72" s="197"/>
      <c r="AK72" s="198">
        <f t="shared" si="96"/>
        <v>0</v>
      </c>
      <c r="AL72" s="197"/>
      <c r="AM72" s="197"/>
      <c r="AN72" s="198">
        <f t="shared" si="97"/>
        <v>0</v>
      </c>
      <c r="AO72" s="197"/>
      <c r="AP72" s="197"/>
      <c r="AQ72" s="198">
        <f t="shared" si="98"/>
        <v>0</v>
      </c>
      <c r="AR72" s="197"/>
      <c r="AS72" s="197"/>
      <c r="AT72" s="198">
        <f t="shared" si="99"/>
        <v>0</v>
      </c>
      <c r="AU72" s="197"/>
      <c r="AV72" s="197"/>
      <c r="AW72" s="198">
        <f t="shared" si="100"/>
        <v>0</v>
      </c>
      <c r="AX72" s="197"/>
      <c r="AY72" s="197"/>
      <c r="AZ72" s="198">
        <f t="shared" si="22"/>
        <v>0</v>
      </c>
      <c r="BA72" s="197"/>
      <c r="BB72" s="197"/>
      <c r="BC72" s="198">
        <f t="shared" si="23"/>
        <v>0</v>
      </c>
      <c r="BD72" s="197"/>
      <c r="BE72" s="197"/>
      <c r="BF72" s="198">
        <f t="shared" si="24"/>
        <v>0</v>
      </c>
      <c r="BG72" s="197"/>
      <c r="BH72" s="197"/>
      <c r="BI72" s="198">
        <f t="shared" si="25"/>
        <v>0</v>
      </c>
      <c r="BJ72" s="197"/>
      <c r="BK72" s="197"/>
      <c r="BL72" s="198">
        <f t="shared" si="26"/>
        <v>0</v>
      </c>
      <c r="BM72" s="197"/>
      <c r="BN72" s="197"/>
      <c r="BO72" s="198">
        <f t="shared" si="27"/>
        <v>0</v>
      </c>
      <c r="BP72" s="197"/>
      <c r="BQ72" s="197"/>
      <c r="BR72" s="198">
        <f t="shared" si="28"/>
        <v>0</v>
      </c>
      <c r="BS72" s="197"/>
      <c r="BT72" s="197"/>
      <c r="BU72" s="198">
        <f t="shared" si="29"/>
        <v>0</v>
      </c>
      <c r="BV72" s="197"/>
      <c r="BW72" s="197"/>
      <c r="BX72" s="198">
        <f t="shared" si="30"/>
        <v>0</v>
      </c>
      <c r="BY72" s="197"/>
      <c r="BZ72" s="197"/>
      <c r="CA72" s="198">
        <f t="shared" si="101"/>
        <v>0</v>
      </c>
    </row>
    <row r="73" spans="1:79" x14ac:dyDescent="0.25">
      <c r="A73" s="39">
        <f t="shared" si="50"/>
        <v>59</v>
      </c>
      <c r="B73" s="177"/>
      <c r="C73" s="301"/>
      <c r="D73" s="178"/>
      <c r="E73" s="38">
        <f t="shared" si="102"/>
        <v>45016</v>
      </c>
      <c r="F73" s="182"/>
      <c r="G73" s="198"/>
      <c r="H73" s="197"/>
      <c r="I73" s="197"/>
      <c r="J73" s="198">
        <f t="shared" si="93"/>
        <v>0</v>
      </c>
      <c r="K73" s="197"/>
      <c r="L73" s="197"/>
      <c r="M73" s="198">
        <f t="shared" si="94"/>
        <v>0</v>
      </c>
      <c r="N73" s="197"/>
      <c r="O73" s="197"/>
      <c r="P73" s="198">
        <f t="shared" si="95"/>
        <v>0</v>
      </c>
      <c r="Q73" s="197"/>
      <c r="R73" s="197"/>
      <c r="S73" s="198">
        <f t="shared" si="11"/>
        <v>0</v>
      </c>
      <c r="T73" s="197"/>
      <c r="U73" s="197"/>
      <c r="V73" s="198">
        <f t="shared" si="12"/>
        <v>0</v>
      </c>
      <c r="W73" s="197"/>
      <c r="X73" s="197"/>
      <c r="Y73" s="198">
        <f t="shared" si="13"/>
        <v>0</v>
      </c>
      <c r="Z73" s="197"/>
      <c r="AA73" s="197"/>
      <c r="AB73" s="198">
        <f t="shared" si="14"/>
        <v>0</v>
      </c>
      <c r="AC73" s="197"/>
      <c r="AD73" s="197"/>
      <c r="AE73" s="198">
        <f t="shared" si="15"/>
        <v>0</v>
      </c>
      <c r="AF73" s="197"/>
      <c r="AG73" s="197"/>
      <c r="AH73" s="198">
        <f t="shared" si="16"/>
        <v>0</v>
      </c>
      <c r="AI73" s="197"/>
      <c r="AJ73" s="197"/>
      <c r="AK73" s="198">
        <f t="shared" si="96"/>
        <v>0</v>
      </c>
      <c r="AL73" s="197"/>
      <c r="AM73" s="197"/>
      <c r="AN73" s="198">
        <f t="shared" si="97"/>
        <v>0</v>
      </c>
      <c r="AO73" s="197"/>
      <c r="AP73" s="197"/>
      <c r="AQ73" s="198">
        <f t="shared" si="98"/>
        <v>0</v>
      </c>
      <c r="AR73" s="197"/>
      <c r="AS73" s="197"/>
      <c r="AT73" s="198">
        <f t="shared" si="99"/>
        <v>0</v>
      </c>
      <c r="AU73" s="197"/>
      <c r="AV73" s="197"/>
      <c r="AW73" s="198">
        <f t="shared" si="100"/>
        <v>0</v>
      </c>
      <c r="AX73" s="197"/>
      <c r="AY73" s="197"/>
      <c r="AZ73" s="198">
        <f t="shared" si="22"/>
        <v>0</v>
      </c>
      <c r="BA73" s="197"/>
      <c r="BB73" s="197"/>
      <c r="BC73" s="198">
        <f t="shared" si="23"/>
        <v>0</v>
      </c>
      <c r="BD73" s="197"/>
      <c r="BE73" s="197"/>
      <c r="BF73" s="198">
        <f t="shared" si="24"/>
        <v>0</v>
      </c>
      <c r="BG73" s="197"/>
      <c r="BH73" s="197"/>
      <c r="BI73" s="198">
        <f t="shared" si="25"/>
        <v>0</v>
      </c>
      <c r="BJ73" s="197"/>
      <c r="BK73" s="197"/>
      <c r="BL73" s="198">
        <f t="shared" si="26"/>
        <v>0</v>
      </c>
      <c r="BM73" s="197"/>
      <c r="BN73" s="197"/>
      <c r="BO73" s="198">
        <f t="shared" si="27"/>
        <v>0</v>
      </c>
      <c r="BP73" s="197"/>
      <c r="BQ73" s="197"/>
      <c r="BR73" s="198">
        <f t="shared" si="28"/>
        <v>0</v>
      </c>
      <c r="BS73" s="197"/>
      <c r="BT73" s="197"/>
      <c r="BU73" s="198">
        <f t="shared" si="29"/>
        <v>0</v>
      </c>
      <c r="BV73" s="197"/>
      <c r="BW73" s="197"/>
      <c r="BX73" s="198">
        <f t="shared" si="30"/>
        <v>0</v>
      </c>
      <c r="BY73" s="197"/>
      <c r="BZ73" s="197"/>
      <c r="CA73" s="198">
        <f t="shared" si="101"/>
        <v>0</v>
      </c>
    </row>
    <row r="74" spans="1:79" x14ac:dyDescent="0.25">
      <c r="A74" s="39">
        <f t="shared" si="50"/>
        <v>60</v>
      </c>
      <c r="B74" s="177"/>
      <c r="C74" s="301"/>
      <c r="D74" s="178"/>
      <c r="E74" s="38">
        <f t="shared" si="102"/>
        <v>45016</v>
      </c>
      <c r="F74" s="182"/>
      <c r="G74" s="198"/>
      <c r="H74" s="197"/>
      <c r="I74" s="197"/>
      <c r="J74" s="198">
        <f t="shared" si="93"/>
        <v>0</v>
      </c>
      <c r="K74" s="197"/>
      <c r="L74" s="197"/>
      <c r="M74" s="198">
        <f t="shared" si="94"/>
        <v>0</v>
      </c>
      <c r="N74" s="197"/>
      <c r="O74" s="197"/>
      <c r="P74" s="198">
        <f t="shared" si="95"/>
        <v>0</v>
      </c>
      <c r="Q74" s="197"/>
      <c r="R74" s="197"/>
      <c r="S74" s="198">
        <f t="shared" si="11"/>
        <v>0</v>
      </c>
      <c r="T74" s="197"/>
      <c r="U74" s="197"/>
      <c r="V74" s="198">
        <f t="shared" si="12"/>
        <v>0</v>
      </c>
      <c r="W74" s="197"/>
      <c r="X74" s="197"/>
      <c r="Y74" s="198">
        <f t="shared" si="13"/>
        <v>0</v>
      </c>
      <c r="Z74" s="197"/>
      <c r="AA74" s="197"/>
      <c r="AB74" s="198">
        <f t="shared" si="14"/>
        <v>0</v>
      </c>
      <c r="AC74" s="197"/>
      <c r="AD74" s="197"/>
      <c r="AE74" s="198">
        <f t="shared" si="15"/>
        <v>0</v>
      </c>
      <c r="AF74" s="197"/>
      <c r="AG74" s="197"/>
      <c r="AH74" s="198">
        <f t="shared" si="16"/>
        <v>0</v>
      </c>
      <c r="AI74" s="197"/>
      <c r="AJ74" s="197"/>
      <c r="AK74" s="198">
        <f t="shared" si="96"/>
        <v>0</v>
      </c>
      <c r="AL74" s="197"/>
      <c r="AM74" s="197"/>
      <c r="AN74" s="198">
        <f t="shared" si="97"/>
        <v>0</v>
      </c>
      <c r="AO74" s="197"/>
      <c r="AP74" s="197"/>
      <c r="AQ74" s="198">
        <f t="shared" si="98"/>
        <v>0</v>
      </c>
      <c r="AR74" s="197"/>
      <c r="AS74" s="197"/>
      <c r="AT74" s="198">
        <f t="shared" si="99"/>
        <v>0</v>
      </c>
      <c r="AU74" s="197"/>
      <c r="AV74" s="197"/>
      <c r="AW74" s="198">
        <f t="shared" si="100"/>
        <v>0</v>
      </c>
      <c r="AX74" s="197"/>
      <c r="AY74" s="197"/>
      <c r="AZ74" s="198">
        <f t="shared" si="22"/>
        <v>0</v>
      </c>
      <c r="BA74" s="197"/>
      <c r="BB74" s="197"/>
      <c r="BC74" s="198">
        <f t="shared" si="23"/>
        <v>0</v>
      </c>
      <c r="BD74" s="197"/>
      <c r="BE74" s="197"/>
      <c r="BF74" s="198">
        <f t="shared" si="24"/>
        <v>0</v>
      </c>
      <c r="BG74" s="197"/>
      <c r="BH74" s="197"/>
      <c r="BI74" s="198">
        <f t="shared" si="25"/>
        <v>0</v>
      </c>
      <c r="BJ74" s="197"/>
      <c r="BK74" s="197"/>
      <c r="BL74" s="198">
        <f t="shared" si="26"/>
        <v>0</v>
      </c>
      <c r="BM74" s="197"/>
      <c r="BN74" s="197"/>
      <c r="BO74" s="198">
        <f t="shared" si="27"/>
        <v>0</v>
      </c>
      <c r="BP74" s="197"/>
      <c r="BQ74" s="197"/>
      <c r="BR74" s="198">
        <f t="shared" si="28"/>
        <v>0</v>
      </c>
      <c r="BS74" s="197"/>
      <c r="BT74" s="197"/>
      <c r="BU74" s="198">
        <f t="shared" si="29"/>
        <v>0</v>
      </c>
      <c r="BV74" s="197"/>
      <c r="BW74" s="197"/>
      <c r="BX74" s="198">
        <f t="shared" si="30"/>
        <v>0</v>
      </c>
      <c r="BY74" s="197"/>
      <c r="BZ74" s="197"/>
      <c r="CA74" s="198">
        <f t="shared" si="101"/>
        <v>0</v>
      </c>
    </row>
    <row r="75" spans="1:79" x14ac:dyDescent="0.25">
      <c r="A75" s="39">
        <f t="shared" si="50"/>
        <v>61</v>
      </c>
      <c r="B75" s="177"/>
      <c r="C75" s="301"/>
      <c r="D75" s="178"/>
      <c r="E75" s="38">
        <f t="shared" si="102"/>
        <v>45016</v>
      </c>
      <c r="F75" s="182"/>
      <c r="G75" s="198"/>
      <c r="H75" s="197"/>
      <c r="I75" s="197"/>
      <c r="J75" s="198">
        <f t="shared" si="93"/>
        <v>0</v>
      </c>
      <c r="K75" s="197"/>
      <c r="L75" s="197"/>
      <c r="M75" s="198">
        <f t="shared" si="94"/>
        <v>0</v>
      </c>
      <c r="N75" s="197"/>
      <c r="O75" s="197"/>
      <c r="P75" s="198">
        <f t="shared" si="95"/>
        <v>0</v>
      </c>
      <c r="Q75" s="197"/>
      <c r="R75" s="197"/>
      <c r="S75" s="198">
        <f t="shared" si="11"/>
        <v>0</v>
      </c>
      <c r="T75" s="197"/>
      <c r="U75" s="197"/>
      <c r="V75" s="198">
        <f t="shared" si="12"/>
        <v>0</v>
      </c>
      <c r="W75" s="197"/>
      <c r="X75" s="197"/>
      <c r="Y75" s="198">
        <f t="shared" si="13"/>
        <v>0</v>
      </c>
      <c r="Z75" s="197"/>
      <c r="AA75" s="197"/>
      <c r="AB75" s="198">
        <f t="shared" si="14"/>
        <v>0</v>
      </c>
      <c r="AC75" s="197"/>
      <c r="AD75" s="197"/>
      <c r="AE75" s="198">
        <f t="shared" si="15"/>
        <v>0</v>
      </c>
      <c r="AF75" s="197"/>
      <c r="AG75" s="197"/>
      <c r="AH75" s="198">
        <f t="shared" si="16"/>
        <v>0</v>
      </c>
      <c r="AI75" s="197"/>
      <c r="AJ75" s="197"/>
      <c r="AK75" s="198">
        <f t="shared" si="96"/>
        <v>0</v>
      </c>
      <c r="AL75" s="197"/>
      <c r="AM75" s="197"/>
      <c r="AN75" s="198">
        <f t="shared" si="97"/>
        <v>0</v>
      </c>
      <c r="AO75" s="197"/>
      <c r="AP75" s="197"/>
      <c r="AQ75" s="198">
        <f t="shared" si="98"/>
        <v>0</v>
      </c>
      <c r="AR75" s="197"/>
      <c r="AS75" s="197"/>
      <c r="AT75" s="198">
        <f t="shared" si="99"/>
        <v>0</v>
      </c>
      <c r="AU75" s="197"/>
      <c r="AV75" s="197"/>
      <c r="AW75" s="198">
        <f t="shared" si="100"/>
        <v>0</v>
      </c>
      <c r="AX75" s="197"/>
      <c r="AY75" s="197"/>
      <c r="AZ75" s="198">
        <f t="shared" si="22"/>
        <v>0</v>
      </c>
      <c r="BA75" s="197"/>
      <c r="BB75" s="197"/>
      <c r="BC75" s="198">
        <f t="shared" si="23"/>
        <v>0</v>
      </c>
      <c r="BD75" s="197"/>
      <c r="BE75" s="197"/>
      <c r="BF75" s="198">
        <f t="shared" si="24"/>
        <v>0</v>
      </c>
      <c r="BG75" s="197"/>
      <c r="BH75" s="197"/>
      <c r="BI75" s="198">
        <f t="shared" si="25"/>
        <v>0</v>
      </c>
      <c r="BJ75" s="197"/>
      <c r="BK75" s="197"/>
      <c r="BL75" s="198">
        <f t="shared" si="26"/>
        <v>0</v>
      </c>
      <c r="BM75" s="197"/>
      <c r="BN75" s="197"/>
      <c r="BO75" s="198">
        <f t="shared" si="27"/>
        <v>0</v>
      </c>
      <c r="BP75" s="197"/>
      <c r="BQ75" s="197"/>
      <c r="BR75" s="198">
        <f t="shared" si="28"/>
        <v>0</v>
      </c>
      <c r="BS75" s="197"/>
      <c r="BT75" s="197"/>
      <c r="BU75" s="198">
        <f t="shared" si="29"/>
        <v>0</v>
      </c>
      <c r="BV75" s="197"/>
      <c r="BW75" s="197"/>
      <c r="BX75" s="198">
        <f t="shared" si="30"/>
        <v>0</v>
      </c>
      <c r="BY75" s="197"/>
      <c r="BZ75" s="197"/>
      <c r="CA75" s="198">
        <f t="shared" si="101"/>
        <v>0</v>
      </c>
    </row>
    <row r="76" spans="1:79" x14ac:dyDescent="0.25">
      <c r="A76" s="39">
        <f t="shared" si="50"/>
        <v>62</v>
      </c>
      <c r="B76" s="177"/>
      <c r="C76" s="301"/>
      <c r="D76" s="178"/>
      <c r="E76" s="38">
        <f t="shared" si="102"/>
        <v>45016</v>
      </c>
      <c r="F76" s="182"/>
      <c r="G76" s="198"/>
      <c r="H76" s="197"/>
      <c r="I76" s="197"/>
      <c r="J76" s="198">
        <f t="shared" si="93"/>
        <v>0</v>
      </c>
      <c r="K76" s="197"/>
      <c r="L76" s="197"/>
      <c r="M76" s="198">
        <f t="shared" si="94"/>
        <v>0</v>
      </c>
      <c r="N76" s="197"/>
      <c r="O76" s="197"/>
      <c r="P76" s="198">
        <f t="shared" si="95"/>
        <v>0</v>
      </c>
      <c r="Q76" s="197"/>
      <c r="R76" s="197"/>
      <c r="S76" s="198">
        <f t="shared" si="11"/>
        <v>0</v>
      </c>
      <c r="T76" s="197"/>
      <c r="U76" s="197"/>
      <c r="V76" s="198">
        <f t="shared" si="12"/>
        <v>0</v>
      </c>
      <c r="W76" s="197"/>
      <c r="X76" s="197"/>
      <c r="Y76" s="198">
        <f t="shared" si="13"/>
        <v>0</v>
      </c>
      <c r="Z76" s="197"/>
      <c r="AA76" s="197"/>
      <c r="AB76" s="198">
        <f t="shared" si="14"/>
        <v>0</v>
      </c>
      <c r="AC76" s="197"/>
      <c r="AD76" s="197"/>
      <c r="AE76" s="198">
        <f t="shared" si="15"/>
        <v>0</v>
      </c>
      <c r="AF76" s="197"/>
      <c r="AG76" s="197"/>
      <c r="AH76" s="198">
        <f t="shared" si="16"/>
        <v>0</v>
      </c>
      <c r="AI76" s="197"/>
      <c r="AJ76" s="197"/>
      <c r="AK76" s="198">
        <f t="shared" si="96"/>
        <v>0</v>
      </c>
      <c r="AL76" s="197"/>
      <c r="AM76" s="197"/>
      <c r="AN76" s="198">
        <f t="shared" si="97"/>
        <v>0</v>
      </c>
      <c r="AO76" s="197"/>
      <c r="AP76" s="197"/>
      <c r="AQ76" s="198">
        <f t="shared" si="98"/>
        <v>0</v>
      </c>
      <c r="AR76" s="197"/>
      <c r="AS76" s="197"/>
      <c r="AT76" s="198">
        <f t="shared" si="99"/>
        <v>0</v>
      </c>
      <c r="AU76" s="197"/>
      <c r="AV76" s="197"/>
      <c r="AW76" s="198">
        <f t="shared" si="100"/>
        <v>0</v>
      </c>
      <c r="AX76" s="197"/>
      <c r="AY76" s="197"/>
      <c r="AZ76" s="198">
        <f t="shared" si="22"/>
        <v>0</v>
      </c>
      <c r="BA76" s="197"/>
      <c r="BB76" s="197"/>
      <c r="BC76" s="198">
        <f t="shared" si="23"/>
        <v>0</v>
      </c>
      <c r="BD76" s="197"/>
      <c r="BE76" s="197"/>
      <c r="BF76" s="198">
        <f t="shared" si="24"/>
        <v>0</v>
      </c>
      <c r="BG76" s="197"/>
      <c r="BH76" s="197"/>
      <c r="BI76" s="198">
        <f t="shared" si="25"/>
        <v>0</v>
      </c>
      <c r="BJ76" s="197"/>
      <c r="BK76" s="197"/>
      <c r="BL76" s="198">
        <f t="shared" si="26"/>
        <v>0</v>
      </c>
      <c r="BM76" s="197"/>
      <c r="BN76" s="197"/>
      <c r="BO76" s="198">
        <f t="shared" si="27"/>
        <v>0</v>
      </c>
      <c r="BP76" s="197"/>
      <c r="BQ76" s="197"/>
      <c r="BR76" s="198">
        <f t="shared" si="28"/>
        <v>0</v>
      </c>
      <c r="BS76" s="197"/>
      <c r="BT76" s="197"/>
      <c r="BU76" s="198">
        <f t="shared" si="29"/>
        <v>0</v>
      </c>
      <c r="BV76" s="197"/>
      <c r="BW76" s="197"/>
      <c r="BX76" s="198">
        <f t="shared" si="30"/>
        <v>0</v>
      </c>
      <c r="BY76" s="197"/>
      <c r="BZ76" s="197"/>
      <c r="CA76" s="198">
        <f t="shared" si="101"/>
        <v>0</v>
      </c>
    </row>
    <row r="77" spans="1:79" x14ac:dyDescent="0.25">
      <c r="A77" s="39">
        <f t="shared" si="50"/>
        <v>63</v>
      </c>
      <c r="B77" s="177"/>
      <c r="C77" s="301"/>
      <c r="D77" s="178"/>
      <c r="E77" s="38">
        <f t="shared" si="102"/>
        <v>45016</v>
      </c>
      <c r="F77" s="182"/>
      <c r="G77" s="198"/>
      <c r="H77" s="197"/>
      <c r="I77" s="197"/>
      <c r="J77" s="198">
        <f t="shared" si="93"/>
        <v>0</v>
      </c>
      <c r="K77" s="197"/>
      <c r="L77" s="197"/>
      <c r="M77" s="198">
        <f t="shared" si="94"/>
        <v>0</v>
      </c>
      <c r="N77" s="197"/>
      <c r="O77" s="197"/>
      <c r="P77" s="198">
        <f t="shared" si="95"/>
        <v>0</v>
      </c>
      <c r="Q77" s="197"/>
      <c r="R77" s="197"/>
      <c r="S77" s="198">
        <f t="shared" si="11"/>
        <v>0</v>
      </c>
      <c r="T77" s="197"/>
      <c r="U77" s="197"/>
      <c r="V77" s="198">
        <f t="shared" si="12"/>
        <v>0</v>
      </c>
      <c r="W77" s="197"/>
      <c r="X77" s="197"/>
      <c r="Y77" s="198">
        <f t="shared" si="13"/>
        <v>0</v>
      </c>
      <c r="Z77" s="197"/>
      <c r="AA77" s="197"/>
      <c r="AB77" s="198">
        <f t="shared" si="14"/>
        <v>0</v>
      </c>
      <c r="AC77" s="197"/>
      <c r="AD77" s="197"/>
      <c r="AE77" s="198">
        <f t="shared" si="15"/>
        <v>0</v>
      </c>
      <c r="AF77" s="197"/>
      <c r="AG77" s="197"/>
      <c r="AH77" s="198">
        <f t="shared" si="16"/>
        <v>0</v>
      </c>
      <c r="AI77" s="197"/>
      <c r="AJ77" s="197"/>
      <c r="AK77" s="198">
        <f t="shared" si="96"/>
        <v>0</v>
      </c>
      <c r="AL77" s="197"/>
      <c r="AM77" s="197"/>
      <c r="AN77" s="198">
        <f t="shared" si="97"/>
        <v>0</v>
      </c>
      <c r="AO77" s="197"/>
      <c r="AP77" s="197"/>
      <c r="AQ77" s="198">
        <f t="shared" si="98"/>
        <v>0</v>
      </c>
      <c r="AR77" s="197"/>
      <c r="AS77" s="197"/>
      <c r="AT77" s="198">
        <f t="shared" si="99"/>
        <v>0</v>
      </c>
      <c r="AU77" s="197"/>
      <c r="AV77" s="197"/>
      <c r="AW77" s="198">
        <f t="shared" si="100"/>
        <v>0</v>
      </c>
      <c r="AX77" s="197"/>
      <c r="AY77" s="197"/>
      <c r="AZ77" s="198">
        <f t="shared" si="22"/>
        <v>0</v>
      </c>
      <c r="BA77" s="197"/>
      <c r="BB77" s="197"/>
      <c r="BC77" s="198">
        <f t="shared" si="23"/>
        <v>0</v>
      </c>
      <c r="BD77" s="197"/>
      <c r="BE77" s="197"/>
      <c r="BF77" s="198">
        <f t="shared" si="24"/>
        <v>0</v>
      </c>
      <c r="BG77" s="197"/>
      <c r="BH77" s="197"/>
      <c r="BI77" s="198">
        <f t="shared" si="25"/>
        <v>0</v>
      </c>
      <c r="BJ77" s="197"/>
      <c r="BK77" s="197"/>
      <c r="BL77" s="198">
        <f t="shared" si="26"/>
        <v>0</v>
      </c>
      <c r="BM77" s="197"/>
      <c r="BN77" s="197"/>
      <c r="BO77" s="198">
        <f t="shared" si="27"/>
        <v>0</v>
      </c>
      <c r="BP77" s="197"/>
      <c r="BQ77" s="197"/>
      <c r="BR77" s="198">
        <f t="shared" si="28"/>
        <v>0</v>
      </c>
      <c r="BS77" s="197"/>
      <c r="BT77" s="197"/>
      <c r="BU77" s="198">
        <f t="shared" si="29"/>
        <v>0</v>
      </c>
      <c r="BV77" s="197"/>
      <c r="BW77" s="197"/>
      <c r="BX77" s="198">
        <f t="shared" si="30"/>
        <v>0</v>
      </c>
      <c r="BY77" s="197"/>
      <c r="BZ77" s="197"/>
      <c r="CA77" s="198">
        <f t="shared" si="101"/>
        <v>0</v>
      </c>
    </row>
    <row r="78" spans="1:79" x14ac:dyDescent="0.25">
      <c r="A78" s="39">
        <f t="shared" si="50"/>
        <v>64</v>
      </c>
      <c r="B78" s="177"/>
      <c r="C78" s="301"/>
      <c r="D78" s="178"/>
      <c r="E78" s="38">
        <f t="shared" si="102"/>
        <v>45016</v>
      </c>
      <c r="F78" s="182"/>
      <c r="G78" s="198"/>
      <c r="H78" s="197"/>
      <c r="I78" s="197"/>
      <c r="J78" s="198">
        <f t="shared" si="93"/>
        <v>0</v>
      </c>
      <c r="K78" s="197"/>
      <c r="L78" s="197"/>
      <c r="M78" s="198">
        <f t="shared" si="94"/>
        <v>0</v>
      </c>
      <c r="N78" s="197"/>
      <c r="O78" s="197"/>
      <c r="P78" s="198">
        <f t="shared" si="95"/>
        <v>0</v>
      </c>
      <c r="Q78" s="197"/>
      <c r="R78" s="197"/>
      <c r="S78" s="198">
        <f t="shared" si="11"/>
        <v>0</v>
      </c>
      <c r="T78" s="197"/>
      <c r="U78" s="197"/>
      <c r="V78" s="198">
        <f t="shared" si="12"/>
        <v>0</v>
      </c>
      <c r="W78" s="197"/>
      <c r="X78" s="197"/>
      <c r="Y78" s="198">
        <f t="shared" si="13"/>
        <v>0</v>
      </c>
      <c r="Z78" s="197"/>
      <c r="AA78" s="197"/>
      <c r="AB78" s="198">
        <f t="shared" si="14"/>
        <v>0</v>
      </c>
      <c r="AC78" s="197"/>
      <c r="AD78" s="197"/>
      <c r="AE78" s="198">
        <f t="shared" si="15"/>
        <v>0</v>
      </c>
      <c r="AF78" s="197"/>
      <c r="AG78" s="197"/>
      <c r="AH78" s="198">
        <f t="shared" si="16"/>
        <v>0</v>
      </c>
      <c r="AI78" s="197"/>
      <c r="AJ78" s="197"/>
      <c r="AK78" s="198">
        <f t="shared" si="96"/>
        <v>0</v>
      </c>
      <c r="AL78" s="197"/>
      <c r="AM78" s="197"/>
      <c r="AN78" s="198">
        <f t="shared" si="97"/>
        <v>0</v>
      </c>
      <c r="AO78" s="197"/>
      <c r="AP78" s="197"/>
      <c r="AQ78" s="198">
        <f t="shared" si="98"/>
        <v>0</v>
      </c>
      <c r="AR78" s="197"/>
      <c r="AS78" s="197"/>
      <c r="AT78" s="198">
        <f t="shared" si="99"/>
        <v>0</v>
      </c>
      <c r="AU78" s="197"/>
      <c r="AV78" s="197"/>
      <c r="AW78" s="198">
        <f t="shared" si="100"/>
        <v>0</v>
      </c>
      <c r="AX78" s="197"/>
      <c r="AY78" s="197"/>
      <c r="AZ78" s="198">
        <f t="shared" si="22"/>
        <v>0</v>
      </c>
      <c r="BA78" s="197"/>
      <c r="BB78" s="197"/>
      <c r="BC78" s="198">
        <f t="shared" si="23"/>
        <v>0</v>
      </c>
      <c r="BD78" s="197"/>
      <c r="BE78" s="197"/>
      <c r="BF78" s="198">
        <f t="shared" si="24"/>
        <v>0</v>
      </c>
      <c r="BG78" s="197"/>
      <c r="BH78" s="197"/>
      <c r="BI78" s="198">
        <f t="shared" si="25"/>
        <v>0</v>
      </c>
      <c r="BJ78" s="197"/>
      <c r="BK78" s="197"/>
      <c r="BL78" s="198">
        <f t="shared" si="26"/>
        <v>0</v>
      </c>
      <c r="BM78" s="197"/>
      <c r="BN78" s="197"/>
      <c r="BO78" s="198">
        <f t="shared" si="27"/>
        <v>0</v>
      </c>
      <c r="BP78" s="197"/>
      <c r="BQ78" s="197"/>
      <c r="BR78" s="198">
        <f t="shared" si="28"/>
        <v>0</v>
      </c>
      <c r="BS78" s="197"/>
      <c r="BT78" s="197"/>
      <c r="BU78" s="198">
        <f t="shared" si="29"/>
        <v>0</v>
      </c>
      <c r="BV78" s="197"/>
      <c r="BW78" s="197"/>
      <c r="BX78" s="198">
        <f t="shared" si="30"/>
        <v>0</v>
      </c>
      <c r="BY78" s="197"/>
      <c r="BZ78" s="197"/>
      <c r="CA78" s="198">
        <f t="shared" si="101"/>
        <v>0</v>
      </c>
    </row>
    <row r="79" spans="1:79" x14ac:dyDescent="0.25">
      <c r="A79" s="39">
        <f t="shared" si="50"/>
        <v>65</v>
      </c>
      <c r="B79" s="177"/>
      <c r="C79" s="301"/>
      <c r="D79" s="178"/>
      <c r="E79" s="38">
        <f t="shared" ref="E79:E114" si="103">+$D$10</f>
        <v>45016</v>
      </c>
      <c r="F79" s="182"/>
      <c r="G79" s="198"/>
      <c r="H79" s="197"/>
      <c r="I79" s="197"/>
      <c r="J79" s="198">
        <f t="shared" si="93"/>
        <v>0</v>
      </c>
      <c r="K79" s="197"/>
      <c r="L79" s="197"/>
      <c r="M79" s="198">
        <f t="shared" si="94"/>
        <v>0</v>
      </c>
      <c r="N79" s="197"/>
      <c r="O79" s="197"/>
      <c r="P79" s="198">
        <f t="shared" si="95"/>
        <v>0</v>
      </c>
      <c r="Q79" s="197"/>
      <c r="R79" s="197"/>
      <c r="S79" s="198">
        <f t="shared" ref="S79:S96" si="104">SUM(Q79:R79)</f>
        <v>0</v>
      </c>
      <c r="T79" s="197"/>
      <c r="U79" s="197"/>
      <c r="V79" s="198">
        <f t="shared" ref="V79:V96" si="105">SUM(T79:U79)</f>
        <v>0</v>
      </c>
      <c r="W79" s="197"/>
      <c r="X79" s="197"/>
      <c r="Y79" s="198">
        <f t="shared" ref="Y79:Y96" si="106">SUM(W79:X79)</f>
        <v>0</v>
      </c>
      <c r="Z79" s="197"/>
      <c r="AA79" s="197"/>
      <c r="AB79" s="198">
        <f t="shared" ref="AB79:AB96" si="107">SUM(Z79:AA79)</f>
        <v>0</v>
      </c>
      <c r="AC79" s="197"/>
      <c r="AD79" s="197"/>
      <c r="AE79" s="198">
        <f t="shared" ref="AE79:AE96" si="108">SUM(AC79:AD79)</f>
        <v>0</v>
      </c>
      <c r="AF79" s="197"/>
      <c r="AG79" s="197"/>
      <c r="AH79" s="198">
        <f t="shared" ref="AH79:AH96" si="109">SUM(AF79:AG79)</f>
        <v>0</v>
      </c>
      <c r="AI79" s="197"/>
      <c r="AJ79" s="197"/>
      <c r="AK79" s="198">
        <f t="shared" si="96"/>
        <v>0</v>
      </c>
      <c r="AL79" s="197"/>
      <c r="AM79" s="197"/>
      <c r="AN79" s="198">
        <f t="shared" si="97"/>
        <v>0</v>
      </c>
      <c r="AO79" s="197"/>
      <c r="AP79" s="197"/>
      <c r="AQ79" s="198">
        <f t="shared" si="98"/>
        <v>0</v>
      </c>
      <c r="AR79" s="197"/>
      <c r="AS79" s="197"/>
      <c r="AT79" s="198">
        <f t="shared" si="99"/>
        <v>0</v>
      </c>
      <c r="AU79" s="197"/>
      <c r="AV79" s="197"/>
      <c r="AW79" s="198">
        <f t="shared" si="100"/>
        <v>0</v>
      </c>
      <c r="AX79" s="197"/>
      <c r="AY79" s="197"/>
      <c r="AZ79" s="198">
        <f t="shared" ref="AZ79:AZ96" si="110">SUM(AX79:AY79)</f>
        <v>0</v>
      </c>
      <c r="BA79" s="197"/>
      <c r="BB79" s="197"/>
      <c r="BC79" s="198">
        <f t="shared" ref="BC79:BC96" si="111">SUM(BA79:BB79)</f>
        <v>0</v>
      </c>
      <c r="BD79" s="197"/>
      <c r="BE79" s="197"/>
      <c r="BF79" s="198">
        <f t="shared" ref="BF79:BF96" si="112">SUM(BD79:BE79)</f>
        <v>0</v>
      </c>
      <c r="BG79" s="197"/>
      <c r="BH79" s="197"/>
      <c r="BI79" s="198">
        <f t="shared" ref="BI79:BI96" si="113">SUM(BG79:BH79)</f>
        <v>0</v>
      </c>
      <c r="BJ79" s="197"/>
      <c r="BK79" s="197"/>
      <c r="BL79" s="198">
        <f t="shared" ref="BL79:BL96" si="114">SUM(BJ79:BK79)</f>
        <v>0</v>
      </c>
      <c r="BM79" s="197"/>
      <c r="BN79" s="197"/>
      <c r="BO79" s="198">
        <f t="shared" ref="BO79:BO96" si="115">SUM(BM79:BN79)</f>
        <v>0</v>
      </c>
      <c r="BP79" s="197"/>
      <c r="BQ79" s="197"/>
      <c r="BR79" s="198">
        <f t="shared" ref="BR79:BR96" si="116">SUM(BP79:BQ79)</f>
        <v>0</v>
      </c>
      <c r="BS79" s="197"/>
      <c r="BT79" s="197"/>
      <c r="BU79" s="198">
        <f t="shared" ref="BU79:BU96" si="117">SUM(BS79:BT79)</f>
        <v>0</v>
      </c>
      <c r="BV79" s="197"/>
      <c r="BW79" s="197"/>
      <c r="BX79" s="198">
        <f t="shared" ref="BX79:BX96" si="118">SUM(BV79:BW79)</f>
        <v>0</v>
      </c>
      <c r="BY79" s="197"/>
      <c r="BZ79" s="197"/>
      <c r="CA79" s="198">
        <f t="shared" si="101"/>
        <v>0</v>
      </c>
    </row>
    <row r="80" spans="1:79" x14ac:dyDescent="0.25">
      <c r="A80" s="39">
        <f t="shared" si="50"/>
        <v>66</v>
      </c>
      <c r="B80" s="177"/>
      <c r="C80" s="301"/>
      <c r="D80" s="178"/>
      <c r="E80" s="38">
        <f t="shared" si="103"/>
        <v>45016</v>
      </c>
      <c r="F80" s="182"/>
      <c r="G80" s="198"/>
      <c r="H80" s="197"/>
      <c r="I80" s="197"/>
      <c r="J80" s="198">
        <f t="shared" si="93"/>
        <v>0</v>
      </c>
      <c r="K80" s="197"/>
      <c r="L80" s="197"/>
      <c r="M80" s="198">
        <f t="shared" si="94"/>
        <v>0</v>
      </c>
      <c r="N80" s="197"/>
      <c r="O80" s="197"/>
      <c r="P80" s="198">
        <f t="shared" si="95"/>
        <v>0</v>
      </c>
      <c r="Q80" s="197"/>
      <c r="R80" s="197"/>
      <c r="S80" s="198">
        <f t="shared" si="104"/>
        <v>0</v>
      </c>
      <c r="T80" s="197"/>
      <c r="U80" s="197"/>
      <c r="V80" s="198">
        <f t="shared" si="105"/>
        <v>0</v>
      </c>
      <c r="W80" s="197"/>
      <c r="X80" s="197"/>
      <c r="Y80" s="198">
        <f t="shared" si="106"/>
        <v>0</v>
      </c>
      <c r="Z80" s="197"/>
      <c r="AA80" s="197"/>
      <c r="AB80" s="198">
        <f t="shared" si="107"/>
        <v>0</v>
      </c>
      <c r="AC80" s="197"/>
      <c r="AD80" s="197"/>
      <c r="AE80" s="198">
        <f t="shared" si="108"/>
        <v>0</v>
      </c>
      <c r="AF80" s="197"/>
      <c r="AG80" s="197"/>
      <c r="AH80" s="198">
        <f t="shared" si="109"/>
        <v>0</v>
      </c>
      <c r="AI80" s="197"/>
      <c r="AJ80" s="197"/>
      <c r="AK80" s="198">
        <f t="shared" si="96"/>
        <v>0</v>
      </c>
      <c r="AL80" s="197"/>
      <c r="AM80" s="197"/>
      <c r="AN80" s="198">
        <f t="shared" si="97"/>
        <v>0</v>
      </c>
      <c r="AO80" s="197"/>
      <c r="AP80" s="197"/>
      <c r="AQ80" s="198">
        <f t="shared" si="98"/>
        <v>0</v>
      </c>
      <c r="AR80" s="197"/>
      <c r="AS80" s="197"/>
      <c r="AT80" s="198">
        <f t="shared" si="99"/>
        <v>0</v>
      </c>
      <c r="AU80" s="197"/>
      <c r="AV80" s="197"/>
      <c r="AW80" s="198">
        <f t="shared" si="100"/>
        <v>0</v>
      </c>
      <c r="AX80" s="197"/>
      <c r="AY80" s="197"/>
      <c r="AZ80" s="198">
        <f t="shared" si="110"/>
        <v>0</v>
      </c>
      <c r="BA80" s="197"/>
      <c r="BB80" s="197"/>
      <c r="BC80" s="198">
        <f t="shared" si="111"/>
        <v>0</v>
      </c>
      <c r="BD80" s="197"/>
      <c r="BE80" s="197"/>
      <c r="BF80" s="198">
        <f t="shared" si="112"/>
        <v>0</v>
      </c>
      <c r="BG80" s="197"/>
      <c r="BH80" s="197"/>
      <c r="BI80" s="198">
        <f t="shared" si="113"/>
        <v>0</v>
      </c>
      <c r="BJ80" s="197"/>
      <c r="BK80" s="197"/>
      <c r="BL80" s="198">
        <f t="shared" si="114"/>
        <v>0</v>
      </c>
      <c r="BM80" s="197"/>
      <c r="BN80" s="197"/>
      <c r="BO80" s="198">
        <f t="shared" si="115"/>
        <v>0</v>
      </c>
      <c r="BP80" s="197"/>
      <c r="BQ80" s="197"/>
      <c r="BR80" s="198">
        <f t="shared" si="116"/>
        <v>0</v>
      </c>
      <c r="BS80" s="197"/>
      <c r="BT80" s="197"/>
      <c r="BU80" s="198">
        <f t="shared" si="117"/>
        <v>0</v>
      </c>
      <c r="BV80" s="197"/>
      <c r="BW80" s="197"/>
      <c r="BX80" s="198">
        <f t="shared" si="118"/>
        <v>0</v>
      </c>
      <c r="BY80" s="197"/>
      <c r="BZ80" s="197"/>
      <c r="CA80" s="198">
        <f t="shared" si="101"/>
        <v>0</v>
      </c>
    </row>
    <row r="81" spans="1:79" x14ac:dyDescent="0.25">
      <c r="A81" s="39">
        <f t="shared" ref="A81:A114" si="119">+A80+1</f>
        <v>67</v>
      </c>
      <c r="B81" s="177"/>
      <c r="C81" s="301"/>
      <c r="D81" s="178"/>
      <c r="E81" s="38">
        <f t="shared" si="103"/>
        <v>45016</v>
      </c>
      <c r="F81" s="182"/>
      <c r="G81" s="198"/>
      <c r="H81" s="197"/>
      <c r="I81" s="197"/>
      <c r="J81" s="198">
        <f t="shared" si="93"/>
        <v>0</v>
      </c>
      <c r="K81" s="197"/>
      <c r="L81" s="197"/>
      <c r="M81" s="198">
        <f t="shared" si="94"/>
        <v>0</v>
      </c>
      <c r="N81" s="197"/>
      <c r="O81" s="197"/>
      <c r="P81" s="198">
        <f t="shared" si="95"/>
        <v>0</v>
      </c>
      <c r="Q81" s="197"/>
      <c r="R81" s="197"/>
      <c r="S81" s="198">
        <f t="shared" si="104"/>
        <v>0</v>
      </c>
      <c r="T81" s="197"/>
      <c r="U81" s="197"/>
      <c r="V81" s="198">
        <f t="shared" si="105"/>
        <v>0</v>
      </c>
      <c r="W81" s="197"/>
      <c r="X81" s="197"/>
      <c r="Y81" s="198">
        <f t="shared" si="106"/>
        <v>0</v>
      </c>
      <c r="Z81" s="197"/>
      <c r="AA81" s="197"/>
      <c r="AB81" s="198">
        <f t="shared" si="107"/>
        <v>0</v>
      </c>
      <c r="AC81" s="197"/>
      <c r="AD81" s="197"/>
      <c r="AE81" s="198">
        <f t="shared" si="108"/>
        <v>0</v>
      </c>
      <c r="AF81" s="197"/>
      <c r="AG81" s="197"/>
      <c r="AH81" s="198">
        <f t="shared" si="109"/>
        <v>0</v>
      </c>
      <c r="AI81" s="197"/>
      <c r="AJ81" s="197"/>
      <c r="AK81" s="198">
        <f t="shared" si="96"/>
        <v>0</v>
      </c>
      <c r="AL81" s="197"/>
      <c r="AM81" s="197"/>
      <c r="AN81" s="198">
        <f t="shared" si="97"/>
        <v>0</v>
      </c>
      <c r="AO81" s="197"/>
      <c r="AP81" s="197"/>
      <c r="AQ81" s="198">
        <f t="shared" si="98"/>
        <v>0</v>
      </c>
      <c r="AR81" s="197"/>
      <c r="AS81" s="197"/>
      <c r="AT81" s="198">
        <f t="shared" si="99"/>
        <v>0</v>
      </c>
      <c r="AU81" s="197"/>
      <c r="AV81" s="197"/>
      <c r="AW81" s="198">
        <f t="shared" si="100"/>
        <v>0</v>
      </c>
      <c r="AX81" s="197"/>
      <c r="AY81" s="197"/>
      <c r="AZ81" s="198">
        <f t="shared" si="110"/>
        <v>0</v>
      </c>
      <c r="BA81" s="197"/>
      <c r="BB81" s="197"/>
      <c r="BC81" s="198">
        <f t="shared" si="111"/>
        <v>0</v>
      </c>
      <c r="BD81" s="197"/>
      <c r="BE81" s="197"/>
      <c r="BF81" s="198">
        <f t="shared" si="112"/>
        <v>0</v>
      </c>
      <c r="BG81" s="197"/>
      <c r="BH81" s="197"/>
      <c r="BI81" s="198">
        <f t="shared" si="113"/>
        <v>0</v>
      </c>
      <c r="BJ81" s="197"/>
      <c r="BK81" s="197"/>
      <c r="BL81" s="198">
        <f t="shared" si="114"/>
        <v>0</v>
      </c>
      <c r="BM81" s="197"/>
      <c r="BN81" s="197"/>
      <c r="BO81" s="198">
        <f t="shared" si="115"/>
        <v>0</v>
      </c>
      <c r="BP81" s="197"/>
      <c r="BQ81" s="197"/>
      <c r="BR81" s="198">
        <f t="shared" si="116"/>
        <v>0</v>
      </c>
      <c r="BS81" s="197"/>
      <c r="BT81" s="197"/>
      <c r="BU81" s="198">
        <f t="shared" si="117"/>
        <v>0</v>
      </c>
      <c r="BV81" s="197"/>
      <c r="BW81" s="197"/>
      <c r="BX81" s="198">
        <f t="shared" si="118"/>
        <v>0</v>
      </c>
      <c r="BY81" s="197"/>
      <c r="BZ81" s="197"/>
      <c r="CA81" s="198">
        <f t="shared" si="101"/>
        <v>0</v>
      </c>
    </row>
    <row r="82" spans="1:79" x14ac:dyDescent="0.25">
      <c r="A82" s="39">
        <f t="shared" si="119"/>
        <v>68</v>
      </c>
      <c r="B82" s="177"/>
      <c r="C82" s="301"/>
      <c r="D82" s="178"/>
      <c r="E82" s="38">
        <f t="shared" si="103"/>
        <v>45016</v>
      </c>
      <c r="F82" s="182"/>
      <c r="G82" s="198"/>
      <c r="H82" s="197"/>
      <c r="I82" s="197"/>
      <c r="J82" s="198">
        <f t="shared" si="93"/>
        <v>0</v>
      </c>
      <c r="K82" s="197"/>
      <c r="L82" s="197"/>
      <c r="M82" s="198">
        <f t="shared" si="94"/>
        <v>0</v>
      </c>
      <c r="N82" s="197"/>
      <c r="O82" s="197"/>
      <c r="P82" s="198">
        <f t="shared" si="95"/>
        <v>0</v>
      </c>
      <c r="Q82" s="197"/>
      <c r="R82" s="197"/>
      <c r="S82" s="198">
        <f t="shared" si="104"/>
        <v>0</v>
      </c>
      <c r="T82" s="197"/>
      <c r="U82" s="197"/>
      <c r="V82" s="198">
        <f t="shared" si="105"/>
        <v>0</v>
      </c>
      <c r="W82" s="197"/>
      <c r="X82" s="197"/>
      <c r="Y82" s="198">
        <f t="shared" si="106"/>
        <v>0</v>
      </c>
      <c r="Z82" s="197"/>
      <c r="AA82" s="197"/>
      <c r="AB82" s="198">
        <f t="shared" si="107"/>
        <v>0</v>
      </c>
      <c r="AC82" s="197"/>
      <c r="AD82" s="197"/>
      <c r="AE82" s="198">
        <f t="shared" si="108"/>
        <v>0</v>
      </c>
      <c r="AF82" s="197"/>
      <c r="AG82" s="197"/>
      <c r="AH82" s="198">
        <f t="shared" si="109"/>
        <v>0</v>
      </c>
      <c r="AI82" s="197"/>
      <c r="AJ82" s="197"/>
      <c r="AK82" s="198">
        <f t="shared" si="96"/>
        <v>0</v>
      </c>
      <c r="AL82" s="197"/>
      <c r="AM82" s="197"/>
      <c r="AN82" s="198">
        <f t="shared" si="97"/>
        <v>0</v>
      </c>
      <c r="AO82" s="197"/>
      <c r="AP82" s="197"/>
      <c r="AQ82" s="198">
        <f t="shared" si="98"/>
        <v>0</v>
      </c>
      <c r="AR82" s="197"/>
      <c r="AS82" s="197"/>
      <c r="AT82" s="198">
        <f t="shared" si="99"/>
        <v>0</v>
      </c>
      <c r="AU82" s="197"/>
      <c r="AV82" s="197"/>
      <c r="AW82" s="198">
        <f t="shared" si="100"/>
        <v>0</v>
      </c>
      <c r="AX82" s="197"/>
      <c r="AY82" s="197"/>
      <c r="AZ82" s="198">
        <f t="shared" si="110"/>
        <v>0</v>
      </c>
      <c r="BA82" s="197"/>
      <c r="BB82" s="197"/>
      <c r="BC82" s="198">
        <f t="shared" si="111"/>
        <v>0</v>
      </c>
      <c r="BD82" s="197"/>
      <c r="BE82" s="197"/>
      <c r="BF82" s="198">
        <f t="shared" si="112"/>
        <v>0</v>
      </c>
      <c r="BG82" s="197"/>
      <c r="BH82" s="197"/>
      <c r="BI82" s="198">
        <f t="shared" si="113"/>
        <v>0</v>
      </c>
      <c r="BJ82" s="197"/>
      <c r="BK82" s="197"/>
      <c r="BL82" s="198">
        <f t="shared" si="114"/>
        <v>0</v>
      </c>
      <c r="BM82" s="197"/>
      <c r="BN82" s="197"/>
      <c r="BO82" s="198">
        <f t="shared" si="115"/>
        <v>0</v>
      </c>
      <c r="BP82" s="197"/>
      <c r="BQ82" s="197"/>
      <c r="BR82" s="198">
        <f t="shared" si="116"/>
        <v>0</v>
      </c>
      <c r="BS82" s="197"/>
      <c r="BT82" s="197"/>
      <c r="BU82" s="198">
        <f t="shared" si="117"/>
        <v>0</v>
      </c>
      <c r="BV82" s="197"/>
      <c r="BW82" s="197"/>
      <c r="BX82" s="198">
        <f t="shared" si="118"/>
        <v>0</v>
      </c>
      <c r="BY82" s="197"/>
      <c r="BZ82" s="197"/>
      <c r="CA82" s="198">
        <f t="shared" si="101"/>
        <v>0</v>
      </c>
    </row>
    <row r="83" spans="1:79" x14ac:dyDescent="0.25">
      <c r="A83" s="39">
        <f t="shared" si="119"/>
        <v>69</v>
      </c>
      <c r="B83" s="177"/>
      <c r="C83" s="301"/>
      <c r="D83" s="178"/>
      <c r="E83" s="38">
        <f t="shared" si="103"/>
        <v>45016</v>
      </c>
      <c r="F83" s="182"/>
      <c r="G83" s="198"/>
      <c r="H83" s="197"/>
      <c r="I83" s="197"/>
      <c r="J83" s="198">
        <f t="shared" si="93"/>
        <v>0</v>
      </c>
      <c r="K83" s="197"/>
      <c r="L83" s="197"/>
      <c r="M83" s="198">
        <f t="shared" si="94"/>
        <v>0</v>
      </c>
      <c r="N83" s="197"/>
      <c r="O83" s="197"/>
      <c r="P83" s="198">
        <f t="shared" si="95"/>
        <v>0</v>
      </c>
      <c r="Q83" s="197"/>
      <c r="R83" s="197"/>
      <c r="S83" s="198">
        <f t="shared" si="104"/>
        <v>0</v>
      </c>
      <c r="T83" s="197"/>
      <c r="U83" s="197"/>
      <c r="V83" s="198">
        <f t="shared" si="105"/>
        <v>0</v>
      </c>
      <c r="W83" s="197"/>
      <c r="X83" s="197"/>
      <c r="Y83" s="198">
        <f t="shared" si="106"/>
        <v>0</v>
      </c>
      <c r="Z83" s="197"/>
      <c r="AA83" s="197"/>
      <c r="AB83" s="198">
        <f t="shared" si="107"/>
        <v>0</v>
      </c>
      <c r="AC83" s="197"/>
      <c r="AD83" s="197"/>
      <c r="AE83" s="198">
        <f t="shared" si="108"/>
        <v>0</v>
      </c>
      <c r="AF83" s="197"/>
      <c r="AG83" s="197"/>
      <c r="AH83" s="198">
        <f t="shared" si="109"/>
        <v>0</v>
      </c>
      <c r="AI83" s="197"/>
      <c r="AJ83" s="197"/>
      <c r="AK83" s="198">
        <f t="shared" si="96"/>
        <v>0</v>
      </c>
      <c r="AL83" s="197"/>
      <c r="AM83" s="197"/>
      <c r="AN83" s="198">
        <f t="shared" si="97"/>
        <v>0</v>
      </c>
      <c r="AO83" s="197"/>
      <c r="AP83" s="197"/>
      <c r="AQ83" s="198">
        <f t="shared" si="98"/>
        <v>0</v>
      </c>
      <c r="AR83" s="197"/>
      <c r="AS83" s="197"/>
      <c r="AT83" s="198">
        <f t="shared" si="99"/>
        <v>0</v>
      </c>
      <c r="AU83" s="197"/>
      <c r="AV83" s="197"/>
      <c r="AW83" s="198">
        <f t="shared" si="100"/>
        <v>0</v>
      </c>
      <c r="AX83" s="197"/>
      <c r="AY83" s="197"/>
      <c r="AZ83" s="198">
        <f t="shared" si="110"/>
        <v>0</v>
      </c>
      <c r="BA83" s="197"/>
      <c r="BB83" s="197"/>
      <c r="BC83" s="198">
        <f t="shared" si="111"/>
        <v>0</v>
      </c>
      <c r="BD83" s="197"/>
      <c r="BE83" s="197"/>
      <c r="BF83" s="198">
        <f t="shared" si="112"/>
        <v>0</v>
      </c>
      <c r="BG83" s="197"/>
      <c r="BH83" s="197"/>
      <c r="BI83" s="198">
        <f t="shared" si="113"/>
        <v>0</v>
      </c>
      <c r="BJ83" s="197"/>
      <c r="BK83" s="197"/>
      <c r="BL83" s="198">
        <f t="shared" si="114"/>
        <v>0</v>
      </c>
      <c r="BM83" s="197"/>
      <c r="BN83" s="197"/>
      <c r="BO83" s="198">
        <f t="shared" si="115"/>
        <v>0</v>
      </c>
      <c r="BP83" s="197"/>
      <c r="BQ83" s="197"/>
      <c r="BR83" s="198">
        <f t="shared" si="116"/>
        <v>0</v>
      </c>
      <c r="BS83" s="197"/>
      <c r="BT83" s="197"/>
      <c r="BU83" s="198">
        <f t="shared" si="117"/>
        <v>0</v>
      </c>
      <c r="BV83" s="197"/>
      <c r="BW83" s="197"/>
      <c r="BX83" s="198">
        <f t="shared" si="118"/>
        <v>0</v>
      </c>
      <c r="BY83" s="197"/>
      <c r="BZ83" s="197"/>
      <c r="CA83" s="198">
        <f t="shared" si="101"/>
        <v>0</v>
      </c>
    </row>
    <row r="84" spans="1:79" x14ac:dyDescent="0.25">
      <c r="A84" s="39">
        <f t="shared" si="119"/>
        <v>70</v>
      </c>
      <c r="B84" s="177"/>
      <c r="C84" s="301"/>
      <c r="D84" s="178"/>
      <c r="E84" s="38">
        <f t="shared" si="103"/>
        <v>45016</v>
      </c>
      <c r="F84" s="182"/>
      <c r="G84" s="198"/>
      <c r="H84" s="197"/>
      <c r="I84" s="197"/>
      <c r="J84" s="198">
        <f t="shared" si="93"/>
        <v>0</v>
      </c>
      <c r="K84" s="197"/>
      <c r="L84" s="197"/>
      <c r="M84" s="198">
        <f t="shared" si="94"/>
        <v>0</v>
      </c>
      <c r="N84" s="197"/>
      <c r="O84" s="197"/>
      <c r="P84" s="198">
        <f t="shared" si="95"/>
        <v>0</v>
      </c>
      <c r="Q84" s="197"/>
      <c r="R84" s="197"/>
      <c r="S84" s="198">
        <f t="shared" si="104"/>
        <v>0</v>
      </c>
      <c r="T84" s="197"/>
      <c r="U84" s="197"/>
      <c r="V84" s="198">
        <f t="shared" si="105"/>
        <v>0</v>
      </c>
      <c r="W84" s="197"/>
      <c r="X84" s="197"/>
      <c r="Y84" s="198">
        <f t="shared" si="106"/>
        <v>0</v>
      </c>
      <c r="Z84" s="197"/>
      <c r="AA84" s="197"/>
      <c r="AB84" s="198">
        <f t="shared" si="107"/>
        <v>0</v>
      </c>
      <c r="AC84" s="197"/>
      <c r="AD84" s="197"/>
      <c r="AE84" s="198">
        <f t="shared" si="108"/>
        <v>0</v>
      </c>
      <c r="AF84" s="197"/>
      <c r="AG84" s="197"/>
      <c r="AH84" s="198">
        <f t="shared" si="109"/>
        <v>0</v>
      </c>
      <c r="AI84" s="197"/>
      <c r="AJ84" s="197"/>
      <c r="AK84" s="198">
        <f t="shared" si="96"/>
        <v>0</v>
      </c>
      <c r="AL84" s="197"/>
      <c r="AM84" s="197"/>
      <c r="AN84" s="198">
        <f t="shared" si="97"/>
        <v>0</v>
      </c>
      <c r="AO84" s="197"/>
      <c r="AP84" s="197"/>
      <c r="AQ84" s="198">
        <f t="shared" si="98"/>
        <v>0</v>
      </c>
      <c r="AR84" s="197"/>
      <c r="AS84" s="197"/>
      <c r="AT84" s="198">
        <f t="shared" si="99"/>
        <v>0</v>
      </c>
      <c r="AU84" s="197"/>
      <c r="AV84" s="197"/>
      <c r="AW84" s="198">
        <f t="shared" si="100"/>
        <v>0</v>
      </c>
      <c r="AX84" s="197"/>
      <c r="AY84" s="197"/>
      <c r="AZ84" s="198">
        <f t="shared" si="110"/>
        <v>0</v>
      </c>
      <c r="BA84" s="197"/>
      <c r="BB84" s="197"/>
      <c r="BC84" s="198">
        <f t="shared" si="111"/>
        <v>0</v>
      </c>
      <c r="BD84" s="197"/>
      <c r="BE84" s="197"/>
      <c r="BF84" s="198">
        <f t="shared" si="112"/>
        <v>0</v>
      </c>
      <c r="BG84" s="197"/>
      <c r="BH84" s="197"/>
      <c r="BI84" s="198">
        <f t="shared" si="113"/>
        <v>0</v>
      </c>
      <c r="BJ84" s="197"/>
      <c r="BK84" s="197"/>
      <c r="BL84" s="198">
        <f t="shared" si="114"/>
        <v>0</v>
      </c>
      <c r="BM84" s="197"/>
      <c r="BN84" s="197"/>
      <c r="BO84" s="198">
        <f t="shared" si="115"/>
        <v>0</v>
      </c>
      <c r="BP84" s="197"/>
      <c r="BQ84" s="197"/>
      <c r="BR84" s="198">
        <f t="shared" si="116"/>
        <v>0</v>
      </c>
      <c r="BS84" s="197"/>
      <c r="BT84" s="197"/>
      <c r="BU84" s="198">
        <f t="shared" si="117"/>
        <v>0</v>
      </c>
      <c r="BV84" s="197"/>
      <c r="BW84" s="197"/>
      <c r="BX84" s="198">
        <f t="shared" si="118"/>
        <v>0</v>
      </c>
      <c r="BY84" s="197"/>
      <c r="BZ84" s="197"/>
      <c r="CA84" s="198">
        <f t="shared" si="101"/>
        <v>0</v>
      </c>
    </row>
    <row r="85" spans="1:79" x14ac:dyDescent="0.25">
      <c r="A85" s="39">
        <f t="shared" si="119"/>
        <v>71</v>
      </c>
      <c r="B85" s="177"/>
      <c r="C85" s="301"/>
      <c r="D85" s="178"/>
      <c r="E85" s="38">
        <f t="shared" si="103"/>
        <v>45016</v>
      </c>
      <c r="F85" s="182"/>
      <c r="G85" s="198"/>
      <c r="H85" s="197"/>
      <c r="I85" s="197"/>
      <c r="J85" s="198">
        <f t="shared" si="93"/>
        <v>0</v>
      </c>
      <c r="K85" s="197"/>
      <c r="L85" s="197"/>
      <c r="M85" s="198">
        <f t="shared" si="94"/>
        <v>0</v>
      </c>
      <c r="N85" s="197"/>
      <c r="O85" s="197"/>
      <c r="P85" s="198">
        <f t="shared" si="95"/>
        <v>0</v>
      </c>
      <c r="Q85" s="197"/>
      <c r="R85" s="197"/>
      <c r="S85" s="198">
        <f t="shared" si="104"/>
        <v>0</v>
      </c>
      <c r="T85" s="197"/>
      <c r="U85" s="197"/>
      <c r="V85" s="198">
        <f t="shared" si="105"/>
        <v>0</v>
      </c>
      <c r="W85" s="197"/>
      <c r="X85" s="197"/>
      <c r="Y85" s="198">
        <f t="shared" si="106"/>
        <v>0</v>
      </c>
      <c r="Z85" s="197"/>
      <c r="AA85" s="197"/>
      <c r="AB85" s="198">
        <f t="shared" si="107"/>
        <v>0</v>
      </c>
      <c r="AC85" s="197"/>
      <c r="AD85" s="197"/>
      <c r="AE85" s="198">
        <f t="shared" si="108"/>
        <v>0</v>
      </c>
      <c r="AF85" s="197"/>
      <c r="AG85" s="197"/>
      <c r="AH85" s="198">
        <f t="shared" si="109"/>
        <v>0</v>
      </c>
      <c r="AI85" s="197"/>
      <c r="AJ85" s="197"/>
      <c r="AK85" s="198">
        <f t="shared" si="96"/>
        <v>0</v>
      </c>
      <c r="AL85" s="197"/>
      <c r="AM85" s="197"/>
      <c r="AN85" s="198">
        <f t="shared" si="97"/>
        <v>0</v>
      </c>
      <c r="AO85" s="197"/>
      <c r="AP85" s="197"/>
      <c r="AQ85" s="198">
        <f t="shared" si="98"/>
        <v>0</v>
      </c>
      <c r="AR85" s="197"/>
      <c r="AS85" s="197"/>
      <c r="AT85" s="198">
        <f t="shared" si="99"/>
        <v>0</v>
      </c>
      <c r="AU85" s="197"/>
      <c r="AV85" s="197"/>
      <c r="AW85" s="198">
        <f t="shared" si="100"/>
        <v>0</v>
      </c>
      <c r="AX85" s="197"/>
      <c r="AY85" s="197"/>
      <c r="AZ85" s="198">
        <f t="shared" si="110"/>
        <v>0</v>
      </c>
      <c r="BA85" s="197"/>
      <c r="BB85" s="197"/>
      <c r="BC85" s="198">
        <f t="shared" si="111"/>
        <v>0</v>
      </c>
      <c r="BD85" s="197"/>
      <c r="BE85" s="197"/>
      <c r="BF85" s="198">
        <f t="shared" si="112"/>
        <v>0</v>
      </c>
      <c r="BG85" s="197"/>
      <c r="BH85" s="197"/>
      <c r="BI85" s="198">
        <f t="shared" si="113"/>
        <v>0</v>
      </c>
      <c r="BJ85" s="197"/>
      <c r="BK85" s="197"/>
      <c r="BL85" s="198">
        <f t="shared" si="114"/>
        <v>0</v>
      </c>
      <c r="BM85" s="197"/>
      <c r="BN85" s="197"/>
      <c r="BO85" s="198">
        <f t="shared" si="115"/>
        <v>0</v>
      </c>
      <c r="BP85" s="197"/>
      <c r="BQ85" s="197"/>
      <c r="BR85" s="198">
        <f t="shared" si="116"/>
        <v>0</v>
      </c>
      <c r="BS85" s="197"/>
      <c r="BT85" s="197"/>
      <c r="BU85" s="198">
        <f t="shared" si="117"/>
        <v>0</v>
      </c>
      <c r="BV85" s="197"/>
      <c r="BW85" s="197"/>
      <c r="BX85" s="198">
        <f t="shared" si="118"/>
        <v>0</v>
      </c>
      <c r="BY85" s="197"/>
      <c r="BZ85" s="197"/>
      <c r="CA85" s="198">
        <f t="shared" si="101"/>
        <v>0</v>
      </c>
    </row>
    <row r="86" spans="1:79" x14ac:dyDescent="0.25">
      <c r="A86" s="39">
        <f t="shared" si="119"/>
        <v>72</v>
      </c>
      <c r="B86" s="177"/>
      <c r="C86" s="301"/>
      <c r="D86" s="178"/>
      <c r="E86" s="38">
        <f t="shared" si="103"/>
        <v>45016</v>
      </c>
      <c r="F86" s="182"/>
      <c r="G86" s="198"/>
      <c r="H86" s="197"/>
      <c r="I86" s="197"/>
      <c r="J86" s="198">
        <f t="shared" si="93"/>
        <v>0</v>
      </c>
      <c r="K86" s="197"/>
      <c r="L86" s="197"/>
      <c r="M86" s="198">
        <f t="shared" si="94"/>
        <v>0</v>
      </c>
      <c r="N86" s="197"/>
      <c r="O86" s="197"/>
      <c r="P86" s="198">
        <f t="shared" si="95"/>
        <v>0</v>
      </c>
      <c r="Q86" s="197"/>
      <c r="R86" s="197"/>
      <c r="S86" s="198">
        <f t="shared" si="104"/>
        <v>0</v>
      </c>
      <c r="T86" s="197"/>
      <c r="U86" s="197"/>
      <c r="V86" s="198">
        <f t="shared" si="105"/>
        <v>0</v>
      </c>
      <c r="W86" s="197"/>
      <c r="X86" s="197"/>
      <c r="Y86" s="198">
        <f t="shared" si="106"/>
        <v>0</v>
      </c>
      <c r="Z86" s="197"/>
      <c r="AA86" s="197"/>
      <c r="AB86" s="198">
        <f t="shared" si="107"/>
        <v>0</v>
      </c>
      <c r="AC86" s="197"/>
      <c r="AD86" s="197"/>
      <c r="AE86" s="198">
        <f t="shared" si="108"/>
        <v>0</v>
      </c>
      <c r="AF86" s="197"/>
      <c r="AG86" s="197"/>
      <c r="AH86" s="198">
        <f t="shared" si="109"/>
        <v>0</v>
      </c>
      <c r="AI86" s="197"/>
      <c r="AJ86" s="197"/>
      <c r="AK86" s="198">
        <f t="shared" si="96"/>
        <v>0</v>
      </c>
      <c r="AL86" s="197"/>
      <c r="AM86" s="197"/>
      <c r="AN86" s="198">
        <f t="shared" si="97"/>
        <v>0</v>
      </c>
      <c r="AO86" s="197"/>
      <c r="AP86" s="197"/>
      <c r="AQ86" s="198">
        <f t="shared" si="98"/>
        <v>0</v>
      </c>
      <c r="AR86" s="197"/>
      <c r="AS86" s="197"/>
      <c r="AT86" s="198">
        <f t="shared" si="99"/>
        <v>0</v>
      </c>
      <c r="AU86" s="197"/>
      <c r="AV86" s="197"/>
      <c r="AW86" s="198">
        <f t="shared" si="100"/>
        <v>0</v>
      </c>
      <c r="AX86" s="197"/>
      <c r="AY86" s="197"/>
      <c r="AZ86" s="198">
        <f t="shared" si="110"/>
        <v>0</v>
      </c>
      <c r="BA86" s="197"/>
      <c r="BB86" s="197"/>
      <c r="BC86" s="198">
        <f t="shared" si="111"/>
        <v>0</v>
      </c>
      <c r="BD86" s="197"/>
      <c r="BE86" s="197"/>
      <c r="BF86" s="198">
        <f t="shared" si="112"/>
        <v>0</v>
      </c>
      <c r="BG86" s="197"/>
      <c r="BH86" s="197"/>
      <c r="BI86" s="198">
        <f t="shared" si="113"/>
        <v>0</v>
      </c>
      <c r="BJ86" s="197"/>
      <c r="BK86" s="197"/>
      <c r="BL86" s="198">
        <f t="shared" si="114"/>
        <v>0</v>
      </c>
      <c r="BM86" s="197"/>
      <c r="BN86" s="197"/>
      <c r="BO86" s="198">
        <f t="shared" si="115"/>
        <v>0</v>
      </c>
      <c r="BP86" s="197"/>
      <c r="BQ86" s="197"/>
      <c r="BR86" s="198">
        <f t="shared" si="116"/>
        <v>0</v>
      </c>
      <c r="BS86" s="197"/>
      <c r="BT86" s="197"/>
      <c r="BU86" s="198">
        <f t="shared" si="117"/>
        <v>0</v>
      </c>
      <c r="BV86" s="197"/>
      <c r="BW86" s="197"/>
      <c r="BX86" s="198">
        <f t="shared" si="118"/>
        <v>0</v>
      </c>
      <c r="BY86" s="197"/>
      <c r="BZ86" s="197"/>
      <c r="CA86" s="198">
        <f t="shared" si="101"/>
        <v>0</v>
      </c>
    </row>
    <row r="87" spans="1:79" x14ac:dyDescent="0.25">
      <c r="A87" s="39">
        <f t="shared" si="119"/>
        <v>73</v>
      </c>
      <c r="B87" s="177"/>
      <c r="C87" s="301"/>
      <c r="D87" s="178"/>
      <c r="E87" s="38">
        <f t="shared" si="103"/>
        <v>45016</v>
      </c>
      <c r="F87" s="182"/>
      <c r="G87" s="198"/>
      <c r="H87" s="197"/>
      <c r="I87" s="197"/>
      <c r="J87" s="198">
        <f t="shared" si="93"/>
        <v>0</v>
      </c>
      <c r="K87" s="197"/>
      <c r="L87" s="197"/>
      <c r="M87" s="198">
        <f t="shared" si="94"/>
        <v>0</v>
      </c>
      <c r="N87" s="197"/>
      <c r="O87" s="197"/>
      <c r="P87" s="198">
        <f t="shared" si="95"/>
        <v>0</v>
      </c>
      <c r="Q87" s="197"/>
      <c r="R87" s="197"/>
      <c r="S87" s="198">
        <f t="shared" si="104"/>
        <v>0</v>
      </c>
      <c r="T87" s="197"/>
      <c r="U87" s="197"/>
      <c r="V87" s="198">
        <f t="shared" si="105"/>
        <v>0</v>
      </c>
      <c r="W87" s="197"/>
      <c r="X87" s="197"/>
      <c r="Y87" s="198">
        <f t="shared" si="106"/>
        <v>0</v>
      </c>
      <c r="Z87" s="197"/>
      <c r="AA87" s="197"/>
      <c r="AB87" s="198">
        <f t="shared" si="107"/>
        <v>0</v>
      </c>
      <c r="AC87" s="197"/>
      <c r="AD87" s="197"/>
      <c r="AE87" s="198">
        <f t="shared" si="108"/>
        <v>0</v>
      </c>
      <c r="AF87" s="197"/>
      <c r="AG87" s="197"/>
      <c r="AH87" s="198">
        <f t="shared" si="109"/>
        <v>0</v>
      </c>
      <c r="AI87" s="197"/>
      <c r="AJ87" s="197"/>
      <c r="AK87" s="198">
        <f t="shared" si="96"/>
        <v>0</v>
      </c>
      <c r="AL87" s="197"/>
      <c r="AM87" s="197"/>
      <c r="AN87" s="198">
        <f t="shared" si="97"/>
        <v>0</v>
      </c>
      <c r="AO87" s="197"/>
      <c r="AP87" s="197"/>
      <c r="AQ87" s="198">
        <f t="shared" si="98"/>
        <v>0</v>
      </c>
      <c r="AR87" s="197"/>
      <c r="AS87" s="197"/>
      <c r="AT87" s="198">
        <f t="shared" si="99"/>
        <v>0</v>
      </c>
      <c r="AU87" s="197"/>
      <c r="AV87" s="197"/>
      <c r="AW87" s="198">
        <f t="shared" si="100"/>
        <v>0</v>
      </c>
      <c r="AX87" s="197"/>
      <c r="AY87" s="197"/>
      <c r="AZ87" s="198">
        <f t="shared" si="110"/>
        <v>0</v>
      </c>
      <c r="BA87" s="197"/>
      <c r="BB87" s="197"/>
      <c r="BC87" s="198">
        <f t="shared" si="111"/>
        <v>0</v>
      </c>
      <c r="BD87" s="197"/>
      <c r="BE87" s="197"/>
      <c r="BF87" s="198">
        <f t="shared" si="112"/>
        <v>0</v>
      </c>
      <c r="BG87" s="197"/>
      <c r="BH87" s="197"/>
      <c r="BI87" s="198">
        <f t="shared" si="113"/>
        <v>0</v>
      </c>
      <c r="BJ87" s="197"/>
      <c r="BK87" s="197"/>
      <c r="BL87" s="198">
        <f t="shared" si="114"/>
        <v>0</v>
      </c>
      <c r="BM87" s="197"/>
      <c r="BN87" s="197"/>
      <c r="BO87" s="198">
        <f t="shared" si="115"/>
        <v>0</v>
      </c>
      <c r="BP87" s="197"/>
      <c r="BQ87" s="197"/>
      <c r="BR87" s="198">
        <f t="shared" si="116"/>
        <v>0</v>
      </c>
      <c r="BS87" s="197"/>
      <c r="BT87" s="197"/>
      <c r="BU87" s="198">
        <f t="shared" si="117"/>
        <v>0</v>
      </c>
      <c r="BV87" s="197"/>
      <c r="BW87" s="197"/>
      <c r="BX87" s="198">
        <f t="shared" si="118"/>
        <v>0</v>
      </c>
      <c r="BY87" s="197"/>
      <c r="BZ87" s="197"/>
      <c r="CA87" s="198">
        <f t="shared" si="101"/>
        <v>0</v>
      </c>
    </row>
    <row r="88" spans="1:79" x14ac:dyDescent="0.25">
      <c r="A88" s="39">
        <f t="shared" si="119"/>
        <v>74</v>
      </c>
      <c r="B88" s="177"/>
      <c r="C88" s="301"/>
      <c r="D88" s="178"/>
      <c r="E88" s="38">
        <f t="shared" si="103"/>
        <v>45016</v>
      </c>
      <c r="F88" s="182"/>
      <c r="G88" s="198"/>
      <c r="H88" s="197"/>
      <c r="I88" s="197"/>
      <c r="J88" s="198">
        <f t="shared" si="93"/>
        <v>0</v>
      </c>
      <c r="K88" s="197"/>
      <c r="L88" s="197"/>
      <c r="M88" s="198">
        <f t="shared" si="94"/>
        <v>0</v>
      </c>
      <c r="N88" s="197"/>
      <c r="O88" s="197"/>
      <c r="P88" s="198">
        <f t="shared" si="95"/>
        <v>0</v>
      </c>
      <c r="Q88" s="197"/>
      <c r="R88" s="197"/>
      <c r="S88" s="198">
        <f t="shared" si="104"/>
        <v>0</v>
      </c>
      <c r="T88" s="197"/>
      <c r="U88" s="197"/>
      <c r="V88" s="198">
        <f t="shared" si="105"/>
        <v>0</v>
      </c>
      <c r="W88" s="197"/>
      <c r="X88" s="197"/>
      <c r="Y88" s="198">
        <f t="shared" si="106"/>
        <v>0</v>
      </c>
      <c r="Z88" s="197"/>
      <c r="AA88" s="197"/>
      <c r="AB88" s="198">
        <f t="shared" si="107"/>
        <v>0</v>
      </c>
      <c r="AC88" s="197"/>
      <c r="AD88" s="197"/>
      <c r="AE88" s="198">
        <f t="shared" si="108"/>
        <v>0</v>
      </c>
      <c r="AF88" s="197"/>
      <c r="AG88" s="197"/>
      <c r="AH88" s="198">
        <f t="shared" si="109"/>
        <v>0</v>
      </c>
      <c r="AI88" s="197"/>
      <c r="AJ88" s="197"/>
      <c r="AK88" s="198">
        <f t="shared" si="96"/>
        <v>0</v>
      </c>
      <c r="AL88" s="197"/>
      <c r="AM88" s="197"/>
      <c r="AN88" s="198">
        <f t="shared" si="97"/>
        <v>0</v>
      </c>
      <c r="AO88" s="197"/>
      <c r="AP88" s="197"/>
      <c r="AQ88" s="198">
        <f t="shared" si="98"/>
        <v>0</v>
      </c>
      <c r="AR88" s="197"/>
      <c r="AS88" s="197"/>
      <c r="AT88" s="198">
        <f t="shared" si="99"/>
        <v>0</v>
      </c>
      <c r="AU88" s="197"/>
      <c r="AV88" s="197"/>
      <c r="AW88" s="198">
        <f t="shared" si="100"/>
        <v>0</v>
      </c>
      <c r="AX88" s="197"/>
      <c r="AY88" s="197"/>
      <c r="AZ88" s="198">
        <f t="shared" si="110"/>
        <v>0</v>
      </c>
      <c r="BA88" s="197"/>
      <c r="BB88" s="197"/>
      <c r="BC88" s="198">
        <f t="shared" si="111"/>
        <v>0</v>
      </c>
      <c r="BD88" s="197"/>
      <c r="BE88" s="197"/>
      <c r="BF88" s="198">
        <f t="shared" si="112"/>
        <v>0</v>
      </c>
      <c r="BG88" s="197"/>
      <c r="BH88" s="197"/>
      <c r="BI88" s="198">
        <f t="shared" si="113"/>
        <v>0</v>
      </c>
      <c r="BJ88" s="197"/>
      <c r="BK88" s="197"/>
      <c r="BL88" s="198">
        <f t="shared" si="114"/>
        <v>0</v>
      </c>
      <c r="BM88" s="197"/>
      <c r="BN88" s="197"/>
      <c r="BO88" s="198">
        <f t="shared" si="115"/>
        <v>0</v>
      </c>
      <c r="BP88" s="197"/>
      <c r="BQ88" s="197"/>
      <c r="BR88" s="198">
        <f t="shared" si="116"/>
        <v>0</v>
      </c>
      <c r="BS88" s="197"/>
      <c r="BT88" s="197"/>
      <c r="BU88" s="198">
        <f t="shared" si="117"/>
        <v>0</v>
      </c>
      <c r="BV88" s="197"/>
      <c r="BW88" s="197"/>
      <c r="BX88" s="198">
        <f t="shared" si="118"/>
        <v>0</v>
      </c>
      <c r="BY88" s="197"/>
      <c r="BZ88" s="197"/>
      <c r="CA88" s="198">
        <f t="shared" si="101"/>
        <v>0</v>
      </c>
    </row>
    <row r="89" spans="1:79" x14ac:dyDescent="0.25">
      <c r="A89" s="39">
        <f t="shared" si="119"/>
        <v>75</v>
      </c>
      <c r="B89" s="177"/>
      <c r="C89" s="301"/>
      <c r="D89" s="178"/>
      <c r="E89" s="38">
        <f t="shared" si="103"/>
        <v>45016</v>
      </c>
      <c r="F89" s="182"/>
      <c r="G89" s="198"/>
      <c r="H89" s="197"/>
      <c r="I89" s="197"/>
      <c r="J89" s="198">
        <f t="shared" si="93"/>
        <v>0</v>
      </c>
      <c r="K89" s="197"/>
      <c r="L89" s="197"/>
      <c r="M89" s="198">
        <f t="shared" si="94"/>
        <v>0</v>
      </c>
      <c r="N89" s="197"/>
      <c r="O89" s="197"/>
      <c r="P89" s="198">
        <f t="shared" si="95"/>
        <v>0</v>
      </c>
      <c r="Q89" s="197"/>
      <c r="R89" s="197"/>
      <c r="S89" s="198">
        <f t="shared" si="104"/>
        <v>0</v>
      </c>
      <c r="T89" s="197"/>
      <c r="U89" s="197"/>
      <c r="V89" s="198">
        <f t="shared" si="105"/>
        <v>0</v>
      </c>
      <c r="W89" s="197"/>
      <c r="X89" s="197"/>
      <c r="Y89" s="198">
        <f t="shared" si="106"/>
        <v>0</v>
      </c>
      <c r="Z89" s="197"/>
      <c r="AA89" s="197"/>
      <c r="AB89" s="198">
        <f t="shared" si="107"/>
        <v>0</v>
      </c>
      <c r="AC89" s="197"/>
      <c r="AD89" s="197"/>
      <c r="AE89" s="198">
        <f t="shared" si="108"/>
        <v>0</v>
      </c>
      <c r="AF89" s="197"/>
      <c r="AG89" s="197"/>
      <c r="AH89" s="198">
        <f t="shared" si="109"/>
        <v>0</v>
      </c>
      <c r="AI89" s="197"/>
      <c r="AJ89" s="197"/>
      <c r="AK89" s="198">
        <f t="shared" si="96"/>
        <v>0</v>
      </c>
      <c r="AL89" s="197"/>
      <c r="AM89" s="197"/>
      <c r="AN89" s="198">
        <f t="shared" si="97"/>
        <v>0</v>
      </c>
      <c r="AO89" s="197"/>
      <c r="AP89" s="197"/>
      <c r="AQ89" s="198">
        <f t="shared" si="98"/>
        <v>0</v>
      </c>
      <c r="AR89" s="197"/>
      <c r="AS89" s="197"/>
      <c r="AT89" s="198">
        <f t="shared" si="99"/>
        <v>0</v>
      </c>
      <c r="AU89" s="197"/>
      <c r="AV89" s="197"/>
      <c r="AW89" s="198">
        <f t="shared" si="100"/>
        <v>0</v>
      </c>
      <c r="AX89" s="197"/>
      <c r="AY89" s="197"/>
      <c r="AZ89" s="198">
        <f t="shared" si="110"/>
        <v>0</v>
      </c>
      <c r="BA89" s="197"/>
      <c r="BB89" s="197"/>
      <c r="BC89" s="198">
        <f t="shared" si="111"/>
        <v>0</v>
      </c>
      <c r="BD89" s="197"/>
      <c r="BE89" s="197"/>
      <c r="BF89" s="198">
        <f t="shared" si="112"/>
        <v>0</v>
      </c>
      <c r="BG89" s="197"/>
      <c r="BH89" s="197"/>
      <c r="BI89" s="198">
        <f t="shared" si="113"/>
        <v>0</v>
      </c>
      <c r="BJ89" s="197"/>
      <c r="BK89" s="197"/>
      <c r="BL89" s="198">
        <f t="shared" si="114"/>
        <v>0</v>
      </c>
      <c r="BM89" s="197"/>
      <c r="BN89" s="197"/>
      <c r="BO89" s="198">
        <f t="shared" si="115"/>
        <v>0</v>
      </c>
      <c r="BP89" s="197"/>
      <c r="BQ89" s="197"/>
      <c r="BR89" s="198">
        <f t="shared" si="116"/>
        <v>0</v>
      </c>
      <c r="BS89" s="197"/>
      <c r="BT89" s="197"/>
      <c r="BU89" s="198">
        <f t="shared" si="117"/>
        <v>0</v>
      </c>
      <c r="BV89" s="197"/>
      <c r="BW89" s="197"/>
      <c r="BX89" s="198">
        <f t="shared" si="118"/>
        <v>0</v>
      </c>
      <c r="BY89" s="197"/>
      <c r="BZ89" s="197"/>
      <c r="CA89" s="198">
        <f t="shared" si="101"/>
        <v>0</v>
      </c>
    </row>
    <row r="90" spans="1:79" x14ac:dyDescent="0.25">
      <c r="A90" s="39">
        <f t="shared" si="119"/>
        <v>76</v>
      </c>
      <c r="B90" s="177"/>
      <c r="C90" s="301"/>
      <c r="D90" s="178"/>
      <c r="E90" s="38">
        <f t="shared" si="103"/>
        <v>45016</v>
      </c>
      <c r="F90" s="182"/>
      <c r="G90" s="198"/>
      <c r="H90" s="197"/>
      <c r="I90" s="197"/>
      <c r="J90" s="198">
        <f t="shared" si="93"/>
        <v>0</v>
      </c>
      <c r="K90" s="197"/>
      <c r="L90" s="197"/>
      <c r="M90" s="198">
        <f t="shared" si="94"/>
        <v>0</v>
      </c>
      <c r="N90" s="197"/>
      <c r="O90" s="197"/>
      <c r="P90" s="198">
        <f t="shared" si="95"/>
        <v>0</v>
      </c>
      <c r="Q90" s="197"/>
      <c r="R90" s="197"/>
      <c r="S90" s="198">
        <f t="shared" si="104"/>
        <v>0</v>
      </c>
      <c r="T90" s="197"/>
      <c r="U90" s="197"/>
      <c r="V90" s="198">
        <f t="shared" si="105"/>
        <v>0</v>
      </c>
      <c r="W90" s="197"/>
      <c r="X90" s="197"/>
      <c r="Y90" s="198">
        <f t="shared" si="106"/>
        <v>0</v>
      </c>
      <c r="Z90" s="197"/>
      <c r="AA90" s="197"/>
      <c r="AB90" s="198">
        <f t="shared" si="107"/>
        <v>0</v>
      </c>
      <c r="AC90" s="197"/>
      <c r="AD90" s="197"/>
      <c r="AE90" s="198">
        <f t="shared" si="108"/>
        <v>0</v>
      </c>
      <c r="AF90" s="197"/>
      <c r="AG90" s="197"/>
      <c r="AH90" s="198">
        <f t="shared" si="109"/>
        <v>0</v>
      </c>
      <c r="AI90" s="197"/>
      <c r="AJ90" s="197"/>
      <c r="AK90" s="198">
        <f t="shared" si="96"/>
        <v>0</v>
      </c>
      <c r="AL90" s="197"/>
      <c r="AM90" s="197"/>
      <c r="AN90" s="198">
        <f t="shared" si="97"/>
        <v>0</v>
      </c>
      <c r="AO90" s="197"/>
      <c r="AP90" s="197"/>
      <c r="AQ90" s="198">
        <f t="shared" si="98"/>
        <v>0</v>
      </c>
      <c r="AR90" s="197"/>
      <c r="AS90" s="197"/>
      <c r="AT90" s="198">
        <f t="shared" si="99"/>
        <v>0</v>
      </c>
      <c r="AU90" s="197"/>
      <c r="AV90" s="197"/>
      <c r="AW90" s="198">
        <f t="shared" si="100"/>
        <v>0</v>
      </c>
      <c r="AX90" s="197"/>
      <c r="AY90" s="197"/>
      <c r="AZ90" s="198">
        <f t="shared" si="110"/>
        <v>0</v>
      </c>
      <c r="BA90" s="197"/>
      <c r="BB90" s="197"/>
      <c r="BC90" s="198">
        <f t="shared" si="111"/>
        <v>0</v>
      </c>
      <c r="BD90" s="197"/>
      <c r="BE90" s="197"/>
      <c r="BF90" s="198">
        <f t="shared" si="112"/>
        <v>0</v>
      </c>
      <c r="BG90" s="197"/>
      <c r="BH90" s="197"/>
      <c r="BI90" s="198">
        <f t="shared" si="113"/>
        <v>0</v>
      </c>
      <c r="BJ90" s="197"/>
      <c r="BK90" s="197"/>
      <c r="BL90" s="198">
        <f t="shared" si="114"/>
        <v>0</v>
      </c>
      <c r="BM90" s="197"/>
      <c r="BN90" s="197"/>
      <c r="BO90" s="198">
        <f t="shared" si="115"/>
        <v>0</v>
      </c>
      <c r="BP90" s="197"/>
      <c r="BQ90" s="197"/>
      <c r="BR90" s="198">
        <f t="shared" si="116"/>
        <v>0</v>
      </c>
      <c r="BS90" s="197"/>
      <c r="BT90" s="197"/>
      <c r="BU90" s="198">
        <f t="shared" si="117"/>
        <v>0</v>
      </c>
      <c r="BV90" s="197"/>
      <c r="BW90" s="197"/>
      <c r="BX90" s="198">
        <f t="shared" si="118"/>
        <v>0</v>
      </c>
      <c r="BY90" s="197"/>
      <c r="BZ90" s="197"/>
      <c r="CA90" s="198">
        <f t="shared" si="101"/>
        <v>0</v>
      </c>
    </row>
    <row r="91" spans="1:79" x14ac:dyDescent="0.25">
      <c r="A91" s="39">
        <f t="shared" si="119"/>
        <v>77</v>
      </c>
      <c r="B91" s="177"/>
      <c r="C91" s="301"/>
      <c r="D91" s="178"/>
      <c r="E91" s="38">
        <f t="shared" si="103"/>
        <v>45016</v>
      </c>
      <c r="F91" s="182"/>
      <c r="G91" s="198"/>
      <c r="H91" s="197"/>
      <c r="I91" s="197"/>
      <c r="J91" s="198">
        <f t="shared" si="93"/>
        <v>0</v>
      </c>
      <c r="K91" s="197"/>
      <c r="L91" s="197"/>
      <c r="M91" s="198">
        <f t="shared" si="94"/>
        <v>0</v>
      </c>
      <c r="N91" s="197"/>
      <c r="O91" s="197"/>
      <c r="P91" s="198">
        <f t="shared" si="95"/>
        <v>0</v>
      </c>
      <c r="Q91" s="197"/>
      <c r="R91" s="197"/>
      <c r="S91" s="198">
        <f t="shared" si="104"/>
        <v>0</v>
      </c>
      <c r="T91" s="197"/>
      <c r="U91" s="197"/>
      <c r="V91" s="198">
        <f t="shared" si="105"/>
        <v>0</v>
      </c>
      <c r="W91" s="197"/>
      <c r="X91" s="197"/>
      <c r="Y91" s="198">
        <f t="shared" si="106"/>
        <v>0</v>
      </c>
      <c r="Z91" s="197"/>
      <c r="AA91" s="197"/>
      <c r="AB91" s="198">
        <f t="shared" si="107"/>
        <v>0</v>
      </c>
      <c r="AC91" s="197"/>
      <c r="AD91" s="197"/>
      <c r="AE91" s="198">
        <f t="shared" si="108"/>
        <v>0</v>
      </c>
      <c r="AF91" s="197"/>
      <c r="AG91" s="197"/>
      <c r="AH91" s="198">
        <f t="shared" si="109"/>
        <v>0</v>
      </c>
      <c r="AI91" s="197"/>
      <c r="AJ91" s="197"/>
      <c r="AK91" s="198">
        <f t="shared" si="96"/>
        <v>0</v>
      </c>
      <c r="AL91" s="197"/>
      <c r="AM91" s="197"/>
      <c r="AN91" s="198">
        <f t="shared" si="97"/>
        <v>0</v>
      </c>
      <c r="AO91" s="197"/>
      <c r="AP91" s="197"/>
      <c r="AQ91" s="198">
        <f t="shared" si="98"/>
        <v>0</v>
      </c>
      <c r="AR91" s="197"/>
      <c r="AS91" s="197"/>
      <c r="AT91" s="198">
        <f t="shared" si="99"/>
        <v>0</v>
      </c>
      <c r="AU91" s="197"/>
      <c r="AV91" s="197"/>
      <c r="AW91" s="198">
        <f t="shared" si="100"/>
        <v>0</v>
      </c>
      <c r="AX91" s="197"/>
      <c r="AY91" s="197"/>
      <c r="AZ91" s="198">
        <f t="shared" si="110"/>
        <v>0</v>
      </c>
      <c r="BA91" s="197"/>
      <c r="BB91" s="197"/>
      <c r="BC91" s="198">
        <f t="shared" si="111"/>
        <v>0</v>
      </c>
      <c r="BD91" s="197"/>
      <c r="BE91" s="197"/>
      <c r="BF91" s="198">
        <f t="shared" si="112"/>
        <v>0</v>
      </c>
      <c r="BG91" s="197"/>
      <c r="BH91" s="197"/>
      <c r="BI91" s="198">
        <f t="shared" si="113"/>
        <v>0</v>
      </c>
      <c r="BJ91" s="197"/>
      <c r="BK91" s="197"/>
      <c r="BL91" s="198">
        <f t="shared" si="114"/>
        <v>0</v>
      </c>
      <c r="BM91" s="197"/>
      <c r="BN91" s="197"/>
      <c r="BO91" s="198">
        <f t="shared" si="115"/>
        <v>0</v>
      </c>
      <c r="BP91" s="197"/>
      <c r="BQ91" s="197"/>
      <c r="BR91" s="198">
        <f t="shared" si="116"/>
        <v>0</v>
      </c>
      <c r="BS91" s="197"/>
      <c r="BT91" s="197"/>
      <c r="BU91" s="198">
        <f t="shared" si="117"/>
        <v>0</v>
      </c>
      <c r="BV91" s="197"/>
      <c r="BW91" s="197"/>
      <c r="BX91" s="198">
        <f t="shared" si="118"/>
        <v>0</v>
      </c>
      <c r="BY91" s="197"/>
      <c r="BZ91" s="197"/>
      <c r="CA91" s="198">
        <f t="shared" si="101"/>
        <v>0</v>
      </c>
    </row>
    <row r="92" spans="1:79" x14ac:dyDescent="0.25">
      <c r="A92" s="39">
        <f t="shared" si="119"/>
        <v>78</v>
      </c>
      <c r="B92" s="177"/>
      <c r="C92" s="301"/>
      <c r="D92" s="178"/>
      <c r="E92" s="38">
        <f t="shared" si="103"/>
        <v>45016</v>
      </c>
      <c r="F92" s="182"/>
      <c r="G92" s="198"/>
      <c r="H92" s="197"/>
      <c r="I92" s="197"/>
      <c r="J92" s="198">
        <f t="shared" si="93"/>
        <v>0</v>
      </c>
      <c r="K92" s="197"/>
      <c r="L92" s="197"/>
      <c r="M92" s="198">
        <f t="shared" si="94"/>
        <v>0</v>
      </c>
      <c r="N92" s="197"/>
      <c r="O92" s="197"/>
      <c r="P92" s="198">
        <f t="shared" si="95"/>
        <v>0</v>
      </c>
      <c r="Q92" s="197"/>
      <c r="R92" s="197"/>
      <c r="S92" s="198">
        <f t="shared" si="104"/>
        <v>0</v>
      </c>
      <c r="T92" s="197"/>
      <c r="U92" s="197"/>
      <c r="V92" s="198">
        <f t="shared" si="105"/>
        <v>0</v>
      </c>
      <c r="W92" s="197"/>
      <c r="X92" s="197"/>
      <c r="Y92" s="198">
        <f t="shared" si="106"/>
        <v>0</v>
      </c>
      <c r="Z92" s="197"/>
      <c r="AA92" s="197"/>
      <c r="AB92" s="198">
        <f t="shared" si="107"/>
        <v>0</v>
      </c>
      <c r="AC92" s="197"/>
      <c r="AD92" s="197"/>
      <c r="AE92" s="198">
        <f t="shared" si="108"/>
        <v>0</v>
      </c>
      <c r="AF92" s="197"/>
      <c r="AG92" s="197"/>
      <c r="AH92" s="198">
        <f t="shared" si="109"/>
        <v>0</v>
      </c>
      <c r="AI92" s="197"/>
      <c r="AJ92" s="197"/>
      <c r="AK92" s="198">
        <f t="shared" si="96"/>
        <v>0</v>
      </c>
      <c r="AL92" s="197"/>
      <c r="AM92" s="197"/>
      <c r="AN92" s="198">
        <f t="shared" si="97"/>
        <v>0</v>
      </c>
      <c r="AO92" s="197"/>
      <c r="AP92" s="197"/>
      <c r="AQ92" s="198">
        <f t="shared" si="98"/>
        <v>0</v>
      </c>
      <c r="AR92" s="197"/>
      <c r="AS92" s="197"/>
      <c r="AT92" s="198">
        <f t="shared" si="99"/>
        <v>0</v>
      </c>
      <c r="AU92" s="197"/>
      <c r="AV92" s="197"/>
      <c r="AW92" s="198">
        <f t="shared" si="100"/>
        <v>0</v>
      </c>
      <c r="AX92" s="197"/>
      <c r="AY92" s="197"/>
      <c r="AZ92" s="198">
        <f t="shared" si="110"/>
        <v>0</v>
      </c>
      <c r="BA92" s="197"/>
      <c r="BB92" s="197"/>
      <c r="BC92" s="198">
        <f t="shared" si="111"/>
        <v>0</v>
      </c>
      <c r="BD92" s="197"/>
      <c r="BE92" s="197"/>
      <c r="BF92" s="198">
        <f t="shared" si="112"/>
        <v>0</v>
      </c>
      <c r="BG92" s="197"/>
      <c r="BH92" s="197"/>
      <c r="BI92" s="198">
        <f t="shared" si="113"/>
        <v>0</v>
      </c>
      <c r="BJ92" s="197"/>
      <c r="BK92" s="197"/>
      <c r="BL92" s="198">
        <f t="shared" si="114"/>
        <v>0</v>
      </c>
      <c r="BM92" s="197"/>
      <c r="BN92" s="197"/>
      <c r="BO92" s="198">
        <f t="shared" si="115"/>
        <v>0</v>
      </c>
      <c r="BP92" s="197"/>
      <c r="BQ92" s="197"/>
      <c r="BR92" s="198">
        <f t="shared" si="116"/>
        <v>0</v>
      </c>
      <c r="BS92" s="197"/>
      <c r="BT92" s="197"/>
      <c r="BU92" s="198">
        <f t="shared" si="117"/>
        <v>0</v>
      </c>
      <c r="BV92" s="197"/>
      <c r="BW92" s="197"/>
      <c r="BX92" s="198">
        <f t="shared" si="118"/>
        <v>0</v>
      </c>
      <c r="BY92" s="197"/>
      <c r="BZ92" s="197"/>
      <c r="CA92" s="198">
        <f t="shared" si="101"/>
        <v>0</v>
      </c>
    </row>
    <row r="93" spans="1:79" x14ac:dyDescent="0.25">
      <c r="A93" s="39">
        <f t="shared" si="119"/>
        <v>79</v>
      </c>
      <c r="B93" s="177"/>
      <c r="C93" s="301"/>
      <c r="D93" s="178"/>
      <c r="E93" s="38">
        <f t="shared" si="103"/>
        <v>45016</v>
      </c>
      <c r="F93" s="182"/>
      <c r="G93" s="198"/>
      <c r="H93" s="197"/>
      <c r="I93" s="197"/>
      <c r="J93" s="198">
        <f t="shared" si="93"/>
        <v>0</v>
      </c>
      <c r="K93" s="197"/>
      <c r="L93" s="197"/>
      <c r="M93" s="198">
        <f t="shared" si="94"/>
        <v>0</v>
      </c>
      <c r="N93" s="197"/>
      <c r="O93" s="197"/>
      <c r="P93" s="198">
        <f t="shared" si="95"/>
        <v>0</v>
      </c>
      <c r="Q93" s="197"/>
      <c r="R93" s="197"/>
      <c r="S93" s="198">
        <f t="shared" si="104"/>
        <v>0</v>
      </c>
      <c r="T93" s="197"/>
      <c r="U93" s="197"/>
      <c r="V93" s="198">
        <f t="shared" si="105"/>
        <v>0</v>
      </c>
      <c r="W93" s="197"/>
      <c r="X93" s="197"/>
      <c r="Y93" s="198">
        <f t="shared" si="106"/>
        <v>0</v>
      </c>
      <c r="Z93" s="197"/>
      <c r="AA93" s="197"/>
      <c r="AB93" s="198">
        <f t="shared" si="107"/>
        <v>0</v>
      </c>
      <c r="AC93" s="197"/>
      <c r="AD93" s="197"/>
      <c r="AE93" s="198">
        <f t="shared" si="108"/>
        <v>0</v>
      </c>
      <c r="AF93" s="197"/>
      <c r="AG93" s="197"/>
      <c r="AH93" s="198">
        <f t="shared" si="109"/>
        <v>0</v>
      </c>
      <c r="AI93" s="197"/>
      <c r="AJ93" s="197"/>
      <c r="AK93" s="198">
        <f t="shared" si="96"/>
        <v>0</v>
      </c>
      <c r="AL93" s="197"/>
      <c r="AM93" s="197"/>
      <c r="AN93" s="198">
        <f t="shared" si="97"/>
        <v>0</v>
      </c>
      <c r="AO93" s="197"/>
      <c r="AP93" s="197"/>
      <c r="AQ93" s="198">
        <f t="shared" si="98"/>
        <v>0</v>
      </c>
      <c r="AR93" s="197"/>
      <c r="AS93" s="197"/>
      <c r="AT93" s="198">
        <f t="shared" si="99"/>
        <v>0</v>
      </c>
      <c r="AU93" s="197"/>
      <c r="AV93" s="197"/>
      <c r="AW93" s="198">
        <f t="shared" si="100"/>
        <v>0</v>
      </c>
      <c r="AX93" s="197"/>
      <c r="AY93" s="197"/>
      <c r="AZ93" s="198">
        <f t="shared" si="110"/>
        <v>0</v>
      </c>
      <c r="BA93" s="197"/>
      <c r="BB93" s="197"/>
      <c r="BC93" s="198">
        <f t="shared" si="111"/>
        <v>0</v>
      </c>
      <c r="BD93" s="197"/>
      <c r="BE93" s="197"/>
      <c r="BF93" s="198">
        <f t="shared" si="112"/>
        <v>0</v>
      </c>
      <c r="BG93" s="197"/>
      <c r="BH93" s="197"/>
      <c r="BI93" s="198">
        <f t="shared" si="113"/>
        <v>0</v>
      </c>
      <c r="BJ93" s="197"/>
      <c r="BK93" s="197"/>
      <c r="BL93" s="198">
        <f t="shared" si="114"/>
        <v>0</v>
      </c>
      <c r="BM93" s="197"/>
      <c r="BN93" s="197"/>
      <c r="BO93" s="198">
        <f t="shared" si="115"/>
        <v>0</v>
      </c>
      <c r="BP93" s="197"/>
      <c r="BQ93" s="197"/>
      <c r="BR93" s="198">
        <f t="shared" si="116"/>
        <v>0</v>
      </c>
      <c r="BS93" s="197"/>
      <c r="BT93" s="197"/>
      <c r="BU93" s="198">
        <f t="shared" si="117"/>
        <v>0</v>
      </c>
      <c r="BV93" s="197"/>
      <c r="BW93" s="197"/>
      <c r="BX93" s="198">
        <f t="shared" si="118"/>
        <v>0</v>
      </c>
      <c r="BY93" s="197"/>
      <c r="BZ93" s="197"/>
      <c r="CA93" s="198">
        <f t="shared" si="101"/>
        <v>0</v>
      </c>
    </row>
    <row r="94" spans="1:79" x14ac:dyDescent="0.25">
      <c r="A94" s="39">
        <f t="shared" si="119"/>
        <v>80</v>
      </c>
      <c r="B94" s="177"/>
      <c r="C94" s="301"/>
      <c r="D94" s="178"/>
      <c r="E94" s="38">
        <f t="shared" si="103"/>
        <v>45016</v>
      </c>
      <c r="F94" s="182"/>
      <c r="G94" s="198"/>
      <c r="H94" s="197"/>
      <c r="I94" s="197"/>
      <c r="J94" s="198">
        <f t="shared" si="93"/>
        <v>0</v>
      </c>
      <c r="K94" s="197"/>
      <c r="L94" s="197"/>
      <c r="M94" s="198">
        <f t="shared" si="94"/>
        <v>0</v>
      </c>
      <c r="N94" s="197"/>
      <c r="O94" s="197"/>
      <c r="P94" s="198">
        <f t="shared" si="95"/>
        <v>0</v>
      </c>
      <c r="Q94" s="197"/>
      <c r="R94" s="197"/>
      <c r="S94" s="198">
        <f t="shared" si="104"/>
        <v>0</v>
      </c>
      <c r="T94" s="197"/>
      <c r="U94" s="197"/>
      <c r="V94" s="198">
        <f t="shared" si="105"/>
        <v>0</v>
      </c>
      <c r="W94" s="197"/>
      <c r="X94" s="197"/>
      <c r="Y94" s="198">
        <f t="shared" si="106"/>
        <v>0</v>
      </c>
      <c r="Z94" s="197"/>
      <c r="AA94" s="197"/>
      <c r="AB94" s="198">
        <f t="shared" si="107"/>
        <v>0</v>
      </c>
      <c r="AC94" s="197"/>
      <c r="AD94" s="197"/>
      <c r="AE94" s="198">
        <f t="shared" si="108"/>
        <v>0</v>
      </c>
      <c r="AF94" s="197"/>
      <c r="AG94" s="197"/>
      <c r="AH94" s="198">
        <f t="shared" si="109"/>
        <v>0</v>
      </c>
      <c r="AI94" s="197"/>
      <c r="AJ94" s="197"/>
      <c r="AK94" s="198">
        <f t="shared" si="96"/>
        <v>0</v>
      </c>
      <c r="AL94" s="197"/>
      <c r="AM94" s="197"/>
      <c r="AN94" s="198">
        <f t="shared" si="97"/>
        <v>0</v>
      </c>
      <c r="AO94" s="197"/>
      <c r="AP94" s="197"/>
      <c r="AQ94" s="198">
        <f t="shared" si="98"/>
        <v>0</v>
      </c>
      <c r="AR94" s="197"/>
      <c r="AS94" s="197"/>
      <c r="AT94" s="198">
        <f t="shared" si="99"/>
        <v>0</v>
      </c>
      <c r="AU94" s="197"/>
      <c r="AV94" s="197"/>
      <c r="AW94" s="198">
        <f t="shared" si="100"/>
        <v>0</v>
      </c>
      <c r="AX94" s="197"/>
      <c r="AY94" s="197"/>
      <c r="AZ94" s="198">
        <f t="shared" si="110"/>
        <v>0</v>
      </c>
      <c r="BA94" s="197"/>
      <c r="BB94" s="197"/>
      <c r="BC94" s="198">
        <f t="shared" si="111"/>
        <v>0</v>
      </c>
      <c r="BD94" s="197"/>
      <c r="BE94" s="197"/>
      <c r="BF94" s="198">
        <f t="shared" si="112"/>
        <v>0</v>
      </c>
      <c r="BG94" s="197"/>
      <c r="BH94" s="197"/>
      <c r="BI94" s="198">
        <f t="shared" si="113"/>
        <v>0</v>
      </c>
      <c r="BJ94" s="197"/>
      <c r="BK94" s="197"/>
      <c r="BL94" s="198">
        <f t="shared" si="114"/>
        <v>0</v>
      </c>
      <c r="BM94" s="197"/>
      <c r="BN94" s="197"/>
      <c r="BO94" s="198">
        <f t="shared" si="115"/>
        <v>0</v>
      </c>
      <c r="BP94" s="197"/>
      <c r="BQ94" s="197"/>
      <c r="BR94" s="198">
        <f t="shared" si="116"/>
        <v>0</v>
      </c>
      <c r="BS94" s="197"/>
      <c r="BT94" s="197"/>
      <c r="BU94" s="198">
        <f t="shared" si="117"/>
        <v>0</v>
      </c>
      <c r="BV94" s="197"/>
      <c r="BW94" s="197"/>
      <c r="BX94" s="198">
        <f t="shared" si="118"/>
        <v>0</v>
      </c>
      <c r="BY94" s="197"/>
      <c r="BZ94" s="197"/>
      <c r="CA94" s="198">
        <f t="shared" si="101"/>
        <v>0</v>
      </c>
    </row>
    <row r="95" spans="1:79" x14ac:dyDescent="0.25">
      <c r="A95" s="39">
        <f t="shared" si="119"/>
        <v>81</v>
      </c>
      <c r="B95" s="177"/>
      <c r="C95" s="301"/>
      <c r="D95" s="178"/>
      <c r="E95" s="38">
        <f t="shared" si="103"/>
        <v>45016</v>
      </c>
      <c r="F95" s="182"/>
      <c r="G95" s="198"/>
      <c r="H95" s="197"/>
      <c r="I95" s="197"/>
      <c r="J95" s="198">
        <f t="shared" si="93"/>
        <v>0</v>
      </c>
      <c r="K95" s="197"/>
      <c r="L95" s="197"/>
      <c r="M95" s="198">
        <f t="shared" si="94"/>
        <v>0</v>
      </c>
      <c r="N95" s="197"/>
      <c r="O95" s="197"/>
      <c r="P95" s="198">
        <f t="shared" si="95"/>
        <v>0</v>
      </c>
      <c r="Q95" s="197"/>
      <c r="R95" s="197"/>
      <c r="S95" s="198">
        <f t="shared" si="104"/>
        <v>0</v>
      </c>
      <c r="T95" s="197"/>
      <c r="U95" s="197"/>
      <c r="V95" s="198">
        <f t="shared" si="105"/>
        <v>0</v>
      </c>
      <c r="W95" s="197"/>
      <c r="X95" s="197"/>
      <c r="Y95" s="198">
        <f t="shared" si="106"/>
        <v>0</v>
      </c>
      <c r="Z95" s="197"/>
      <c r="AA95" s="197"/>
      <c r="AB95" s="198">
        <f t="shared" si="107"/>
        <v>0</v>
      </c>
      <c r="AC95" s="197"/>
      <c r="AD95" s="197"/>
      <c r="AE95" s="198">
        <f t="shared" si="108"/>
        <v>0</v>
      </c>
      <c r="AF95" s="197"/>
      <c r="AG95" s="197"/>
      <c r="AH95" s="198">
        <f t="shared" si="109"/>
        <v>0</v>
      </c>
      <c r="AI95" s="197"/>
      <c r="AJ95" s="197"/>
      <c r="AK95" s="198">
        <f t="shared" si="96"/>
        <v>0</v>
      </c>
      <c r="AL95" s="197"/>
      <c r="AM95" s="197"/>
      <c r="AN95" s="198">
        <f t="shared" si="97"/>
        <v>0</v>
      </c>
      <c r="AO95" s="197"/>
      <c r="AP95" s="197"/>
      <c r="AQ95" s="198">
        <f t="shared" si="98"/>
        <v>0</v>
      </c>
      <c r="AR95" s="197"/>
      <c r="AS95" s="197"/>
      <c r="AT95" s="198">
        <f t="shared" si="99"/>
        <v>0</v>
      </c>
      <c r="AU95" s="197"/>
      <c r="AV95" s="197"/>
      <c r="AW95" s="198">
        <f t="shared" si="100"/>
        <v>0</v>
      </c>
      <c r="AX95" s="197"/>
      <c r="AY95" s="197"/>
      <c r="AZ95" s="198">
        <f t="shared" si="110"/>
        <v>0</v>
      </c>
      <c r="BA95" s="197"/>
      <c r="BB95" s="197"/>
      <c r="BC95" s="198">
        <f t="shared" si="111"/>
        <v>0</v>
      </c>
      <c r="BD95" s="197"/>
      <c r="BE95" s="197"/>
      <c r="BF95" s="198">
        <f t="shared" si="112"/>
        <v>0</v>
      </c>
      <c r="BG95" s="197"/>
      <c r="BH95" s="197"/>
      <c r="BI95" s="198">
        <f t="shared" si="113"/>
        <v>0</v>
      </c>
      <c r="BJ95" s="197"/>
      <c r="BK95" s="197"/>
      <c r="BL95" s="198">
        <f t="shared" si="114"/>
        <v>0</v>
      </c>
      <c r="BM95" s="197"/>
      <c r="BN95" s="197"/>
      <c r="BO95" s="198">
        <f t="shared" si="115"/>
        <v>0</v>
      </c>
      <c r="BP95" s="197"/>
      <c r="BQ95" s="197"/>
      <c r="BR95" s="198">
        <f t="shared" si="116"/>
        <v>0</v>
      </c>
      <c r="BS95" s="197"/>
      <c r="BT95" s="197"/>
      <c r="BU95" s="198">
        <f t="shared" si="117"/>
        <v>0</v>
      </c>
      <c r="BV95" s="197"/>
      <c r="BW95" s="197"/>
      <c r="BX95" s="198">
        <f t="shared" si="118"/>
        <v>0</v>
      </c>
      <c r="BY95" s="197"/>
      <c r="BZ95" s="197"/>
      <c r="CA95" s="198">
        <f t="shared" si="101"/>
        <v>0</v>
      </c>
    </row>
    <row r="96" spans="1:79" x14ac:dyDescent="0.25">
      <c r="A96" s="39">
        <f t="shared" si="119"/>
        <v>82</v>
      </c>
      <c r="B96" s="177"/>
      <c r="C96" s="301"/>
      <c r="D96" s="178"/>
      <c r="E96" s="38">
        <f t="shared" si="103"/>
        <v>45016</v>
      </c>
      <c r="F96" s="182"/>
      <c r="G96" s="198"/>
      <c r="H96" s="197"/>
      <c r="I96" s="197"/>
      <c r="J96" s="198">
        <f t="shared" si="93"/>
        <v>0</v>
      </c>
      <c r="K96" s="197"/>
      <c r="L96" s="197"/>
      <c r="M96" s="198">
        <f t="shared" si="94"/>
        <v>0</v>
      </c>
      <c r="N96" s="197"/>
      <c r="O96" s="197"/>
      <c r="P96" s="198">
        <f t="shared" si="95"/>
        <v>0</v>
      </c>
      <c r="Q96" s="197"/>
      <c r="R96" s="197"/>
      <c r="S96" s="198">
        <f t="shared" si="104"/>
        <v>0</v>
      </c>
      <c r="T96" s="197"/>
      <c r="U96" s="197"/>
      <c r="V96" s="198">
        <f t="shared" si="105"/>
        <v>0</v>
      </c>
      <c r="W96" s="197"/>
      <c r="X96" s="197"/>
      <c r="Y96" s="198">
        <f t="shared" si="106"/>
        <v>0</v>
      </c>
      <c r="Z96" s="197"/>
      <c r="AA96" s="197"/>
      <c r="AB96" s="198">
        <f t="shared" si="107"/>
        <v>0</v>
      </c>
      <c r="AC96" s="197"/>
      <c r="AD96" s="197"/>
      <c r="AE96" s="198">
        <f t="shared" si="108"/>
        <v>0</v>
      </c>
      <c r="AF96" s="197"/>
      <c r="AG96" s="197"/>
      <c r="AH96" s="198">
        <f t="shared" si="109"/>
        <v>0</v>
      </c>
      <c r="AI96" s="197"/>
      <c r="AJ96" s="197"/>
      <c r="AK96" s="198">
        <f t="shared" si="96"/>
        <v>0</v>
      </c>
      <c r="AL96" s="197"/>
      <c r="AM96" s="197"/>
      <c r="AN96" s="198">
        <f t="shared" si="97"/>
        <v>0</v>
      </c>
      <c r="AO96" s="197"/>
      <c r="AP96" s="197"/>
      <c r="AQ96" s="198">
        <f t="shared" si="98"/>
        <v>0</v>
      </c>
      <c r="AR96" s="197"/>
      <c r="AS96" s="197"/>
      <c r="AT96" s="198">
        <f t="shared" si="99"/>
        <v>0</v>
      </c>
      <c r="AU96" s="197"/>
      <c r="AV96" s="197"/>
      <c r="AW96" s="198">
        <f t="shared" si="100"/>
        <v>0</v>
      </c>
      <c r="AX96" s="197"/>
      <c r="AY96" s="197"/>
      <c r="AZ96" s="198">
        <f t="shared" si="110"/>
        <v>0</v>
      </c>
      <c r="BA96" s="197"/>
      <c r="BB96" s="197"/>
      <c r="BC96" s="198">
        <f t="shared" si="111"/>
        <v>0</v>
      </c>
      <c r="BD96" s="197"/>
      <c r="BE96" s="197"/>
      <c r="BF96" s="198">
        <f t="shared" si="112"/>
        <v>0</v>
      </c>
      <c r="BG96" s="197"/>
      <c r="BH96" s="197"/>
      <c r="BI96" s="198">
        <f t="shared" si="113"/>
        <v>0</v>
      </c>
      <c r="BJ96" s="197"/>
      <c r="BK96" s="197"/>
      <c r="BL96" s="198">
        <f t="shared" si="114"/>
        <v>0</v>
      </c>
      <c r="BM96" s="197"/>
      <c r="BN96" s="197"/>
      <c r="BO96" s="198">
        <f t="shared" si="115"/>
        <v>0</v>
      </c>
      <c r="BP96" s="197"/>
      <c r="BQ96" s="197"/>
      <c r="BR96" s="198">
        <f t="shared" si="116"/>
        <v>0</v>
      </c>
      <c r="BS96" s="197"/>
      <c r="BT96" s="197"/>
      <c r="BU96" s="198">
        <f t="shared" si="117"/>
        <v>0</v>
      </c>
      <c r="BV96" s="197"/>
      <c r="BW96" s="197"/>
      <c r="BX96" s="198">
        <f t="shared" si="118"/>
        <v>0</v>
      </c>
      <c r="BY96" s="197"/>
      <c r="BZ96" s="197"/>
      <c r="CA96" s="198">
        <f t="shared" si="101"/>
        <v>0</v>
      </c>
    </row>
    <row r="97" spans="1:79" x14ac:dyDescent="0.25">
      <c r="A97" s="39">
        <f t="shared" si="119"/>
        <v>83</v>
      </c>
      <c r="B97" s="177"/>
      <c r="C97" s="301"/>
      <c r="D97" s="178"/>
      <c r="E97" s="38">
        <f t="shared" si="103"/>
        <v>45016</v>
      </c>
      <c r="F97" s="182"/>
      <c r="G97" s="198"/>
      <c r="H97" s="197"/>
      <c r="I97" s="197"/>
      <c r="J97" s="198">
        <f t="shared" ref="J97" si="120">SUM(H97:I97)</f>
        <v>0</v>
      </c>
      <c r="K97" s="197"/>
      <c r="L97" s="197"/>
      <c r="M97" s="198">
        <f t="shared" ref="M97:M114" si="121">SUM(K97:L97)</f>
        <v>0</v>
      </c>
      <c r="N97" s="197"/>
      <c r="O97" s="197"/>
      <c r="P97" s="198">
        <f t="shared" ref="P97:P114" si="122">SUM(N97:O97)</f>
        <v>0</v>
      </c>
      <c r="Q97" s="197"/>
      <c r="R97" s="197"/>
      <c r="S97" s="198">
        <f t="shared" ref="S97:S114" si="123">SUM(Q97:R97)</f>
        <v>0</v>
      </c>
      <c r="T97" s="197"/>
      <c r="U97" s="197"/>
      <c r="V97" s="198">
        <f t="shared" ref="V97:V114" si="124">SUM(T97:U97)</f>
        <v>0</v>
      </c>
      <c r="W97" s="197"/>
      <c r="X97" s="197"/>
      <c r="Y97" s="198">
        <f t="shared" ref="Y97:Y114" si="125">SUM(W97:X97)</f>
        <v>0</v>
      </c>
      <c r="Z97" s="197"/>
      <c r="AA97" s="197"/>
      <c r="AB97" s="198">
        <f t="shared" ref="AB97:AB114" si="126">SUM(Z97:AA97)</f>
        <v>0</v>
      </c>
      <c r="AC97" s="197"/>
      <c r="AD97" s="197"/>
      <c r="AE97" s="198">
        <f t="shared" ref="AE97:AE114" si="127">SUM(AC97:AD97)</f>
        <v>0</v>
      </c>
      <c r="AF97" s="197"/>
      <c r="AG97" s="197"/>
      <c r="AH97" s="198">
        <f t="shared" ref="AH97:AH114" si="128">SUM(AF97:AG97)</f>
        <v>0</v>
      </c>
      <c r="AI97" s="197"/>
      <c r="AJ97" s="197"/>
      <c r="AK97" s="198">
        <f t="shared" ref="AK97:AK114" si="129">SUM(AI97:AJ97)</f>
        <v>0</v>
      </c>
      <c r="AL97" s="197"/>
      <c r="AM97" s="197"/>
      <c r="AN97" s="198">
        <f t="shared" ref="AN97:AN114" si="130">SUM(AL97:AM97)</f>
        <v>0</v>
      </c>
      <c r="AO97" s="197"/>
      <c r="AP97" s="197"/>
      <c r="AQ97" s="198">
        <f t="shared" ref="AQ97:AQ114" si="131">SUM(AO97:AP97)</f>
        <v>0</v>
      </c>
      <c r="AR97" s="197"/>
      <c r="AS97" s="197"/>
      <c r="AT97" s="198">
        <f t="shared" ref="AT97:AT114" si="132">SUM(AR97:AS97)</f>
        <v>0</v>
      </c>
      <c r="AU97" s="197"/>
      <c r="AV97" s="197"/>
      <c r="AW97" s="198">
        <f t="shared" ref="AW97:AW114" si="133">SUM(AU97:AV97)</f>
        <v>0</v>
      </c>
      <c r="AX97" s="197"/>
      <c r="AY97" s="197"/>
      <c r="AZ97" s="198">
        <f t="shared" ref="AZ97:AZ114" si="134">SUM(AX97:AY97)</f>
        <v>0</v>
      </c>
      <c r="BA97" s="197"/>
      <c r="BB97" s="197"/>
      <c r="BC97" s="198">
        <f t="shared" ref="BC97:BC114" si="135">SUM(BA97:BB97)</f>
        <v>0</v>
      </c>
      <c r="BD97" s="197"/>
      <c r="BE97" s="197"/>
      <c r="BF97" s="198">
        <f t="shared" ref="BF97:BF114" si="136">SUM(BD97:BE97)</f>
        <v>0</v>
      </c>
      <c r="BG97" s="197"/>
      <c r="BH97" s="197"/>
      <c r="BI97" s="198">
        <f t="shared" ref="BI97:BI114" si="137">SUM(BG97:BH97)</f>
        <v>0</v>
      </c>
      <c r="BJ97" s="197"/>
      <c r="BK97" s="197"/>
      <c r="BL97" s="198">
        <f t="shared" ref="BL97:BL114" si="138">SUM(BJ97:BK97)</f>
        <v>0</v>
      </c>
      <c r="BM97" s="197"/>
      <c r="BN97" s="197"/>
      <c r="BO97" s="198">
        <f t="shared" ref="BO97:BO114" si="139">SUM(BM97:BN97)</f>
        <v>0</v>
      </c>
      <c r="BP97" s="197"/>
      <c r="BQ97" s="197"/>
      <c r="BR97" s="198">
        <f t="shared" ref="BR97:BR114" si="140">SUM(BP97:BQ97)</f>
        <v>0</v>
      </c>
      <c r="BS97" s="197"/>
      <c r="BT97" s="197"/>
      <c r="BU97" s="198">
        <f t="shared" ref="BU97:BU114" si="141">SUM(BS97:BT97)</f>
        <v>0</v>
      </c>
      <c r="BV97" s="197"/>
      <c r="BW97" s="197"/>
      <c r="BX97" s="198">
        <f t="shared" ref="BX97:BX114" si="142">SUM(BV97:BW97)</f>
        <v>0</v>
      </c>
      <c r="BY97" s="197"/>
      <c r="BZ97" s="197"/>
      <c r="CA97" s="198">
        <f t="shared" ref="CA97:CA114" si="143">SUM(BY97:BZ97)</f>
        <v>0</v>
      </c>
    </row>
    <row r="98" spans="1:79" x14ac:dyDescent="0.25">
      <c r="A98" s="39">
        <f t="shared" si="119"/>
        <v>84</v>
      </c>
      <c r="B98" s="177"/>
      <c r="C98" s="301"/>
      <c r="D98" s="178"/>
      <c r="E98" s="38">
        <f t="shared" si="103"/>
        <v>45016</v>
      </c>
      <c r="F98" s="182"/>
      <c r="G98" s="198"/>
      <c r="H98" s="197"/>
      <c r="I98" s="197"/>
      <c r="J98" s="198">
        <f t="shared" ref="J98:J114" si="144">SUM(H98:I98)</f>
        <v>0</v>
      </c>
      <c r="K98" s="197"/>
      <c r="L98" s="197"/>
      <c r="M98" s="198">
        <f t="shared" si="121"/>
        <v>0</v>
      </c>
      <c r="N98" s="197"/>
      <c r="O98" s="197"/>
      <c r="P98" s="198">
        <f t="shared" si="122"/>
        <v>0</v>
      </c>
      <c r="Q98" s="197"/>
      <c r="R98" s="197"/>
      <c r="S98" s="198">
        <f t="shared" si="123"/>
        <v>0</v>
      </c>
      <c r="T98" s="197"/>
      <c r="U98" s="197"/>
      <c r="V98" s="198">
        <f t="shared" si="124"/>
        <v>0</v>
      </c>
      <c r="W98" s="197"/>
      <c r="X98" s="197"/>
      <c r="Y98" s="198">
        <f t="shared" si="125"/>
        <v>0</v>
      </c>
      <c r="Z98" s="197"/>
      <c r="AA98" s="197"/>
      <c r="AB98" s="198">
        <f t="shared" si="126"/>
        <v>0</v>
      </c>
      <c r="AC98" s="197"/>
      <c r="AD98" s="197"/>
      <c r="AE98" s="198">
        <f t="shared" si="127"/>
        <v>0</v>
      </c>
      <c r="AF98" s="197"/>
      <c r="AG98" s="197"/>
      <c r="AH98" s="198">
        <f t="shared" si="128"/>
        <v>0</v>
      </c>
      <c r="AI98" s="197"/>
      <c r="AJ98" s="197"/>
      <c r="AK98" s="198">
        <f t="shared" si="129"/>
        <v>0</v>
      </c>
      <c r="AL98" s="197"/>
      <c r="AM98" s="197"/>
      <c r="AN98" s="198">
        <f t="shared" si="130"/>
        <v>0</v>
      </c>
      <c r="AO98" s="197"/>
      <c r="AP98" s="197"/>
      <c r="AQ98" s="198">
        <f t="shared" si="131"/>
        <v>0</v>
      </c>
      <c r="AR98" s="197"/>
      <c r="AS98" s="197"/>
      <c r="AT98" s="198">
        <f t="shared" si="132"/>
        <v>0</v>
      </c>
      <c r="AU98" s="197"/>
      <c r="AV98" s="197"/>
      <c r="AW98" s="198">
        <f t="shared" si="133"/>
        <v>0</v>
      </c>
      <c r="AX98" s="197"/>
      <c r="AY98" s="197"/>
      <c r="AZ98" s="198">
        <f t="shared" si="134"/>
        <v>0</v>
      </c>
      <c r="BA98" s="197"/>
      <c r="BB98" s="197"/>
      <c r="BC98" s="198">
        <f t="shared" si="135"/>
        <v>0</v>
      </c>
      <c r="BD98" s="197"/>
      <c r="BE98" s="197"/>
      <c r="BF98" s="198">
        <f t="shared" si="136"/>
        <v>0</v>
      </c>
      <c r="BG98" s="197"/>
      <c r="BH98" s="197"/>
      <c r="BI98" s="198">
        <f t="shared" si="137"/>
        <v>0</v>
      </c>
      <c r="BJ98" s="197"/>
      <c r="BK98" s="197"/>
      <c r="BL98" s="198">
        <f t="shared" si="138"/>
        <v>0</v>
      </c>
      <c r="BM98" s="197"/>
      <c r="BN98" s="197"/>
      <c r="BO98" s="198">
        <f t="shared" si="139"/>
        <v>0</v>
      </c>
      <c r="BP98" s="197"/>
      <c r="BQ98" s="197"/>
      <c r="BR98" s="198">
        <f t="shared" si="140"/>
        <v>0</v>
      </c>
      <c r="BS98" s="197"/>
      <c r="BT98" s="197"/>
      <c r="BU98" s="198">
        <f t="shared" si="141"/>
        <v>0</v>
      </c>
      <c r="BV98" s="197"/>
      <c r="BW98" s="197"/>
      <c r="BX98" s="198">
        <f t="shared" si="142"/>
        <v>0</v>
      </c>
      <c r="BY98" s="197"/>
      <c r="BZ98" s="197"/>
      <c r="CA98" s="198">
        <f t="shared" si="143"/>
        <v>0</v>
      </c>
    </row>
    <row r="99" spans="1:79" x14ac:dyDescent="0.25">
      <c r="A99" s="39">
        <f t="shared" si="119"/>
        <v>85</v>
      </c>
      <c r="B99" s="177"/>
      <c r="C99" s="301"/>
      <c r="D99" s="178"/>
      <c r="E99" s="38">
        <f t="shared" si="103"/>
        <v>45016</v>
      </c>
      <c r="F99" s="182"/>
      <c r="G99" s="198"/>
      <c r="H99" s="197"/>
      <c r="I99" s="197"/>
      <c r="J99" s="198">
        <f t="shared" si="144"/>
        <v>0</v>
      </c>
      <c r="K99" s="197"/>
      <c r="L99" s="197"/>
      <c r="M99" s="198">
        <f t="shared" si="121"/>
        <v>0</v>
      </c>
      <c r="N99" s="197"/>
      <c r="O99" s="197"/>
      <c r="P99" s="198">
        <f t="shared" si="122"/>
        <v>0</v>
      </c>
      <c r="Q99" s="197"/>
      <c r="R99" s="197"/>
      <c r="S99" s="198">
        <f t="shared" si="123"/>
        <v>0</v>
      </c>
      <c r="T99" s="197"/>
      <c r="U99" s="197"/>
      <c r="V99" s="198">
        <f t="shared" si="124"/>
        <v>0</v>
      </c>
      <c r="W99" s="197"/>
      <c r="X99" s="197"/>
      <c r="Y99" s="198">
        <f t="shared" si="125"/>
        <v>0</v>
      </c>
      <c r="Z99" s="197"/>
      <c r="AA99" s="197"/>
      <c r="AB99" s="198">
        <f t="shared" si="126"/>
        <v>0</v>
      </c>
      <c r="AC99" s="197"/>
      <c r="AD99" s="197"/>
      <c r="AE99" s="198">
        <f t="shared" si="127"/>
        <v>0</v>
      </c>
      <c r="AF99" s="197"/>
      <c r="AG99" s="197"/>
      <c r="AH99" s="198">
        <f t="shared" si="128"/>
        <v>0</v>
      </c>
      <c r="AI99" s="197"/>
      <c r="AJ99" s="197"/>
      <c r="AK99" s="198">
        <f t="shared" si="129"/>
        <v>0</v>
      </c>
      <c r="AL99" s="197"/>
      <c r="AM99" s="197"/>
      <c r="AN99" s="198">
        <f t="shared" si="130"/>
        <v>0</v>
      </c>
      <c r="AO99" s="197"/>
      <c r="AP99" s="197"/>
      <c r="AQ99" s="198">
        <f t="shared" si="131"/>
        <v>0</v>
      </c>
      <c r="AR99" s="197"/>
      <c r="AS99" s="197"/>
      <c r="AT99" s="198">
        <f t="shared" si="132"/>
        <v>0</v>
      </c>
      <c r="AU99" s="197"/>
      <c r="AV99" s="197"/>
      <c r="AW99" s="198">
        <f t="shared" si="133"/>
        <v>0</v>
      </c>
      <c r="AX99" s="197"/>
      <c r="AY99" s="197"/>
      <c r="AZ99" s="198">
        <f t="shared" si="134"/>
        <v>0</v>
      </c>
      <c r="BA99" s="197"/>
      <c r="BB99" s="197"/>
      <c r="BC99" s="198">
        <f t="shared" si="135"/>
        <v>0</v>
      </c>
      <c r="BD99" s="197"/>
      <c r="BE99" s="197"/>
      <c r="BF99" s="198">
        <f t="shared" si="136"/>
        <v>0</v>
      </c>
      <c r="BG99" s="197"/>
      <c r="BH99" s="197"/>
      <c r="BI99" s="198">
        <f t="shared" si="137"/>
        <v>0</v>
      </c>
      <c r="BJ99" s="197"/>
      <c r="BK99" s="197"/>
      <c r="BL99" s="198">
        <f t="shared" si="138"/>
        <v>0</v>
      </c>
      <c r="BM99" s="197"/>
      <c r="BN99" s="197"/>
      <c r="BO99" s="198">
        <f t="shared" si="139"/>
        <v>0</v>
      </c>
      <c r="BP99" s="197"/>
      <c r="BQ99" s="197"/>
      <c r="BR99" s="198">
        <f t="shared" si="140"/>
        <v>0</v>
      </c>
      <c r="BS99" s="197"/>
      <c r="BT99" s="197"/>
      <c r="BU99" s="198">
        <f t="shared" si="141"/>
        <v>0</v>
      </c>
      <c r="BV99" s="197"/>
      <c r="BW99" s="197"/>
      <c r="BX99" s="198">
        <f t="shared" si="142"/>
        <v>0</v>
      </c>
      <c r="BY99" s="197"/>
      <c r="BZ99" s="197"/>
      <c r="CA99" s="198">
        <f t="shared" si="143"/>
        <v>0</v>
      </c>
    </row>
    <row r="100" spans="1:79" x14ac:dyDescent="0.25">
      <c r="A100" s="39">
        <f t="shared" si="119"/>
        <v>86</v>
      </c>
      <c r="B100" s="177"/>
      <c r="C100" s="301"/>
      <c r="D100" s="178"/>
      <c r="E100" s="38">
        <f t="shared" si="103"/>
        <v>45016</v>
      </c>
      <c r="F100" s="182"/>
      <c r="G100" s="198"/>
      <c r="H100" s="197"/>
      <c r="I100" s="197"/>
      <c r="J100" s="198">
        <f t="shared" si="144"/>
        <v>0</v>
      </c>
      <c r="K100" s="197"/>
      <c r="L100" s="197"/>
      <c r="M100" s="198">
        <f t="shared" si="121"/>
        <v>0</v>
      </c>
      <c r="N100" s="197"/>
      <c r="O100" s="197"/>
      <c r="P100" s="198">
        <f t="shared" si="122"/>
        <v>0</v>
      </c>
      <c r="Q100" s="197"/>
      <c r="R100" s="197"/>
      <c r="S100" s="198">
        <f t="shared" si="123"/>
        <v>0</v>
      </c>
      <c r="T100" s="197"/>
      <c r="U100" s="197"/>
      <c r="V100" s="198">
        <f t="shared" si="124"/>
        <v>0</v>
      </c>
      <c r="W100" s="197"/>
      <c r="X100" s="197"/>
      <c r="Y100" s="198">
        <f t="shared" si="125"/>
        <v>0</v>
      </c>
      <c r="Z100" s="197"/>
      <c r="AA100" s="197"/>
      <c r="AB100" s="198">
        <f t="shared" si="126"/>
        <v>0</v>
      </c>
      <c r="AC100" s="197"/>
      <c r="AD100" s="197"/>
      <c r="AE100" s="198">
        <f t="shared" si="127"/>
        <v>0</v>
      </c>
      <c r="AF100" s="197"/>
      <c r="AG100" s="197"/>
      <c r="AH100" s="198">
        <f t="shared" si="128"/>
        <v>0</v>
      </c>
      <c r="AI100" s="197"/>
      <c r="AJ100" s="197"/>
      <c r="AK100" s="198">
        <f t="shared" si="129"/>
        <v>0</v>
      </c>
      <c r="AL100" s="197"/>
      <c r="AM100" s="197"/>
      <c r="AN100" s="198">
        <f t="shared" si="130"/>
        <v>0</v>
      </c>
      <c r="AO100" s="197"/>
      <c r="AP100" s="197"/>
      <c r="AQ100" s="198">
        <f t="shared" si="131"/>
        <v>0</v>
      </c>
      <c r="AR100" s="197"/>
      <c r="AS100" s="197"/>
      <c r="AT100" s="198">
        <f t="shared" si="132"/>
        <v>0</v>
      </c>
      <c r="AU100" s="197"/>
      <c r="AV100" s="197"/>
      <c r="AW100" s="198">
        <f t="shared" si="133"/>
        <v>0</v>
      </c>
      <c r="AX100" s="197"/>
      <c r="AY100" s="197"/>
      <c r="AZ100" s="198">
        <f t="shared" si="134"/>
        <v>0</v>
      </c>
      <c r="BA100" s="197"/>
      <c r="BB100" s="197"/>
      <c r="BC100" s="198">
        <f t="shared" si="135"/>
        <v>0</v>
      </c>
      <c r="BD100" s="197"/>
      <c r="BE100" s="197"/>
      <c r="BF100" s="198">
        <f t="shared" si="136"/>
        <v>0</v>
      </c>
      <c r="BG100" s="197"/>
      <c r="BH100" s="197"/>
      <c r="BI100" s="198">
        <f t="shared" si="137"/>
        <v>0</v>
      </c>
      <c r="BJ100" s="197"/>
      <c r="BK100" s="197"/>
      <c r="BL100" s="198">
        <f t="shared" si="138"/>
        <v>0</v>
      </c>
      <c r="BM100" s="197"/>
      <c r="BN100" s="197"/>
      <c r="BO100" s="198">
        <f t="shared" si="139"/>
        <v>0</v>
      </c>
      <c r="BP100" s="197"/>
      <c r="BQ100" s="197"/>
      <c r="BR100" s="198">
        <f t="shared" si="140"/>
        <v>0</v>
      </c>
      <c r="BS100" s="197"/>
      <c r="BT100" s="197"/>
      <c r="BU100" s="198">
        <f t="shared" si="141"/>
        <v>0</v>
      </c>
      <c r="BV100" s="197"/>
      <c r="BW100" s="197"/>
      <c r="BX100" s="198">
        <f t="shared" si="142"/>
        <v>0</v>
      </c>
      <c r="BY100" s="197"/>
      <c r="BZ100" s="197"/>
      <c r="CA100" s="198">
        <f t="shared" si="143"/>
        <v>0</v>
      </c>
    </row>
    <row r="101" spans="1:79" x14ac:dyDescent="0.25">
      <c r="A101" s="39">
        <f t="shared" si="119"/>
        <v>87</v>
      </c>
      <c r="B101" s="177"/>
      <c r="C101" s="301"/>
      <c r="D101" s="178"/>
      <c r="E101" s="38">
        <f t="shared" si="103"/>
        <v>45016</v>
      </c>
      <c r="F101" s="182"/>
      <c r="G101" s="198"/>
      <c r="H101" s="197"/>
      <c r="I101" s="197"/>
      <c r="J101" s="198">
        <f t="shared" si="144"/>
        <v>0</v>
      </c>
      <c r="K101" s="197"/>
      <c r="L101" s="197"/>
      <c r="M101" s="198">
        <f t="shared" si="121"/>
        <v>0</v>
      </c>
      <c r="N101" s="197"/>
      <c r="O101" s="197"/>
      <c r="P101" s="198">
        <f t="shared" si="122"/>
        <v>0</v>
      </c>
      <c r="Q101" s="197"/>
      <c r="R101" s="197"/>
      <c r="S101" s="198">
        <f t="shared" si="123"/>
        <v>0</v>
      </c>
      <c r="T101" s="197"/>
      <c r="U101" s="197"/>
      <c r="V101" s="198">
        <f t="shared" si="124"/>
        <v>0</v>
      </c>
      <c r="W101" s="197"/>
      <c r="X101" s="197"/>
      <c r="Y101" s="198">
        <f t="shared" si="125"/>
        <v>0</v>
      </c>
      <c r="Z101" s="197"/>
      <c r="AA101" s="197"/>
      <c r="AB101" s="198">
        <f t="shared" si="126"/>
        <v>0</v>
      </c>
      <c r="AC101" s="197"/>
      <c r="AD101" s="197"/>
      <c r="AE101" s="198">
        <f t="shared" si="127"/>
        <v>0</v>
      </c>
      <c r="AF101" s="197"/>
      <c r="AG101" s="197"/>
      <c r="AH101" s="198">
        <f t="shared" si="128"/>
        <v>0</v>
      </c>
      <c r="AI101" s="197"/>
      <c r="AJ101" s="197"/>
      <c r="AK101" s="198">
        <f t="shared" si="129"/>
        <v>0</v>
      </c>
      <c r="AL101" s="197"/>
      <c r="AM101" s="197"/>
      <c r="AN101" s="198">
        <f t="shared" si="130"/>
        <v>0</v>
      </c>
      <c r="AO101" s="197"/>
      <c r="AP101" s="197"/>
      <c r="AQ101" s="198">
        <f t="shared" si="131"/>
        <v>0</v>
      </c>
      <c r="AR101" s="197"/>
      <c r="AS101" s="197"/>
      <c r="AT101" s="198">
        <f t="shared" si="132"/>
        <v>0</v>
      </c>
      <c r="AU101" s="197"/>
      <c r="AV101" s="197"/>
      <c r="AW101" s="198">
        <f t="shared" si="133"/>
        <v>0</v>
      </c>
      <c r="AX101" s="197"/>
      <c r="AY101" s="197"/>
      <c r="AZ101" s="198">
        <f t="shared" si="134"/>
        <v>0</v>
      </c>
      <c r="BA101" s="197"/>
      <c r="BB101" s="197"/>
      <c r="BC101" s="198">
        <f t="shared" si="135"/>
        <v>0</v>
      </c>
      <c r="BD101" s="197"/>
      <c r="BE101" s="197"/>
      <c r="BF101" s="198">
        <f t="shared" si="136"/>
        <v>0</v>
      </c>
      <c r="BG101" s="197"/>
      <c r="BH101" s="197"/>
      <c r="BI101" s="198">
        <f t="shared" si="137"/>
        <v>0</v>
      </c>
      <c r="BJ101" s="197"/>
      <c r="BK101" s="197"/>
      <c r="BL101" s="198">
        <f t="shared" si="138"/>
        <v>0</v>
      </c>
      <c r="BM101" s="197"/>
      <c r="BN101" s="197"/>
      <c r="BO101" s="198">
        <f t="shared" si="139"/>
        <v>0</v>
      </c>
      <c r="BP101" s="197"/>
      <c r="BQ101" s="197"/>
      <c r="BR101" s="198">
        <f t="shared" si="140"/>
        <v>0</v>
      </c>
      <c r="BS101" s="197"/>
      <c r="BT101" s="197"/>
      <c r="BU101" s="198">
        <f t="shared" si="141"/>
        <v>0</v>
      </c>
      <c r="BV101" s="197"/>
      <c r="BW101" s="197"/>
      <c r="BX101" s="198">
        <f t="shared" si="142"/>
        <v>0</v>
      </c>
      <c r="BY101" s="197"/>
      <c r="BZ101" s="197"/>
      <c r="CA101" s="198">
        <f t="shared" si="143"/>
        <v>0</v>
      </c>
    </row>
    <row r="102" spans="1:79" x14ac:dyDescent="0.25">
      <c r="A102" s="39">
        <f t="shared" si="119"/>
        <v>88</v>
      </c>
      <c r="B102" s="177"/>
      <c r="C102" s="301"/>
      <c r="D102" s="178"/>
      <c r="E102" s="38">
        <f t="shared" si="103"/>
        <v>45016</v>
      </c>
      <c r="F102" s="182"/>
      <c r="G102" s="198"/>
      <c r="H102" s="197"/>
      <c r="I102" s="197"/>
      <c r="J102" s="198">
        <f t="shared" si="144"/>
        <v>0</v>
      </c>
      <c r="K102" s="197"/>
      <c r="L102" s="197"/>
      <c r="M102" s="198">
        <f t="shared" si="121"/>
        <v>0</v>
      </c>
      <c r="N102" s="197"/>
      <c r="O102" s="197"/>
      <c r="P102" s="198">
        <f t="shared" si="122"/>
        <v>0</v>
      </c>
      <c r="Q102" s="197"/>
      <c r="R102" s="197"/>
      <c r="S102" s="198">
        <f t="shared" si="123"/>
        <v>0</v>
      </c>
      <c r="T102" s="197"/>
      <c r="U102" s="197"/>
      <c r="V102" s="198">
        <f t="shared" si="124"/>
        <v>0</v>
      </c>
      <c r="W102" s="197"/>
      <c r="X102" s="197"/>
      <c r="Y102" s="198">
        <f t="shared" si="125"/>
        <v>0</v>
      </c>
      <c r="Z102" s="197"/>
      <c r="AA102" s="197"/>
      <c r="AB102" s="198">
        <f t="shared" si="126"/>
        <v>0</v>
      </c>
      <c r="AC102" s="197"/>
      <c r="AD102" s="197"/>
      <c r="AE102" s="198">
        <f t="shared" si="127"/>
        <v>0</v>
      </c>
      <c r="AF102" s="197"/>
      <c r="AG102" s="197"/>
      <c r="AH102" s="198">
        <f t="shared" si="128"/>
        <v>0</v>
      </c>
      <c r="AI102" s="197"/>
      <c r="AJ102" s="197"/>
      <c r="AK102" s="198">
        <f t="shared" si="129"/>
        <v>0</v>
      </c>
      <c r="AL102" s="197"/>
      <c r="AM102" s="197"/>
      <c r="AN102" s="198">
        <f t="shared" si="130"/>
        <v>0</v>
      </c>
      <c r="AO102" s="197"/>
      <c r="AP102" s="197"/>
      <c r="AQ102" s="198">
        <f t="shared" si="131"/>
        <v>0</v>
      </c>
      <c r="AR102" s="197"/>
      <c r="AS102" s="197"/>
      <c r="AT102" s="198">
        <f t="shared" si="132"/>
        <v>0</v>
      </c>
      <c r="AU102" s="197"/>
      <c r="AV102" s="197"/>
      <c r="AW102" s="198">
        <f t="shared" si="133"/>
        <v>0</v>
      </c>
      <c r="AX102" s="197"/>
      <c r="AY102" s="197"/>
      <c r="AZ102" s="198">
        <f t="shared" si="134"/>
        <v>0</v>
      </c>
      <c r="BA102" s="197"/>
      <c r="BB102" s="197"/>
      <c r="BC102" s="198">
        <f t="shared" si="135"/>
        <v>0</v>
      </c>
      <c r="BD102" s="197"/>
      <c r="BE102" s="197"/>
      <c r="BF102" s="198">
        <f t="shared" si="136"/>
        <v>0</v>
      </c>
      <c r="BG102" s="197"/>
      <c r="BH102" s="197"/>
      <c r="BI102" s="198">
        <f t="shared" si="137"/>
        <v>0</v>
      </c>
      <c r="BJ102" s="197"/>
      <c r="BK102" s="197"/>
      <c r="BL102" s="198">
        <f t="shared" si="138"/>
        <v>0</v>
      </c>
      <c r="BM102" s="197"/>
      <c r="BN102" s="197"/>
      <c r="BO102" s="198">
        <f t="shared" si="139"/>
        <v>0</v>
      </c>
      <c r="BP102" s="197"/>
      <c r="BQ102" s="197"/>
      <c r="BR102" s="198">
        <f t="shared" si="140"/>
        <v>0</v>
      </c>
      <c r="BS102" s="197"/>
      <c r="BT102" s="197"/>
      <c r="BU102" s="198">
        <f t="shared" si="141"/>
        <v>0</v>
      </c>
      <c r="BV102" s="197"/>
      <c r="BW102" s="197"/>
      <c r="BX102" s="198">
        <f t="shared" si="142"/>
        <v>0</v>
      </c>
      <c r="BY102" s="197"/>
      <c r="BZ102" s="197"/>
      <c r="CA102" s="198">
        <f t="shared" si="143"/>
        <v>0</v>
      </c>
    </row>
    <row r="103" spans="1:79" x14ac:dyDescent="0.25">
      <c r="A103" s="39">
        <f t="shared" si="119"/>
        <v>89</v>
      </c>
      <c r="B103" s="177"/>
      <c r="C103" s="301"/>
      <c r="D103" s="178"/>
      <c r="E103" s="38">
        <f t="shared" si="103"/>
        <v>45016</v>
      </c>
      <c r="F103" s="182"/>
      <c r="G103" s="198"/>
      <c r="H103" s="197"/>
      <c r="I103" s="197"/>
      <c r="J103" s="198">
        <f t="shared" si="144"/>
        <v>0</v>
      </c>
      <c r="K103" s="197"/>
      <c r="L103" s="197"/>
      <c r="M103" s="198">
        <f t="shared" si="121"/>
        <v>0</v>
      </c>
      <c r="N103" s="197"/>
      <c r="O103" s="197"/>
      <c r="P103" s="198">
        <f t="shared" si="122"/>
        <v>0</v>
      </c>
      <c r="Q103" s="197"/>
      <c r="R103" s="197"/>
      <c r="S103" s="198">
        <f t="shared" si="123"/>
        <v>0</v>
      </c>
      <c r="T103" s="197"/>
      <c r="U103" s="197"/>
      <c r="V103" s="198">
        <f t="shared" si="124"/>
        <v>0</v>
      </c>
      <c r="W103" s="197"/>
      <c r="X103" s="197"/>
      <c r="Y103" s="198">
        <f t="shared" si="125"/>
        <v>0</v>
      </c>
      <c r="Z103" s="197"/>
      <c r="AA103" s="197"/>
      <c r="AB103" s="198">
        <f t="shared" si="126"/>
        <v>0</v>
      </c>
      <c r="AC103" s="197"/>
      <c r="AD103" s="197"/>
      <c r="AE103" s="198">
        <f t="shared" si="127"/>
        <v>0</v>
      </c>
      <c r="AF103" s="197"/>
      <c r="AG103" s="197"/>
      <c r="AH103" s="198">
        <f t="shared" si="128"/>
        <v>0</v>
      </c>
      <c r="AI103" s="197"/>
      <c r="AJ103" s="197"/>
      <c r="AK103" s="198">
        <f t="shared" si="129"/>
        <v>0</v>
      </c>
      <c r="AL103" s="197"/>
      <c r="AM103" s="197"/>
      <c r="AN103" s="198">
        <f t="shared" si="130"/>
        <v>0</v>
      </c>
      <c r="AO103" s="197"/>
      <c r="AP103" s="197"/>
      <c r="AQ103" s="198">
        <f t="shared" si="131"/>
        <v>0</v>
      </c>
      <c r="AR103" s="197"/>
      <c r="AS103" s="197"/>
      <c r="AT103" s="198">
        <f t="shared" si="132"/>
        <v>0</v>
      </c>
      <c r="AU103" s="197"/>
      <c r="AV103" s="197"/>
      <c r="AW103" s="198">
        <f t="shared" si="133"/>
        <v>0</v>
      </c>
      <c r="AX103" s="197"/>
      <c r="AY103" s="197"/>
      <c r="AZ103" s="198">
        <f t="shared" si="134"/>
        <v>0</v>
      </c>
      <c r="BA103" s="197"/>
      <c r="BB103" s="197"/>
      <c r="BC103" s="198">
        <f t="shared" si="135"/>
        <v>0</v>
      </c>
      <c r="BD103" s="197"/>
      <c r="BE103" s="197"/>
      <c r="BF103" s="198">
        <f t="shared" si="136"/>
        <v>0</v>
      </c>
      <c r="BG103" s="197"/>
      <c r="BH103" s="197"/>
      <c r="BI103" s="198">
        <f t="shared" si="137"/>
        <v>0</v>
      </c>
      <c r="BJ103" s="197"/>
      <c r="BK103" s="197"/>
      <c r="BL103" s="198">
        <f t="shared" si="138"/>
        <v>0</v>
      </c>
      <c r="BM103" s="197"/>
      <c r="BN103" s="197"/>
      <c r="BO103" s="198">
        <f t="shared" si="139"/>
        <v>0</v>
      </c>
      <c r="BP103" s="197"/>
      <c r="BQ103" s="197"/>
      <c r="BR103" s="198">
        <f t="shared" si="140"/>
        <v>0</v>
      </c>
      <c r="BS103" s="197"/>
      <c r="BT103" s="197"/>
      <c r="BU103" s="198">
        <f t="shared" si="141"/>
        <v>0</v>
      </c>
      <c r="BV103" s="197"/>
      <c r="BW103" s="197"/>
      <c r="BX103" s="198">
        <f t="shared" si="142"/>
        <v>0</v>
      </c>
      <c r="BY103" s="197"/>
      <c r="BZ103" s="197"/>
      <c r="CA103" s="198">
        <f t="shared" si="143"/>
        <v>0</v>
      </c>
    </row>
    <row r="104" spans="1:79" x14ac:dyDescent="0.25">
      <c r="A104" s="39">
        <f t="shared" si="119"/>
        <v>90</v>
      </c>
      <c r="B104" s="177"/>
      <c r="C104" s="301"/>
      <c r="D104" s="178"/>
      <c r="E104" s="38">
        <f t="shared" si="103"/>
        <v>45016</v>
      </c>
      <c r="F104" s="182"/>
      <c r="G104" s="198"/>
      <c r="H104" s="197"/>
      <c r="I104" s="197"/>
      <c r="J104" s="198">
        <f t="shared" si="144"/>
        <v>0</v>
      </c>
      <c r="K104" s="197"/>
      <c r="L104" s="197"/>
      <c r="M104" s="198">
        <f t="shared" si="121"/>
        <v>0</v>
      </c>
      <c r="N104" s="197"/>
      <c r="O104" s="197"/>
      <c r="P104" s="198">
        <f t="shared" si="122"/>
        <v>0</v>
      </c>
      <c r="Q104" s="197"/>
      <c r="R104" s="197"/>
      <c r="S104" s="198">
        <f t="shared" si="123"/>
        <v>0</v>
      </c>
      <c r="T104" s="197"/>
      <c r="U104" s="197"/>
      <c r="V104" s="198">
        <f t="shared" si="124"/>
        <v>0</v>
      </c>
      <c r="W104" s="197"/>
      <c r="X104" s="197"/>
      <c r="Y104" s="198">
        <f t="shared" si="125"/>
        <v>0</v>
      </c>
      <c r="Z104" s="197"/>
      <c r="AA104" s="197"/>
      <c r="AB104" s="198">
        <f t="shared" si="126"/>
        <v>0</v>
      </c>
      <c r="AC104" s="197"/>
      <c r="AD104" s="197"/>
      <c r="AE104" s="198">
        <f t="shared" si="127"/>
        <v>0</v>
      </c>
      <c r="AF104" s="197"/>
      <c r="AG104" s="197"/>
      <c r="AH104" s="198">
        <f t="shared" si="128"/>
        <v>0</v>
      </c>
      <c r="AI104" s="197"/>
      <c r="AJ104" s="197"/>
      <c r="AK104" s="198">
        <f t="shared" si="129"/>
        <v>0</v>
      </c>
      <c r="AL104" s="197"/>
      <c r="AM104" s="197"/>
      <c r="AN104" s="198">
        <f t="shared" si="130"/>
        <v>0</v>
      </c>
      <c r="AO104" s="197"/>
      <c r="AP104" s="197"/>
      <c r="AQ104" s="198">
        <f t="shared" si="131"/>
        <v>0</v>
      </c>
      <c r="AR104" s="197"/>
      <c r="AS104" s="197"/>
      <c r="AT104" s="198">
        <f t="shared" si="132"/>
        <v>0</v>
      </c>
      <c r="AU104" s="197"/>
      <c r="AV104" s="197"/>
      <c r="AW104" s="198">
        <f t="shared" si="133"/>
        <v>0</v>
      </c>
      <c r="AX104" s="197"/>
      <c r="AY104" s="197"/>
      <c r="AZ104" s="198">
        <f t="shared" si="134"/>
        <v>0</v>
      </c>
      <c r="BA104" s="197"/>
      <c r="BB104" s="197"/>
      <c r="BC104" s="198">
        <f t="shared" si="135"/>
        <v>0</v>
      </c>
      <c r="BD104" s="197"/>
      <c r="BE104" s="197"/>
      <c r="BF104" s="198">
        <f t="shared" si="136"/>
        <v>0</v>
      </c>
      <c r="BG104" s="197"/>
      <c r="BH104" s="197"/>
      <c r="BI104" s="198">
        <f t="shared" si="137"/>
        <v>0</v>
      </c>
      <c r="BJ104" s="197"/>
      <c r="BK104" s="197"/>
      <c r="BL104" s="198">
        <f t="shared" si="138"/>
        <v>0</v>
      </c>
      <c r="BM104" s="197"/>
      <c r="BN104" s="197"/>
      <c r="BO104" s="198">
        <f t="shared" si="139"/>
        <v>0</v>
      </c>
      <c r="BP104" s="197"/>
      <c r="BQ104" s="197"/>
      <c r="BR104" s="198">
        <f t="shared" si="140"/>
        <v>0</v>
      </c>
      <c r="BS104" s="197"/>
      <c r="BT104" s="197"/>
      <c r="BU104" s="198">
        <f t="shared" si="141"/>
        <v>0</v>
      </c>
      <c r="BV104" s="197"/>
      <c r="BW104" s="197"/>
      <c r="BX104" s="198">
        <f t="shared" si="142"/>
        <v>0</v>
      </c>
      <c r="BY104" s="197"/>
      <c r="BZ104" s="197"/>
      <c r="CA104" s="198">
        <f t="shared" si="143"/>
        <v>0</v>
      </c>
    </row>
    <row r="105" spans="1:79" x14ac:dyDescent="0.25">
      <c r="A105" s="39">
        <f t="shared" si="119"/>
        <v>91</v>
      </c>
      <c r="B105" s="177"/>
      <c r="C105" s="301"/>
      <c r="D105" s="178"/>
      <c r="E105" s="38">
        <f t="shared" si="103"/>
        <v>45016</v>
      </c>
      <c r="F105" s="182"/>
      <c r="G105" s="198"/>
      <c r="H105" s="197"/>
      <c r="I105" s="197"/>
      <c r="J105" s="198">
        <f t="shared" si="144"/>
        <v>0</v>
      </c>
      <c r="K105" s="197"/>
      <c r="L105" s="197"/>
      <c r="M105" s="198">
        <f t="shared" si="121"/>
        <v>0</v>
      </c>
      <c r="N105" s="197"/>
      <c r="O105" s="197"/>
      <c r="P105" s="198">
        <f t="shared" si="122"/>
        <v>0</v>
      </c>
      <c r="Q105" s="197"/>
      <c r="R105" s="197"/>
      <c r="S105" s="198">
        <f t="shared" si="123"/>
        <v>0</v>
      </c>
      <c r="T105" s="197"/>
      <c r="U105" s="197"/>
      <c r="V105" s="198">
        <f t="shared" si="124"/>
        <v>0</v>
      </c>
      <c r="W105" s="197"/>
      <c r="X105" s="197"/>
      <c r="Y105" s="198">
        <f t="shared" si="125"/>
        <v>0</v>
      </c>
      <c r="Z105" s="197"/>
      <c r="AA105" s="197"/>
      <c r="AB105" s="198">
        <f t="shared" si="126"/>
        <v>0</v>
      </c>
      <c r="AC105" s="197"/>
      <c r="AD105" s="197"/>
      <c r="AE105" s="198">
        <f t="shared" si="127"/>
        <v>0</v>
      </c>
      <c r="AF105" s="197"/>
      <c r="AG105" s="197"/>
      <c r="AH105" s="198">
        <f t="shared" si="128"/>
        <v>0</v>
      </c>
      <c r="AI105" s="197"/>
      <c r="AJ105" s="197"/>
      <c r="AK105" s="198">
        <f t="shared" si="129"/>
        <v>0</v>
      </c>
      <c r="AL105" s="197"/>
      <c r="AM105" s="197"/>
      <c r="AN105" s="198">
        <f t="shared" si="130"/>
        <v>0</v>
      </c>
      <c r="AO105" s="197"/>
      <c r="AP105" s="197"/>
      <c r="AQ105" s="198">
        <f t="shared" si="131"/>
        <v>0</v>
      </c>
      <c r="AR105" s="197"/>
      <c r="AS105" s="197"/>
      <c r="AT105" s="198">
        <f t="shared" si="132"/>
        <v>0</v>
      </c>
      <c r="AU105" s="197"/>
      <c r="AV105" s="197"/>
      <c r="AW105" s="198">
        <f t="shared" si="133"/>
        <v>0</v>
      </c>
      <c r="AX105" s="197"/>
      <c r="AY105" s="197"/>
      <c r="AZ105" s="198">
        <f t="shared" si="134"/>
        <v>0</v>
      </c>
      <c r="BA105" s="197"/>
      <c r="BB105" s="197"/>
      <c r="BC105" s="198">
        <f t="shared" si="135"/>
        <v>0</v>
      </c>
      <c r="BD105" s="197"/>
      <c r="BE105" s="197"/>
      <c r="BF105" s="198">
        <f t="shared" si="136"/>
        <v>0</v>
      </c>
      <c r="BG105" s="197"/>
      <c r="BH105" s="197"/>
      <c r="BI105" s="198">
        <f t="shared" si="137"/>
        <v>0</v>
      </c>
      <c r="BJ105" s="197"/>
      <c r="BK105" s="197"/>
      <c r="BL105" s="198">
        <f t="shared" si="138"/>
        <v>0</v>
      </c>
      <c r="BM105" s="197"/>
      <c r="BN105" s="197"/>
      <c r="BO105" s="198">
        <f t="shared" si="139"/>
        <v>0</v>
      </c>
      <c r="BP105" s="197"/>
      <c r="BQ105" s="197"/>
      <c r="BR105" s="198">
        <f t="shared" si="140"/>
        <v>0</v>
      </c>
      <c r="BS105" s="197"/>
      <c r="BT105" s="197"/>
      <c r="BU105" s="198">
        <f t="shared" si="141"/>
        <v>0</v>
      </c>
      <c r="BV105" s="197"/>
      <c r="BW105" s="197"/>
      <c r="BX105" s="198">
        <f t="shared" si="142"/>
        <v>0</v>
      </c>
      <c r="BY105" s="197"/>
      <c r="BZ105" s="197"/>
      <c r="CA105" s="198">
        <f t="shared" si="143"/>
        <v>0</v>
      </c>
    </row>
    <row r="106" spans="1:79" x14ac:dyDescent="0.25">
      <c r="A106" s="39">
        <f t="shared" si="119"/>
        <v>92</v>
      </c>
      <c r="B106" s="177"/>
      <c r="C106" s="301"/>
      <c r="D106" s="178"/>
      <c r="E106" s="38">
        <f t="shared" si="103"/>
        <v>45016</v>
      </c>
      <c r="F106" s="182"/>
      <c r="G106" s="198"/>
      <c r="H106" s="197"/>
      <c r="I106" s="197"/>
      <c r="J106" s="198">
        <f t="shared" si="144"/>
        <v>0</v>
      </c>
      <c r="K106" s="197"/>
      <c r="L106" s="197"/>
      <c r="M106" s="198">
        <f t="shared" si="121"/>
        <v>0</v>
      </c>
      <c r="N106" s="197"/>
      <c r="O106" s="197"/>
      <c r="P106" s="198">
        <f t="shared" si="122"/>
        <v>0</v>
      </c>
      <c r="Q106" s="197"/>
      <c r="R106" s="197"/>
      <c r="S106" s="198">
        <f t="shared" si="123"/>
        <v>0</v>
      </c>
      <c r="T106" s="197"/>
      <c r="U106" s="197"/>
      <c r="V106" s="198">
        <f t="shared" si="124"/>
        <v>0</v>
      </c>
      <c r="W106" s="197"/>
      <c r="X106" s="197"/>
      <c r="Y106" s="198">
        <f t="shared" si="125"/>
        <v>0</v>
      </c>
      <c r="Z106" s="197"/>
      <c r="AA106" s="197"/>
      <c r="AB106" s="198">
        <f t="shared" si="126"/>
        <v>0</v>
      </c>
      <c r="AC106" s="197"/>
      <c r="AD106" s="197"/>
      <c r="AE106" s="198">
        <f t="shared" si="127"/>
        <v>0</v>
      </c>
      <c r="AF106" s="197"/>
      <c r="AG106" s="197"/>
      <c r="AH106" s="198">
        <f t="shared" si="128"/>
        <v>0</v>
      </c>
      <c r="AI106" s="197"/>
      <c r="AJ106" s="197"/>
      <c r="AK106" s="198">
        <f t="shared" si="129"/>
        <v>0</v>
      </c>
      <c r="AL106" s="197"/>
      <c r="AM106" s="197"/>
      <c r="AN106" s="198">
        <f t="shared" si="130"/>
        <v>0</v>
      </c>
      <c r="AO106" s="197"/>
      <c r="AP106" s="197"/>
      <c r="AQ106" s="198">
        <f t="shared" si="131"/>
        <v>0</v>
      </c>
      <c r="AR106" s="197"/>
      <c r="AS106" s="197"/>
      <c r="AT106" s="198">
        <f t="shared" si="132"/>
        <v>0</v>
      </c>
      <c r="AU106" s="197"/>
      <c r="AV106" s="197"/>
      <c r="AW106" s="198">
        <f t="shared" si="133"/>
        <v>0</v>
      </c>
      <c r="AX106" s="197"/>
      <c r="AY106" s="197"/>
      <c r="AZ106" s="198">
        <f t="shared" si="134"/>
        <v>0</v>
      </c>
      <c r="BA106" s="197"/>
      <c r="BB106" s="197"/>
      <c r="BC106" s="198">
        <f t="shared" si="135"/>
        <v>0</v>
      </c>
      <c r="BD106" s="197"/>
      <c r="BE106" s="197"/>
      <c r="BF106" s="198">
        <f t="shared" si="136"/>
        <v>0</v>
      </c>
      <c r="BG106" s="197"/>
      <c r="BH106" s="197"/>
      <c r="BI106" s="198">
        <f t="shared" si="137"/>
        <v>0</v>
      </c>
      <c r="BJ106" s="197"/>
      <c r="BK106" s="197"/>
      <c r="BL106" s="198">
        <f t="shared" si="138"/>
        <v>0</v>
      </c>
      <c r="BM106" s="197"/>
      <c r="BN106" s="197"/>
      <c r="BO106" s="198">
        <f t="shared" si="139"/>
        <v>0</v>
      </c>
      <c r="BP106" s="197"/>
      <c r="BQ106" s="197"/>
      <c r="BR106" s="198">
        <f t="shared" si="140"/>
        <v>0</v>
      </c>
      <c r="BS106" s="197"/>
      <c r="BT106" s="197"/>
      <c r="BU106" s="198">
        <f t="shared" si="141"/>
        <v>0</v>
      </c>
      <c r="BV106" s="197"/>
      <c r="BW106" s="197"/>
      <c r="BX106" s="198">
        <f t="shared" si="142"/>
        <v>0</v>
      </c>
      <c r="BY106" s="197"/>
      <c r="BZ106" s="197"/>
      <c r="CA106" s="198">
        <f t="shared" si="143"/>
        <v>0</v>
      </c>
    </row>
    <row r="107" spans="1:79" x14ac:dyDescent="0.25">
      <c r="A107" s="39">
        <f t="shared" si="119"/>
        <v>93</v>
      </c>
      <c r="B107" s="177"/>
      <c r="C107" s="301"/>
      <c r="D107" s="178"/>
      <c r="E107" s="38">
        <f t="shared" si="103"/>
        <v>45016</v>
      </c>
      <c r="F107" s="182"/>
      <c r="G107" s="198"/>
      <c r="H107" s="197"/>
      <c r="I107" s="197"/>
      <c r="J107" s="198">
        <f t="shared" si="144"/>
        <v>0</v>
      </c>
      <c r="K107" s="197"/>
      <c r="L107" s="197"/>
      <c r="M107" s="198">
        <f t="shared" si="121"/>
        <v>0</v>
      </c>
      <c r="N107" s="197"/>
      <c r="O107" s="197"/>
      <c r="P107" s="198">
        <f t="shared" si="122"/>
        <v>0</v>
      </c>
      <c r="Q107" s="197"/>
      <c r="R107" s="197"/>
      <c r="S107" s="198">
        <f t="shared" si="123"/>
        <v>0</v>
      </c>
      <c r="T107" s="197"/>
      <c r="U107" s="197"/>
      <c r="V107" s="198">
        <f t="shared" si="124"/>
        <v>0</v>
      </c>
      <c r="W107" s="197"/>
      <c r="X107" s="197"/>
      <c r="Y107" s="198">
        <f t="shared" si="125"/>
        <v>0</v>
      </c>
      <c r="Z107" s="197"/>
      <c r="AA107" s="197"/>
      <c r="AB107" s="198">
        <f t="shared" si="126"/>
        <v>0</v>
      </c>
      <c r="AC107" s="197"/>
      <c r="AD107" s="197"/>
      <c r="AE107" s="198">
        <f t="shared" si="127"/>
        <v>0</v>
      </c>
      <c r="AF107" s="197"/>
      <c r="AG107" s="197"/>
      <c r="AH107" s="198">
        <f t="shared" si="128"/>
        <v>0</v>
      </c>
      <c r="AI107" s="197"/>
      <c r="AJ107" s="197"/>
      <c r="AK107" s="198">
        <f t="shared" si="129"/>
        <v>0</v>
      </c>
      <c r="AL107" s="197"/>
      <c r="AM107" s="197"/>
      <c r="AN107" s="198">
        <f t="shared" si="130"/>
        <v>0</v>
      </c>
      <c r="AO107" s="197"/>
      <c r="AP107" s="197"/>
      <c r="AQ107" s="198">
        <f t="shared" si="131"/>
        <v>0</v>
      </c>
      <c r="AR107" s="197"/>
      <c r="AS107" s="197"/>
      <c r="AT107" s="198">
        <f t="shared" si="132"/>
        <v>0</v>
      </c>
      <c r="AU107" s="197"/>
      <c r="AV107" s="197"/>
      <c r="AW107" s="198">
        <f t="shared" si="133"/>
        <v>0</v>
      </c>
      <c r="AX107" s="197"/>
      <c r="AY107" s="197"/>
      <c r="AZ107" s="198">
        <f t="shared" si="134"/>
        <v>0</v>
      </c>
      <c r="BA107" s="197"/>
      <c r="BB107" s="197"/>
      <c r="BC107" s="198">
        <f t="shared" si="135"/>
        <v>0</v>
      </c>
      <c r="BD107" s="197"/>
      <c r="BE107" s="197"/>
      <c r="BF107" s="198">
        <f t="shared" si="136"/>
        <v>0</v>
      </c>
      <c r="BG107" s="197"/>
      <c r="BH107" s="197"/>
      <c r="BI107" s="198">
        <f t="shared" si="137"/>
        <v>0</v>
      </c>
      <c r="BJ107" s="197"/>
      <c r="BK107" s="197"/>
      <c r="BL107" s="198">
        <f t="shared" si="138"/>
        <v>0</v>
      </c>
      <c r="BM107" s="197"/>
      <c r="BN107" s="197"/>
      <c r="BO107" s="198">
        <f t="shared" si="139"/>
        <v>0</v>
      </c>
      <c r="BP107" s="197"/>
      <c r="BQ107" s="197"/>
      <c r="BR107" s="198">
        <f t="shared" si="140"/>
        <v>0</v>
      </c>
      <c r="BS107" s="197"/>
      <c r="BT107" s="197"/>
      <c r="BU107" s="198">
        <f t="shared" si="141"/>
        <v>0</v>
      </c>
      <c r="BV107" s="197"/>
      <c r="BW107" s="197"/>
      <c r="BX107" s="198">
        <f t="shared" si="142"/>
        <v>0</v>
      </c>
      <c r="BY107" s="197"/>
      <c r="BZ107" s="197"/>
      <c r="CA107" s="198">
        <f t="shared" si="143"/>
        <v>0</v>
      </c>
    </row>
    <row r="108" spans="1:79" x14ac:dyDescent="0.25">
      <c r="A108" s="39">
        <f t="shared" si="119"/>
        <v>94</v>
      </c>
      <c r="B108" s="177"/>
      <c r="C108" s="301"/>
      <c r="D108" s="178"/>
      <c r="E108" s="38">
        <f t="shared" si="103"/>
        <v>45016</v>
      </c>
      <c r="F108" s="182"/>
      <c r="G108" s="198"/>
      <c r="H108" s="197"/>
      <c r="I108" s="197"/>
      <c r="J108" s="198">
        <f t="shared" si="144"/>
        <v>0</v>
      </c>
      <c r="K108" s="197"/>
      <c r="L108" s="197"/>
      <c r="M108" s="198">
        <f t="shared" si="121"/>
        <v>0</v>
      </c>
      <c r="N108" s="197"/>
      <c r="O108" s="197"/>
      <c r="P108" s="198">
        <f t="shared" si="122"/>
        <v>0</v>
      </c>
      <c r="Q108" s="197"/>
      <c r="R108" s="197"/>
      <c r="S108" s="198">
        <f t="shared" si="123"/>
        <v>0</v>
      </c>
      <c r="T108" s="197"/>
      <c r="U108" s="197"/>
      <c r="V108" s="198">
        <f t="shared" si="124"/>
        <v>0</v>
      </c>
      <c r="W108" s="197"/>
      <c r="X108" s="197"/>
      <c r="Y108" s="198">
        <f t="shared" si="125"/>
        <v>0</v>
      </c>
      <c r="Z108" s="197"/>
      <c r="AA108" s="197"/>
      <c r="AB108" s="198">
        <f t="shared" si="126"/>
        <v>0</v>
      </c>
      <c r="AC108" s="197"/>
      <c r="AD108" s="197"/>
      <c r="AE108" s="198">
        <f t="shared" si="127"/>
        <v>0</v>
      </c>
      <c r="AF108" s="197"/>
      <c r="AG108" s="197"/>
      <c r="AH108" s="198">
        <f t="shared" si="128"/>
        <v>0</v>
      </c>
      <c r="AI108" s="197"/>
      <c r="AJ108" s="197"/>
      <c r="AK108" s="198">
        <f t="shared" si="129"/>
        <v>0</v>
      </c>
      <c r="AL108" s="197"/>
      <c r="AM108" s="197"/>
      <c r="AN108" s="198">
        <f t="shared" si="130"/>
        <v>0</v>
      </c>
      <c r="AO108" s="197"/>
      <c r="AP108" s="197"/>
      <c r="AQ108" s="198">
        <f t="shared" si="131"/>
        <v>0</v>
      </c>
      <c r="AR108" s="197"/>
      <c r="AS108" s="197"/>
      <c r="AT108" s="198">
        <f t="shared" si="132"/>
        <v>0</v>
      </c>
      <c r="AU108" s="197"/>
      <c r="AV108" s="197"/>
      <c r="AW108" s="198">
        <f t="shared" si="133"/>
        <v>0</v>
      </c>
      <c r="AX108" s="197"/>
      <c r="AY108" s="197"/>
      <c r="AZ108" s="198">
        <f t="shared" si="134"/>
        <v>0</v>
      </c>
      <c r="BA108" s="197"/>
      <c r="BB108" s="197"/>
      <c r="BC108" s="198">
        <f t="shared" si="135"/>
        <v>0</v>
      </c>
      <c r="BD108" s="197"/>
      <c r="BE108" s="197"/>
      <c r="BF108" s="198">
        <f t="shared" si="136"/>
        <v>0</v>
      </c>
      <c r="BG108" s="197"/>
      <c r="BH108" s="197"/>
      <c r="BI108" s="198">
        <f t="shared" si="137"/>
        <v>0</v>
      </c>
      <c r="BJ108" s="197"/>
      <c r="BK108" s="197"/>
      <c r="BL108" s="198">
        <f t="shared" si="138"/>
        <v>0</v>
      </c>
      <c r="BM108" s="197"/>
      <c r="BN108" s="197"/>
      <c r="BO108" s="198">
        <f t="shared" si="139"/>
        <v>0</v>
      </c>
      <c r="BP108" s="197"/>
      <c r="BQ108" s="197"/>
      <c r="BR108" s="198">
        <f t="shared" si="140"/>
        <v>0</v>
      </c>
      <c r="BS108" s="197"/>
      <c r="BT108" s="197"/>
      <c r="BU108" s="198">
        <f t="shared" si="141"/>
        <v>0</v>
      </c>
      <c r="BV108" s="197"/>
      <c r="BW108" s="197"/>
      <c r="BX108" s="198">
        <f t="shared" si="142"/>
        <v>0</v>
      </c>
      <c r="BY108" s="197"/>
      <c r="BZ108" s="197"/>
      <c r="CA108" s="198">
        <f t="shared" si="143"/>
        <v>0</v>
      </c>
    </row>
    <row r="109" spans="1:79" x14ac:dyDescent="0.25">
      <c r="A109" s="39">
        <f t="shared" si="119"/>
        <v>95</v>
      </c>
      <c r="B109" s="177"/>
      <c r="C109" s="301"/>
      <c r="D109" s="178"/>
      <c r="E109" s="38">
        <f t="shared" si="103"/>
        <v>45016</v>
      </c>
      <c r="F109" s="182"/>
      <c r="G109" s="198"/>
      <c r="H109" s="197"/>
      <c r="I109" s="197"/>
      <c r="J109" s="198">
        <f t="shared" si="144"/>
        <v>0</v>
      </c>
      <c r="K109" s="197"/>
      <c r="L109" s="197"/>
      <c r="M109" s="198">
        <f t="shared" si="121"/>
        <v>0</v>
      </c>
      <c r="N109" s="197"/>
      <c r="O109" s="197"/>
      <c r="P109" s="198">
        <f t="shared" si="122"/>
        <v>0</v>
      </c>
      <c r="Q109" s="197"/>
      <c r="R109" s="197"/>
      <c r="S109" s="198">
        <f t="shared" si="123"/>
        <v>0</v>
      </c>
      <c r="T109" s="197"/>
      <c r="U109" s="197"/>
      <c r="V109" s="198">
        <f t="shared" si="124"/>
        <v>0</v>
      </c>
      <c r="W109" s="197"/>
      <c r="X109" s="197"/>
      <c r="Y109" s="198">
        <f t="shared" si="125"/>
        <v>0</v>
      </c>
      <c r="Z109" s="197"/>
      <c r="AA109" s="197"/>
      <c r="AB109" s="198">
        <f t="shared" si="126"/>
        <v>0</v>
      </c>
      <c r="AC109" s="197"/>
      <c r="AD109" s="197"/>
      <c r="AE109" s="198">
        <f t="shared" si="127"/>
        <v>0</v>
      </c>
      <c r="AF109" s="197"/>
      <c r="AG109" s="197"/>
      <c r="AH109" s="198">
        <f t="shared" si="128"/>
        <v>0</v>
      </c>
      <c r="AI109" s="197"/>
      <c r="AJ109" s="197"/>
      <c r="AK109" s="198">
        <f t="shared" si="129"/>
        <v>0</v>
      </c>
      <c r="AL109" s="197"/>
      <c r="AM109" s="197"/>
      <c r="AN109" s="198">
        <f t="shared" si="130"/>
        <v>0</v>
      </c>
      <c r="AO109" s="197"/>
      <c r="AP109" s="197"/>
      <c r="AQ109" s="198">
        <f t="shared" si="131"/>
        <v>0</v>
      </c>
      <c r="AR109" s="197"/>
      <c r="AS109" s="197"/>
      <c r="AT109" s="198">
        <f t="shared" si="132"/>
        <v>0</v>
      </c>
      <c r="AU109" s="197"/>
      <c r="AV109" s="197"/>
      <c r="AW109" s="198">
        <f t="shared" si="133"/>
        <v>0</v>
      </c>
      <c r="AX109" s="197"/>
      <c r="AY109" s="197"/>
      <c r="AZ109" s="198">
        <f t="shared" si="134"/>
        <v>0</v>
      </c>
      <c r="BA109" s="197"/>
      <c r="BB109" s="197"/>
      <c r="BC109" s="198">
        <f t="shared" si="135"/>
        <v>0</v>
      </c>
      <c r="BD109" s="197"/>
      <c r="BE109" s="197"/>
      <c r="BF109" s="198">
        <f t="shared" si="136"/>
        <v>0</v>
      </c>
      <c r="BG109" s="197"/>
      <c r="BH109" s="197"/>
      <c r="BI109" s="198">
        <f t="shared" si="137"/>
        <v>0</v>
      </c>
      <c r="BJ109" s="197"/>
      <c r="BK109" s="197"/>
      <c r="BL109" s="198">
        <f t="shared" si="138"/>
        <v>0</v>
      </c>
      <c r="BM109" s="197"/>
      <c r="BN109" s="197"/>
      <c r="BO109" s="198">
        <f t="shared" si="139"/>
        <v>0</v>
      </c>
      <c r="BP109" s="197"/>
      <c r="BQ109" s="197"/>
      <c r="BR109" s="198">
        <f t="shared" si="140"/>
        <v>0</v>
      </c>
      <c r="BS109" s="197"/>
      <c r="BT109" s="197"/>
      <c r="BU109" s="198">
        <f t="shared" si="141"/>
        <v>0</v>
      </c>
      <c r="BV109" s="197"/>
      <c r="BW109" s="197"/>
      <c r="BX109" s="198">
        <f t="shared" si="142"/>
        <v>0</v>
      </c>
      <c r="BY109" s="197"/>
      <c r="BZ109" s="197"/>
      <c r="CA109" s="198">
        <f t="shared" si="143"/>
        <v>0</v>
      </c>
    </row>
    <row r="110" spans="1:79" x14ac:dyDescent="0.25">
      <c r="A110" s="39">
        <f t="shared" si="119"/>
        <v>96</v>
      </c>
      <c r="B110" s="177"/>
      <c r="C110" s="301"/>
      <c r="D110" s="178"/>
      <c r="E110" s="38">
        <f t="shared" si="103"/>
        <v>45016</v>
      </c>
      <c r="F110" s="182"/>
      <c r="G110" s="198"/>
      <c r="H110" s="197"/>
      <c r="I110" s="197"/>
      <c r="J110" s="198">
        <f t="shared" si="144"/>
        <v>0</v>
      </c>
      <c r="K110" s="197"/>
      <c r="L110" s="197"/>
      <c r="M110" s="198">
        <f t="shared" si="121"/>
        <v>0</v>
      </c>
      <c r="N110" s="197"/>
      <c r="O110" s="197"/>
      <c r="P110" s="198">
        <f t="shared" si="122"/>
        <v>0</v>
      </c>
      <c r="Q110" s="197"/>
      <c r="R110" s="197"/>
      <c r="S110" s="198">
        <f t="shared" si="123"/>
        <v>0</v>
      </c>
      <c r="T110" s="197"/>
      <c r="U110" s="197"/>
      <c r="V110" s="198">
        <f t="shared" si="124"/>
        <v>0</v>
      </c>
      <c r="W110" s="197"/>
      <c r="X110" s="197"/>
      <c r="Y110" s="198">
        <f t="shared" si="125"/>
        <v>0</v>
      </c>
      <c r="Z110" s="197"/>
      <c r="AA110" s="197"/>
      <c r="AB110" s="198">
        <f t="shared" si="126"/>
        <v>0</v>
      </c>
      <c r="AC110" s="197"/>
      <c r="AD110" s="197"/>
      <c r="AE110" s="198">
        <f t="shared" si="127"/>
        <v>0</v>
      </c>
      <c r="AF110" s="197"/>
      <c r="AG110" s="197"/>
      <c r="AH110" s="198">
        <f t="shared" si="128"/>
        <v>0</v>
      </c>
      <c r="AI110" s="197"/>
      <c r="AJ110" s="197"/>
      <c r="AK110" s="198">
        <f t="shared" si="129"/>
        <v>0</v>
      </c>
      <c r="AL110" s="197"/>
      <c r="AM110" s="197"/>
      <c r="AN110" s="198">
        <f t="shared" si="130"/>
        <v>0</v>
      </c>
      <c r="AO110" s="197"/>
      <c r="AP110" s="197"/>
      <c r="AQ110" s="198">
        <f t="shared" si="131"/>
        <v>0</v>
      </c>
      <c r="AR110" s="197"/>
      <c r="AS110" s="197"/>
      <c r="AT110" s="198">
        <f t="shared" si="132"/>
        <v>0</v>
      </c>
      <c r="AU110" s="197"/>
      <c r="AV110" s="197"/>
      <c r="AW110" s="198">
        <f t="shared" si="133"/>
        <v>0</v>
      </c>
      <c r="AX110" s="197"/>
      <c r="AY110" s="197"/>
      <c r="AZ110" s="198">
        <f t="shared" si="134"/>
        <v>0</v>
      </c>
      <c r="BA110" s="197"/>
      <c r="BB110" s="197"/>
      <c r="BC110" s="198">
        <f t="shared" si="135"/>
        <v>0</v>
      </c>
      <c r="BD110" s="197"/>
      <c r="BE110" s="197"/>
      <c r="BF110" s="198">
        <f t="shared" si="136"/>
        <v>0</v>
      </c>
      <c r="BG110" s="197"/>
      <c r="BH110" s="197"/>
      <c r="BI110" s="198">
        <f t="shared" si="137"/>
        <v>0</v>
      </c>
      <c r="BJ110" s="197"/>
      <c r="BK110" s="197"/>
      <c r="BL110" s="198">
        <f t="shared" si="138"/>
        <v>0</v>
      </c>
      <c r="BM110" s="197"/>
      <c r="BN110" s="197"/>
      <c r="BO110" s="198">
        <f t="shared" si="139"/>
        <v>0</v>
      </c>
      <c r="BP110" s="197"/>
      <c r="BQ110" s="197"/>
      <c r="BR110" s="198">
        <f t="shared" si="140"/>
        <v>0</v>
      </c>
      <c r="BS110" s="197"/>
      <c r="BT110" s="197"/>
      <c r="BU110" s="198">
        <f t="shared" si="141"/>
        <v>0</v>
      </c>
      <c r="BV110" s="197"/>
      <c r="BW110" s="197"/>
      <c r="BX110" s="198">
        <f t="shared" si="142"/>
        <v>0</v>
      </c>
      <c r="BY110" s="197"/>
      <c r="BZ110" s="197"/>
      <c r="CA110" s="198">
        <f t="shared" si="143"/>
        <v>0</v>
      </c>
    </row>
    <row r="111" spans="1:79" x14ac:dyDescent="0.25">
      <c r="A111" s="39">
        <f t="shared" si="119"/>
        <v>97</v>
      </c>
      <c r="B111" s="177"/>
      <c r="C111" s="301"/>
      <c r="D111" s="178"/>
      <c r="E111" s="38">
        <f t="shared" si="103"/>
        <v>45016</v>
      </c>
      <c r="F111" s="182"/>
      <c r="G111" s="198"/>
      <c r="H111" s="197"/>
      <c r="I111" s="197"/>
      <c r="J111" s="198">
        <f t="shared" si="144"/>
        <v>0</v>
      </c>
      <c r="K111" s="197"/>
      <c r="L111" s="197"/>
      <c r="M111" s="198">
        <f t="shared" si="121"/>
        <v>0</v>
      </c>
      <c r="N111" s="197"/>
      <c r="O111" s="197"/>
      <c r="P111" s="198">
        <f t="shared" si="122"/>
        <v>0</v>
      </c>
      <c r="Q111" s="197"/>
      <c r="R111" s="197"/>
      <c r="S111" s="198">
        <f t="shared" si="123"/>
        <v>0</v>
      </c>
      <c r="T111" s="197"/>
      <c r="U111" s="197"/>
      <c r="V111" s="198">
        <f t="shared" si="124"/>
        <v>0</v>
      </c>
      <c r="W111" s="197"/>
      <c r="X111" s="197"/>
      <c r="Y111" s="198">
        <f t="shared" si="125"/>
        <v>0</v>
      </c>
      <c r="Z111" s="197"/>
      <c r="AA111" s="197"/>
      <c r="AB111" s="198">
        <f t="shared" si="126"/>
        <v>0</v>
      </c>
      <c r="AC111" s="197"/>
      <c r="AD111" s="197"/>
      <c r="AE111" s="198">
        <f t="shared" si="127"/>
        <v>0</v>
      </c>
      <c r="AF111" s="197"/>
      <c r="AG111" s="197"/>
      <c r="AH111" s="198">
        <f t="shared" si="128"/>
        <v>0</v>
      </c>
      <c r="AI111" s="197"/>
      <c r="AJ111" s="197"/>
      <c r="AK111" s="198">
        <f t="shared" si="129"/>
        <v>0</v>
      </c>
      <c r="AL111" s="197"/>
      <c r="AM111" s="197"/>
      <c r="AN111" s="198">
        <f t="shared" si="130"/>
        <v>0</v>
      </c>
      <c r="AO111" s="197"/>
      <c r="AP111" s="197"/>
      <c r="AQ111" s="198">
        <f t="shared" si="131"/>
        <v>0</v>
      </c>
      <c r="AR111" s="197"/>
      <c r="AS111" s="197"/>
      <c r="AT111" s="198">
        <f t="shared" si="132"/>
        <v>0</v>
      </c>
      <c r="AU111" s="197"/>
      <c r="AV111" s="197"/>
      <c r="AW111" s="198">
        <f t="shared" si="133"/>
        <v>0</v>
      </c>
      <c r="AX111" s="197"/>
      <c r="AY111" s="197"/>
      <c r="AZ111" s="198">
        <f t="shared" si="134"/>
        <v>0</v>
      </c>
      <c r="BA111" s="197"/>
      <c r="BB111" s="197"/>
      <c r="BC111" s="198">
        <f t="shared" si="135"/>
        <v>0</v>
      </c>
      <c r="BD111" s="197"/>
      <c r="BE111" s="197"/>
      <c r="BF111" s="198">
        <f t="shared" si="136"/>
        <v>0</v>
      </c>
      <c r="BG111" s="197"/>
      <c r="BH111" s="197"/>
      <c r="BI111" s="198">
        <f t="shared" si="137"/>
        <v>0</v>
      </c>
      <c r="BJ111" s="197"/>
      <c r="BK111" s="197"/>
      <c r="BL111" s="198">
        <f t="shared" si="138"/>
        <v>0</v>
      </c>
      <c r="BM111" s="197"/>
      <c r="BN111" s="197"/>
      <c r="BO111" s="198">
        <f t="shared" si="139"/>
        <v>0</v>
      </c>
      <c r="BP111" s="197"/>
      <c r="BQ111" s="197"/>
      <c r="BR111" s="198">
        <f t="shared" si="140"/>
        <v>0</v>
      </c>
      <c r="BS111" s="197"/>
      <c r="BT111" s="197"/>
      <c r="BU111" s="198">
        <f t="shared" si="141"/>
        <v>0</v>
      </c>
      <c r="BV111" s="197"/>
      <c r="BW111" s="197"/>
      <c r="BX111" s="198">
        <f t="shared" si="142"/>
        <v>0</v>
      </c>
      <c r="BY111" s="197"/>
      <c r="BZ111" s="197"/>
      <c r="CA111" s="198">
        <f t="shared" si="143"/>
        <v>0</v>
      </c>
    </row>
    <row r="112" spans="1:79" x14ac:dyDescent="0.25">
      <c r="A112" s="39">
        <f t="shared" si="119"/>
        <v>98</v>
      </c>
      <c r="B112" s="177"/>
      <c r="C112" s="301"/>
      <c r="D112" s="178"/>
      <c r="E112" s="38">
        <f t="shared" si="103"/>
        <v>45016</v>
      </c>
      <c r="F112" s="182"/>
      <c r="G112" s="198"/>
      <c r="H112" s="197"/>
      <c r="I112" s="197"/>
      <c r="J112" s="198">
        <f t="shared" si="144"/>
        <v>0</v>
      </c>
      <c r="K112" s="197"/>
      <c r="L112" s="197"/>
      <c r="M112" s="198">
        <f t="shared" si="121"/>
        <v>0</v>
      </c>
      <c r="N112" s="197"/>
      <c r="O112" s="197"/>
      <c r="P112" s="198">
        <f t="shared" si="122"/>
        <v>0</v>
      </c>
      <c r="Q112" s="197"/>
      <c r="R112" s="197"/>
      <c r="S112" s="198">
        <f t="shared" si="123"/>
        <v>0</v>
      </c>
      <c r="T112" s="197"/>
      <c r="U112" s="197"/>
      <c r="V112" s="198">
        <f t="shared" si="124"/>
        <v>0</v>
      </c>
      <c r="W112" s="197"/>
      <c r="X112" s="197"/>
      <c r="Y112" s="198">
        <f t="shared" si="125"/>
        <v>0</v>
      </c>
      <c r="Z112" s="197"/>
      <c r="AA112" s="197"/>
      <c r="AB112" s="198">
        <f t="shared" si="126"/>
        <v>0</v>
      </c>
      <c r="AC112" s="197"/>
      <c r="AD112" s="197"/>
      <c r="AE112" s="198">
        <f t="shared" si="127"/>
        <v>0</v>
      </c>
      <c r="AF112" s="197"/>
      <c r="AG112" s="197"/>
      <c r="AH112" s="198">
        <f t="shared" si="128"/>
        <v>0</v>
      </c>
      <c r="AI112" s="197"/>
      <c r="AJ112" s="197"/>
      <c r="AK112" s="198">
        <f t="shared" si="129"/>
        <v>0</v>
      </c>
      <c r="AL112" s="197"/>
      <c r="AM112" s="197"/>
      <c r="AN112" s="198">
        <f t="shared" si="130"/>
        <v>0</v>
      </c>
      <c r="AO112" s="197"/>
      <c r="AP112" s="197"/>
      <c r="AQ112" s="198">
        <f t="shared" si="131"/>
        <v>0</v>
      </c>
      <c r="AR112" s="197"/>
      <c r="AS112" s="197"/>
      <c r="AT112" s="198">
        <f t="shared" si="132"/>
        <v>0</v>
      </c>
      <c r="AU112" s="197"/>
      <c r="AV112" s="197"/>
      <c r="AW112" s="198">
        <f t="shared" si="133"/>
        <v>0</v>
      </c>
      <c r="AX112" s="197"/>
      <c r="AY112" s="197"/>
      <c r="AZ112" s="198">
        <f t="shared" si="134"/>
        <v>0</v>
      </c>
      <c r="BA112" s="197"/>
      <c r="BB112" s="197"/>
      <c r="BC112" s="198">
        <f t="shared" si="135"/>
        <v>0</v>
      </c>
      <c r="BD112" s="197"/>
      <c r="BE112" s="197"/>
      <c r="BF112" s="198">
        <f t="shared" si="136"/>
        <v>0</v>
      </c>
      <c r="BG112" s="197"/>
      <c r="BH112" s="197"/>
      <c r="BI112" s="198">
        <f t="shared" si="137"/>
        <v>0</v>
      </c>
      <c r="BJ112" s="197"/>
      <c r="BK112" s="197"/>
      <c r="BL112" s="198">
        <f t="shared" si="138"/>
        <v>0</v>
      </c>
      <c r="BM112" s="197"/>
      <c r="BN112" s="197"/>
      <c r="BO112" s="198">
        <f t="shared" si="139"/>
        <v>0</v>
      </c>
      <c r="BP112" s="197"/>
      <c r="BQ112" s="197"/>
      <c r="BR112" s="198">
        <f t="shared" si="140"/>
        <v>0</v>
      </c>
      <c r="BS112" s="197"/>
      <c r="BT112" s="197"/>
      <c r="BU112" s="198">
        <f t="shared" si="141"/>
        <v>0</v>
      </c>
      <c r="BV112" s="197"/>
      <c r="BW112" s="197"/>
      <c r="BX112" s="198">
        <f t="shared" si="142"/>
        <v>0</v>
      </c>
      <c r="BY112" s="197"/>
      <c r="BZ112" s="197"/>
      <c r="CA112" s="198">
        <f t="shared" si="143"/>
        <v>0</v>
      </c>
    </row>
    <row r="113" spans="1:82" x14ac:dyDescent="0.25">
      <c r="A113" s="39">
        <f t="shared" si="119"/>
        <v>99</v>
      </c>
      <c r="B113" s="177"/>
      <c r="C113" s="301"/>
      <c r="D113" s="178"/>
      <c r="E113" s="38">
        <f t="shared" si="103"/>
        <v>45016</v>
      </c>
      <c r="F113" s="182"/>
      <c r="G113" s="198"/>
      <c r="H113" s="197"/>
      <c r="I113" s="197"/>
      <c r="J113" s="198">
        <f t="shared" si="144"/>
        <v>0</v>
      </c>
      <c r="K113" s="197"/>
      <c r="L113" s="197"/>
      <c r="M113" s="198">
        <f t="shared" si="121"/>
        <v>0</v>
      </c>
      <c r="N113" s="197"/>
      <c r="O113" s="197"/>
      <c r="P113" s="198">
        <f t="shared" si="122"/>
        <v>0</v>
      </c>
      <c r="Q113" s="197"/>
      <c r="R113" s="197"/>
      <c r="S113" s="198">
        <f t="shared" si="123"/>
        <v>0</v>
      </c>
      <c r="T113" s="197"/>
      <c r="U113" s="197"/>
      <c r="V113" s="198">
        <f t="shared" si="124"/>
        <v>0</v>
      </c>
      <c r="W113" s="197"/>
      <c r="X113" s="197"/>
      <c r="Y113" s="198">
        <f t="shared" si="125"/>
        <v>0</v>
      </c>
      <c r="Z113" s="197"/>
      <c r="AA113" s="197"/>
      <c r="AB113" s="198">
        <f t="shared" si="126"/>
        <v>0</v>
      </c>
      <c r="AC113" s="197"/>
      <c r="AD113" s="197"/>
      <c r="AE113" s="198">
        <f t="shared" si="127"/>
        <v>0</v>
      </c>
      <c r="AF113" s="197"/>
      <c r="AG113" s="197"/>
      <c r="AH113" s="198">
        <f t="shared" si="128"/>
        <v>0</v>
      </c>
      <c r="AI113" s="197"/>
      <c r="AJ113" s="197"/>
      <c r="AK113" s="198">
        <f t="shared" si="129"/>
        <v>0</v>
      </c>
      <c r="AL113" s="197"/>
      <c r="AM113" s="197"/>
      <c r="AN113" s="198">
        <f t="shared" si="130"/>
        <v>0</v>
      </c>
      <c r="AO113" s="197"/>
      <c r="AP113" s="197"/>
      <c r="AQ113" s="198">
        <f t="shared" si="131"/>
        <v>0</v>
      </c>
      <c r="AR113" s="197"/>
      <c r="AS113" s="197"/>
      <c r="AT113" s="198">
        <f t="shared" si="132"/>
        <v>0</v>
      </c>
      <c r="AU113" s="197"/>
      <c r="AV113" s="197"/>
      <c r="AW113" s="198">
        <f t="shared" si="133"/>
        <v>0</v>
      </c>
      <c r="AX113" s="197"/>
      <c r="AY113" s="197"/>
      <c r="AZ113" s="198">
        <f t="shared" si="134"/>
        <v>0</v>
      </c>
      <c r="BA113" s="197"/>
      <c r="BB113" s="197"/>
      <c r="BC113" s="198">
        <f t="shared" si="135"/>
        <v>0</v>
      </c>
      <c r="BD113" s="197"/>
      <c r="BE113" s="197"/>
      <c r="BF113" s="198">
        <f t="shared" si="136"/>
        <v>0</v>
      </c>
      <c r="BG113" s="197"/>
      <c r="BH113" s="197"/>
      <c r="BI113" s="198">
        <f t="shared" si="137"/>
        <v>0</v>
      </c>
      <c r="BJ113" s="197"/>
      <c r="BK113" s="197"/>
      <c r="BL113" s="198">
        <f t="shared" si="138"/>
        <v>0</v>
      </c>
      <c r="BM113" s="197"/>
      <c r="BN113" s="197"/>
      <c r="BO113" s="198">
        <f t="shared" si="139"/>
        <v>0</v>
      </c>
      <c r="BP113" s="197"/>
      <c r="BQ113" s="197"/>
      <c r="BR113" s="198">
        <f t="shared" si="140"/>
        <v>0</v>
      </c>
      <c r="BS113" s="197"/>
      <c r="BT113" s="197"/>
      <c r="BU113" s="198">
        <f t="shared" si="141"/>
        <v>0</v>
      </c>
      <c r="BV113" s="197"/>
      <c r="BW113" s="197"/>
      <c r="BX113" s="198">
        <f t="shared" si="142"/>
        <v>0</v>
      </c>
      <c r="BY113" s="197"/>
      <c r="BZ113" s="197"/>
      <c r="CA113" s="198">
        <f t="shared" si="143"/>
        <v>0</v>
      </c>
    </row>
    <row r="114" spans="1:82" x14ac:dyDescent="0.25">
      <c r="A114" s="39">
        <f t="shared" si="119"/>
        <v>100</v>
      </c>
      <c r="B114" s="177"/>
      <c r="C114" s="301"/>
      <c r="D114" s="178"/>
      <c r="E114" s="38">
        <f t="shared" si="103"/>
        <v>45016</v>
      </c>
      <c r="F114" s="182"/>
      <c r="G114" s="198"/>
      <c r="H114" s="197"/>
      <c r="I114" s="197"/>
      <c r="J114" s="198">
        <f t="shared" si="144"/>
        <v>0</v>
      </c>
      <c r="K114" s="197"/>
      <c r="L114" s="197"/>
      <c r="M114" s="198">
        <f t="shared" si="121"/>
        <v>0</v>
      </c>
      <c r="N114" s="197"/>
      <c r="O114" s="197"/>
      <c r="P114" s="198">
        <f t="shared" si="122"/>
        <v>0</v>
      </c>
      <c r="Q114" s="197"/>
      <c r="R114" s="197"/>
      <c r="S114" s="198">
        <f t="shared" si="123"/>
        <v>0</v>
      </c>
      <c r="T114" s="197"/>
      <c r="U114" s="197"/>
      <c r="V114" s="198">
        <f t="shared" si="124"/>
        <v>0</v>
      </c>
      <c r="W114" s="197"/>
      <c r="X114" s="197"/>
      <c r="Y114" s="198">
        <f t="shared" si="125"/>
        <v>0</v>
      </c>
      <c r="Z114" s="197"/>
      <c r="AA114" s="197"/>
      <c r="AB114" s="198">
        <f t="shared" si="126"/>
        <v>0</v>
      </c>
      <c r="AC114" s="197"/>
      <c r="AD114" s="197"/>
      <c r="AE114" s="198">
        <f t="shared" si="127"/>
        <v>0</v>
      </c>
      <c r="AF114" s="197"/>
      <c r="AG114" s="197"/>
      <c r="AH114" s="198">
        <f t="shared" si="128"/>
        <v>0</v>
      </c>
      <c r="AI114" s="197"/>
      <c r="AJ114" s="197"/>
      <c r="AK114" s="198">
        <f t="shared" si="129"/>
        <v>0</v>
      </c>
      <c r="AL114" s="197"/>
      <c r="AM114" s="197"/>
      <c r="AN114" s="198">
        <f t="shared" si="130"/>
        <v>0</v>
      </c>
      <c r="AO114" s="197"/>
      <c r="AP114" s="197"/>
      <c r="AQ114" s="198">
        <f t="shared" si="131"/>
        <v>0</v>
      </c>
      <c r="AR114" s="197"/>
      <c r="AS114" s="197"/>
      <c r="AT114" s="198">
        <f t="shared" si="132"/>
        <v>0</v>
      </c>
      <c r="AU114" s="197"/>
      <c r="AV114" s="197"/>
      <c r="AW114" s="198">
        <f t="shared" si="133"/>
        <v>0</v>
      </c>
      <c r="AX114" s="197"/>
      <c r="AY114" s="197"/>
      <c r="AZ114" s="198">
        <f t="shared" si="134"/>
        <v>0</v>
      </c>
      <c r="BA114" s="197"/>
      <c r="BB114" s="197"/>
      <c r="BC114" s="198">
        <f t="shared" si="135"/>
        <v>0</v>
      </c>
      <c r="BD114" s="197"/>
      <c r="BE114" s="197"/>
      <c r="BF114" s="198">
        <f t="shared" si="136"/>
        <v>0</v>
      </c>
      <c r="BG114" s="197"/>
      <c r="BH114" s="197"/>
      <c r="BI114" s="198">
        <f t="shared" si="137"/>
        <v>0</v>
      </c>
      <c r="BJ114" s="197"/>
      <c r="BK114" s="197"/>
      <c r="BL114" s="198">
        <f t="shared" si="138"/>
        <v>0</v>
      </c>
      <c r="BM114" s="197"/>
      <c r="BN114" s="197"/>
      <c r="BO114" s="198">
        <f t="shared" si="139"/>
        <v>0</v>
      </c>
      <c r="BP114" s="197"/>
      <c r="BQ114" s="197"/>
      <c r="BR114" s="198">
        <f t="shared" si="140"/>
        <v>0</v>
      </c>
      <c r="BS114" s="197"/>
      <c r="BT114" s="197"/>
      <c r="BU114" s="198">
        <f t="shared" si="141"/>
        <v>0</v>
      </c>
      <c r="BV114" s="197"/>
      <c r="BW114" s="197"/>
      <c r="BX114" s="198">
        <f t="shared" si="142"/>
        <v>0</v>
      </c>
      <c r="BY114" s="197"/>
      <c r="BZ114" s="197"/>
      <c r="CA114" s="198">
        <f t="shared" si="143"/>
        <v>0</v>
      </c>
    </row>
    <row r="115" spans="1:82" s="41" customFormat="1" ht="13.5" thickBot="1" x14ac:dyDescent="0.35">
      <c r="B115" s="191"/>
      <c r="C115" s="191"/>
      <c r="D115" s="191"/>
      <c r="E115" s="191"/>
      <c r="F115" s="191" t="s">
        <v>77</v>
      </c>
      <c r="G115" s="200"/>
      <c r="H115" s="199">
        <f t="shared" ref="H115:J115" si="145">SUM(H15:H114)</f>
        <v>0</v>
      </c>
      <c r="I115" s="199">
        <f t="shared" si="145"/>
        <v>0</v>
      </c>
      <c r="J115" s="199">
        <f t="shared" si="145"/>
        <v>0</v>
      </c>
      <c r="K115" s="199">
        <f t="shared" ref="K115" si="146">SUM(K15:K114)</f>
        <v>0</v>
      </c>
      <c r="L115" s="199">
        <f t="shared" ref="L115" si="147">SUM(L15:L114)</f>
        <v>0</v>
      </c>
      <c r="M115" s="199">
        <f t="shared" ref="M115:AW115" si="148">SUM(M15:M114)</f>
        <v>0</v>
      </c>
      <c r="N115" s="199">
        <f t="shared" si="148"/>
        <v>0</v>
      </c>
      <c r="O115" s="199">
        <f t="shared" si="148"/>
        <v>0</v>
      </c>
      <c r="P115" s="199">
        <f t="shared" si="148"/>
        <v>0</v>
      </c>
      <c r="Q115" s="199">
        <f t="shared" ref="Q115:AH115" si="149">SUM(Q15:Q114)</f>
        <v>0</v>
      </c>
      <c r="R115" s="199">
        <f t="shared" si="149"/>
        <v>0</v>
      </c>
      <c r="S115" s="199">
        <f t="shared" si="149"/>
        <v>0</v>
      </c>
      <c r="T115" s="199">
        <f t="shared" si="149"/>
        <v>0</v>
      </c>
      <c r="U115" s="199">
        <f t="shared" si="149"/>
        <v>0</v>
      </c>
      <c r="V115" s="199">
        <f t="shared" si="149"/>
        <v>0</v>
      </c>
      <c r="W115" s="199">
        <f t="shared" si="149"/>
        <v>0</v>
      </c>
      <c r="X115" s="199">
        <f t="shared" si="149"/>
        <v>0</v>
      </c>
      <c r="Y115" s="199">
        <f t="shared" si="149"/>
        <v>0</v>
      </c>
      <c r="Z115" s="199">
        <f t="shared" si="149"/>
        <v>0</v>
      </c>
      <c r="AA115" s="199">
        <f t="shared" si="149"/>
        <v>0</v>
      </c>
      <c r="AB115" s="199">
        <f t="shared" si="149"/>
        <v>0</v>
      </c>
      <c r="AC115" s="199">
        <f t="shared" si="149"/>
        <v>0</v>
      </c>
      <c r="AD115" s="199">
        <f t="shared" si="149"/>
        <v>0</v>
      </c>
      <c r="AE115" s="199">
        <f t="shared" si="149"/>
        <v>0</v>
      </c>
      <c r="AF115" s="199">
        <f t="shared" si="149"/>
        <v>0</v>
      </c>
      <c r="AG115" s="199">
        <f t="shared" si="149"/>
        <v>0</v>
      </c>
      <c r="AH115" s="199">
        <f t="shared" si="149"/>
        <v>0</v>
      </c>
      <c r="AI115" s="199">
        <f t="shared" si="148"/>
        <v>0</v>
      </c>
      <c r="AJ115" s="199">
        <f t="shared" si="148"/>
        <v>0</v>
      </c>
      <c r="AK115" s="199">
        <f t="shared" si="148"/>
        <v>0</v>
      </c>
      <c r="AL115" s="199">
        <f t="shared" si="148"/>
        <v>0</v>
      </c>
      <c r="AM115" s="199">
        <f t="shared" si="148"/>
        <v>0</v>
      </c>
      <c r="AN115" s="199">
        <f t="shared" si="148"/>
        <v>0</v>
      </c>
      <c r="AO115" s="199">
        <f t="shared" si="148"/>
        <v>0</v>
      </c>
      <c r="AP115" s="199">
        <f t="shared" si="148"/>
        <v>0</v>
      </c>
      <c r="AQ115" s="199">
        <f t="shared" si="148"/>
        <v>0</v>
      </c>
      <c r="AR115" s="199">
        <f t="shared" si="148"/>
        <v>0</v>
      </c>
      <c r="AS115" s="199">
        <f t="shared" si="148"/>
        <v>0</v>
      </c>
      <c r="AT115" s="199">
        <f t="shared" si="148"/>
        <v>0</v>
      </c>
      <c r="AU115" s="199">
        <f t="shared" si="148"/>
        <v>0</v>
      </c>
      <c r="AV115" s="199">
        <f t="shared" si="148"/>
        <v>0</v>
      </c>
      <c r="AW115" s="199">
        <f t="shared" si="148"/>
        <v>0</v>
      </c>
      <c r="AX115" s="199">
        <f t="shared" ref="AX115:BX115" si="150">SUM(AX15:AX114)</f>
        <v>0</v>
      </c>
      <c r="AY115" s="199">
        <f t="shared" si="150"/>
        <v>0</v>
      </c>
      <c r="AZ115" s="199">
        <f t="shared" si="150"/>
        <v>0</v>
      </c>
      <c r="BA115" s="199">
        <f t="shared" si="150"/>
        <v>0</v>
      </c>
      <c r="BB115" s="199">
        <f t="shared" si="150"/>
        <v>0</v>
      </c>
      <c r="BC115" s="199">
        <f t="shared" si="150"/>
        <v>0</v>
      </c>
      <c r="BD115" s="199">
        <f t="shared" si="150"/>
        <v>0</v>
      </c>
      <c r="BE115" s="199">
        <f t="shared" si="150"/>
        <v>0</v>
      </c>
      <c r="BF115" s="199">
        <f t="shared" si="150"/>
        <v>0</v>
      </c>
      <c r="BG115" s="199">
        <f t="shared" si="150"/>
        <v>0</v>
      </c>
      <c r="BH115" s="199">
        <f t="shared" si="150"/>
        <v>0</v>
      </c>
      <c r="BI115" s="199">
        <f t="shared" si="150"/>
        <v>0</v>
      </c>
      <c r="BJ115" s="199">
        <f t="shared" si="150"/>
        <v>0</v>
      </c>
      <c r="BK115" s="199">
        <f t="shared" si="150"/>
        <v>0</v>
      </c>
      <c r="BL115" s="199">
        <f t="shared" si="150"/>
        <v>0</v>
      </c>
      <c r="BM115" s="199">
        <f t="shared" si="150"/>
        <v>0</v>
      </c>
      <c r="BN115" s="199">
        <f t="shared" si="150"/>
        <v>0</v>
      </c>
      <c r="BO115" s="199">
        <f t="shared" si="150"/>
        <v>0</v>
      </c>
      <c r="BP115" s="199">
        <f t="shared" si="150"/>
        <v>0</v>
      </c>
      <c r="BQ115" s="199">
        <f t="shared" si="150"/>
        <v>0</v>
      </c>
      <c r="BR115" s="199">
        <f t="shared" si="150"/>
        <v>0</v>
      </c>
      <c r="BS115" s="199">
        <f t="shared" si="150"/>
        <v>0</v>
      </c>
      <c r="BT115" s="199">
        <f t="shared" si="150"/>
        <v>0</v>
      </c>
      <c r="BU115" s="199">
        <f t="shared" si="150"/>
        <v>0</v>
      </c>
      <c r="BV115" s="199">
        <f t="shared" si="150"/>
        <v>0</v>
      </c>
      <c r="BW115" s="199">
        <f t="shared" si="150"/>
        <v>0</v>
      </c>
      <c r="BX115" s="199">
        <f t="shared" si="150"/>
        <v>0</v>
      </c>
      <c r="BY115" s="199">
        <f t="shared" ref="BY115:CA115" si="151">SUM(BY15:BY114)</f>
        <v>0</v>
      </c>
      <c r="BZ115" s="199">
        <f t="shared" si="151"/>
        <v>0</v>
      </c>
      <c r="CA115" s="199">
        <f t="shared" si="151"/>
        <v>0</v>
      </c>
      <c r="CD115" s="39"/>
    </row>
    <row r="116" spans="1:82" ht="15" thickTop="1" x14ac:dyDescent="0.35">
      <c r="A116" s="54">
        <f>+B10</f>
        <v>1</v>
      </c>
      <c r="B116" s="282" t="s">
        <v>95</v>
      </c>
    </row>
    <row r="117" spans="1:82" ht="14.5" x14ac:dyDescent="0.35">
      <c r="A117" s="54">
        <f>B13</f>
        <v>2</v>
      </c>
      <c r="B117" s="52" t="s">
        <v>78</v>
      </c>
    </row>
    <row r="118" spans="1:82" ht="14.5" x14ac:dyDescent="0.35">
      <c r="A118" s="54">
        <f>+C13</f>
        <v>3</v>
      </c>
      <c r="B118" s="52" t="s">
        <v>79</v>
      </c>
    </row>
    <row r="119" spans="1:82" ht="14.5" x14ac:dyDescent="0.35">
      <c r="A119" s="54">
        <f>+D13</f>
        <v>4</v>
      </c>
      <c r="B119" s="52" t="s">
        <v>124</v>
      </c>
    </row>
    <row r="120" spans="1:82" ht="14.5" x14ac:dyDescent="0.35">
      <c r="A120" s="54">
        <f>+F13</f>
        <v>5</v>
      </c>
      <c r="B120" s="190" t="s">
        <v>80</v>
      </c>
    </row>
    <row r="121" spans="1:82" ht="15" customHeight="1" x14ac:dyDescent="0.35">
      <c r="A121" s="53">
        <f>H12</f>
        <v>6</v>
      </c>
      <c r="B121" s="286" t="s">
        <v>105</v>
      </c>
    </row>
    <row r="122" spans="1:82" ht="15" customHeight="1" x14ac:dyDescent="0.35">
      <c r="A122" s="53"/>
      <c r="B122" s="192" t="s">
        <v>81</v>
      </c>
    </row>
    <row r="123" spans="1:82" ht="15" customHeight="1" x14ac:dyDescent="0.35">
      <c r="A123" s="53"/>
      <c r="B123" s="192" t="s">
        <v>82</v>
      </c>
    </row>
    <row r="124" spans="1:82" s="36" customFormat="1" ht="13" x14ac:dyDescent="0.3">
      <c r="B124" s="139" t="s">
        <v>38</v>
      </c>
      <c r="BL124" s="39"/>
      <c r="BO124" s="39"/>
      <c r="BR124" s="39"/>
      <c r="BU124" s="39"/>
      <c r="BX124" s="39"/>
      <c r="CA124" s="39"/>
    </row>
    <row r="125" spans="1:82" x14ac:dyDescent="0.25"/>
    <row r="126" spans="1:82" ht="15" thickBot="1" x14ac:dyDescent="0.4">
      <c r="A126" s="54"/>
    </row>
    <row r="127" spans="1:82" s="56" customFormat="1" x14ac:dyDescent="0.25">
      <c r="B127" s="319" t="s">
        <v>26</v>
      </c>
      <c r="C127" s="320"/>
      <c r="D127" s="320"/>
      <c r="E127" s="320"/>
      <c r="F127" s="320"/>
      <c r="G127" s="320"/>
      <c r="H127" s="320"/>
      <c r="I127" s="320"/>
      <c r="J127" s="320"/>
      <c r="K127" s="320"/>
      <c r="L127" s="320"/>
      <c r="M127" s="320"/>
      <c r="N127" s="320"/>
      <c r="O127" s="321"/>
      <c r="BL127" s="39"/>
      <c r="BO127" s="39"/>
      <c r="BR127" s="39"/>
      <c r="BU127" s="39"/>
      <c r="BX127" s="39"/>
      <c r="CA127" s="39"/>
    </row>
    <row r="128" spans="1:82" s="56" customFormat="1" ht="122.25" customHeight="1" thickBot="1" x14ac:dyDescent="0.3">
      <c r="B128" s="310" t="s">
        <v>122</v>
      </c>
      <c r="C128" s="311"/>
      <c r="D128" s="311"/>
      <c r="E128" s="311"/>
      <c r="F128" s="311"/>
      <c r="G128" s="311"/>
      <c r="H128" s="311"/>
      <c r="I128" s="311"/>
      <c r="J128" s="311"/>
      <c r="K128" s="311"/>
      <c r="L128" s="311"/>
      <c r="M128" s="311"/>
      <c r="N128" s="311"/>
      <c r="O128" s="312"/>
      <c r="BL128" s="39"/>
      <c r="BO128" s="39"/>
      <c r="BR128" s="39"/>
      <c r="BU128" s="39"/>
      <c r="BX128" s="39"/>
      <c r="CA128" s="39"/>
    </row>
    <row r="129" spans="1:79" ht="14.5" x14ac:dyDescent="0.35">
      <c r="A129" s="54"/>
    </row>
    <row r="130" spans="1:79" ht="14.5" hidden="1" x14ac:dyDescent="0.35">
      <c r="A130" s="54"/>
      <c r="BL130" s="36"/>
      <c r="BO130" s="36"/>
      <c r="BR130" s="36"/>
      <c r="BU130" s="36"/>
      <c r="BX130" s="36"/>
      <c r="CA130" s="36"/>
    </row>
    <row r="133" spans="1:79" hidden="1" x14ac:dyDescent="0.25">
      <c r="BL133" s="56"/>
      <c r="BO133" s="56"/>
      <c r="BR133" s="56"/>
      <c r="BU133" s="56"/>
      <c r="BX133" s="56"/>
      <c r="CA133" s="56"/>
    </row>
    <row r="134" spans="1:79" hidden="1" x14ac:dyDescent="0.25">
      <c r="BL134" s="56"/>
      <c r="BO134" s="56"/>
      <c r="BR134" s="56"/>
      <c r="BU134" s="56"/>
      <c r="BX134" s="56"/>
      <c r="CA134" s="56"/>
    </row>
  </sheetData>
  <sheetProtection algorithmName="SHA-512" hashValue="GIZ6zbrZEOhSPUrutFGv3BUlieecx98ZA7T0ZB1XgBvuWc/8vZHPSXMtAiYP8xaq+IIHqkwyLd3iaVpq57VBBA==" saltValue="Cu5WR2qZVXg7+kQlihglkg==" spinCount="100000" sheet="1" formatColumns="0" formatRows="0"/>
  <mergeCells count="2">
    <mergeCell ref="B127:O127"/>
    <mergeCell ref="B128:O128"/>
  </mergeCells>
  <conditionalFormatting sqref="L5">
    <cfRule type="cellIs" dxfId="51" priority="370" stopIfTrue="1" operator="lessThan">
      <formula>0</formula>
    </cfRule>
  </conditionalFormatting>
  <conditionalFormatting sqref="C15 C45:C114">
    <cfRule type="duplicateValues" dxfId="50" priority="269"/>
  </conditionalFormatting>
  <conditionalFormatting sqref="B15:B114">
    <cfRule type="duplicateValues" dxfId="49" priority="270"/>
  </conditionalFormatting>
  <conditionalFormatting sqref="H15:CA114">
    <cfRule type="cellIs" dxfId="48" priority="30" operator="lessThan">
      <formula>0</formula>
    </cfRule>
  </conditionalFormatting>
  <conditionalFormatting sqref="H11:CA114">
    <cfRule type="expression" dxfId="47" priority="29">
      <formula>H$13&gt;$D$10</formula>
    </cfRule>
  </conditionalFormatting>
  <conditionalFormatting sqref="C16">
    <cfRule type="duplicateValues" dxfId="46" priority="28"/>
  </conditionalFormatting>
  <conditionalFormatting sqref="C17">
    <cfRule type="duplicateValues" dxfId="45" priority="27"/>
  </conditionalFormatting>
  <conditionalFormatting sqref="C18">
    <cfRule type="duplicateValues" dxfId="44" priority="26"/>
  </conditionalFormatting>
  <conditionalFormatting sqref="C19">
    <cfRule type="duplicateValues" dxfId="43" priority="25"/>
  </conditionalFormatting>
  <conditionalFormatting sqref="C20">
    <cfRule type="duplicateValues" dxfId="42" priority="24"/>
  </conditionalFormatting>
  <conditionalFormatting sqref="C21">
    <cfRule type="duplicateValues" dxfId="41" priority="23"/>
  </conditionalFormatting>
  <conditionalFormatting sqref="C22">
    <cfRule type="duplicateValues" dxfId="40" priority="22"/>
  </conditionalFormatting>
  <conditionalFormatting sqref="C23">
    <cfRule type="duplicateValues" dxfId="39" priority="21"/>
  </conditionalFormatting>
  <conditionalFormatting sqref="C24">
    <cfRule type="duplicateValues" dxfId="38" priority="20"/>
  </conditionalFormatting>
  <conditionalFormatting sqref="C25">
    <cfRule type="duplicateValues" dxfId="37" priority="19"/>
  </conditionalFormatting>
  <conditionalFormatting sqref="C26">
    <cfRule type="duplicateValues" dxfId="36" priority="18"/>
  </conditionalFormatting>
  <conditionalFormatting sqref="C27:C28">
    <cfRule type="duplicateValues" dxfId="35" priority="17"/>
  </conditionalFormatting>
  <conditionalFormatting sqref="C29">
    <cfRule type="duplicateValues" dxfId="34" priority="16"/>
  </conditionalFormatting>
  <conditionalFormatting sqref="C30">
    <cfRule type="duplicateValues" dxfId="33" priority="15"/>
  </conditionalFormatting>
  <conditionalFormatting sqref="C31">
    <cfRule type="duplicateValues" dxfId="32" priority="14"/>
  </conditionalFormatting>
  <conditionalFormatting sqref="C32">
    <cfRule type="duplicateValues" dxfId="31" priority="13"/>
  </conditionalFormatting>
  <conditionalFormatting sqref="C33">
    <cfRule type="duplicateValues" dxfId="30" priority="12"/>
  </conditionalFormatting>
  <conditionalFormatting sqref="C34">
    <cfRule type="duplicateValues" dxfId="29" priority="11"/>
  </conditionalFormatting>
  <conditionalFormatting sqref="C35">
    <cfRule type="duplicateValues" dxfId="28" priority="10"/>
  </conditionalFormatting>
  <conditionalFormatting sqref="C36">
    <cfRule type="duplicateValues" dxfId="27" priority="9"/>
  </conditionalFormatting>
  <conditionalFormatting sqref="C37">
    <cfRule type="duplicateValues" dxfId="26" priority="8"/>
  </conditionalFormatting>
  <conditionalFormatting sqref="C39">
    <cfRule type="duplicateValues" dxfId="25" priority="7"/>
  </conditionalFormatting>
  <conditionalFormatting sqref="C40">
    <cfRule type="duplicateValues" dxfId="24" priority="6"/>
  </conditionalFormatting>
  <conditionalFormatting sqref="C38">
    <cfRule type="duplicateValues" dxfId="23" priority="5"/>
  </conditionalFormatting>
  <conditionalFormatting sqref="C41">
    <cfRule type="duplicateValues" dxfId="22" priority="4"/>
  </conditionalFormatting>
  <conditionalFormatting sqref="C42">
    <cfRule type="duplicateValues" dxfId="21" priority="3"/>
  </conditionalFormatting>
  <conditionalFormatting sqref="C43">
    <cfRule type="duplicateValues" dxfId="20" priority="2"/>
  </conditionalFormatting>
  <conditionalFormatting sqref="C44">
    <cfRule type="duplicateValues" dxfId="19" priority="1"/>
  </conditionalFormatting>
  <dataValidations xWindow="583" yWindow="600" count="6">
    <dataValidation allowBlank="1" showErrorMessage="1" prompt="Please override, if an employee leaves prior to year end. " sqref="E14:F14" xr:uid="{00000000-0002-0000-0100-000000000000}"/>
    <dataValidation type="date" allowBlank="1" showErrorMessage="1" errorTitle="Invalid End Date" error="Please input date within fiscal year 2017-18." promptTitle="End Date" prompt="Input Period End-Date or Leaving Date, whichever is earlier." sqref="E15:E114" xr:uid="{00000000-0002-0000-0100-000001000000}">
      <formula1>42917</formula1>
      <formula2>43190</formula2>
    </dataValidation>
    <dataValidation type="decimal" operator="greaterThanOrEqual" allowBlank="1" showInputMessage="1" showErrorMessage="1" error="This cell must contain a positive number." sqref="H15:I114 AR15:AS114 AO15:AP114 AL15:AM114 AI15:AJ114 N15:O114 K15:L114 AU15:AV114 BY15:BZ114 AX15:AY114 BA15:BB114 BD15:BE114 BG15:BH114 BJ15:BK114 BM15:BN114 BP15:BQ114 BS15:BT114 BV15:BW114 Q15:R114 T15:U114 W15:X114 Z15:AA114 AC15:AD114 AF15:AG114" xr:uid="{00000000-0002-0000-0100-000002000000}">
      <formula1>0</formula1>
    </dataValidation>
    <dataValidation type="date" allowBlank="1" showInputMessage="1" showErrorMessage="1" errorTitle="Invalid end date." error="Please input a date between 01-Apr-22 and 31-Mar-23 in dd-mmm-yy format." sqref="F15:F114" xr:uid="{00000000-0002-0000-0100-000003000000}">
      <formula1>44652</formula1>
      <formula2>45016</formula2>
    </dataValidation>
    <dataValidation type="date" allowBlank="1" showInputMessage="1" showErrorMessage="1" errorTitle="Invalid start date." error="Please input a date between 01-Apr-22 and 31-Mar-23 in dd-mmm-yy format." sqref="D15:D114" xr:uid="{00000000-0002-0000-0100-000004000000}">
      <formula1>44652</formula1>
      <formula2>45016</formula2>
    </dataValidation>
    <dataValidation type="list" allowBlank="1" showInputMessage="1" showErrorMessage="1" promptTitle="Current Pay Period End Date" prompt="Please select from dropdown." sqref="D10" xr:uid="{00000000-0002-0000-0100-000005000000}">
      <formula1>$CD$16:$CD$39</formula1>
    </dataValidation>
  </dataValidations>
  <hyperlinks>
    <hyperlink ref="B1" location="'Instructions and contents'!A1" tooltip="Instructions and contents" display="Instructions and contents" xr:uid="{00000000-0004-0000-0100-000000000000}"/>
    <hyperlink ref="B2" location="'Instructions and contents'!A1" tooltip="Instructions and contents" display="&lt;Previous tab" xr:uid="{00000000-0004-0000-0100-000001000000}"/>
    <hyperlink ref="C2" location="'Sch B. Semi-monthly Output'!A1" tooltip="Schedule B: Monthly Output" display="Next tab&gt;" xr:uid="{00000000-0004-0000-0100-000002000000}"/>
  </hyperlinks>
  <pageMargins left="0.7" right="0.7" top="0.75" bottom="0.75" header="0.3" footer="0.3"/>
  <pageSetup scale="32" fitToHeight="0" orientation="landscape" r:id="rId1"/>
  <headerFooter>
    <oddFooter>&amp;C&amp;7&amp;B&amp;"Arial"Document Classification: KPMG Confidential</oddFooter>
  </headerFooter>
  <ignoredErrors>
    <ignoredError sqref="J21 J26 AF13 J1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pageSetUpPr autoPageBreaks="0" fitToPage="1"/>
  </sheetPr>
  <dimension ref="A1:CB122"/>
  <sheetViews>
    <sheetView showGridLines="0" zoomScale="85" zoomScaleNormal="85" workbookViewId="0">
      <pane ySplit="11" topLeftCell="A12" activePane="bottomLeft" state="frozen"/>
      <selection activeCell="A2" sqref="A1:B2"/>
      <selection pane="bottomLeft" activeCell="B9" sqref="B9"/>
    </sheetView>
  </sheetViews>
  <sheetFormatPr defaultColWidth="0" defaultRowHeight="12.5" zeroHeight="1" x14ac:dyDescent="0.25"/>
  <cols>
    <col min="1" max="1" width="1.54296875" style="39" customWidth="1"/>
    <col min="2" max="2" width="13.54296875" style="39" customWidth="1"/>
    <col min="3" max="3" width="28.81640625" style="39" customWidth="1"/>
    <col min="4" max="4" width="17.1796875" style="39" customWidth="1"/>
    <col min="5" max="5" width="17.54296875" style="39" customWidth="1"/>
    <col min="6" max="8" width="18.453125" style="39" customWidth="1"/>
    <col min="9" max="9" width="1.54296875" style="39" customWidth="1"/>
    <col min="10" max="10" width="18.81640625" style="39" customWidth="1"/>
    <col min="11" max="11" width="1.81640625" style="39" customWidth="1"/>
    <col min="12" max="12" width="12.81640625" style="39" customWidth="1"/>
    <col min="13" max="14" width="9.1796875" style="39" customWidth="1"/>
    <col min="15" max="16384" width="9.1796875" style="39" hidden="1"/>
  </cols>
  <sheetData>
    <row r="1" spans="2:80" s="56" customFormat="1" x14ac:dyDescent="0.25">
      <c r="B1" s="58" t="s">
        <v>27</v>
      </c>
      <c r="C1" s="170"/>
    </row>
    <row r="2" spans="2:80" s="56" customFormat="1" x14ac:dyDescent="0.25">
      <c r="B2" s="58" t="s">
        <v>29</v>
      </c>
      <c r="C2" s="58" t="s">
        <v>28</v>
      </c>
    </row>
    <row r="3" spans="2:80" s="56" customFormat="1" x14ac:dyDescent="0.35"/>
    <row r="4" spans="2:80" s="56" customFormat="1" ht="18" x14ac:dyDescent="0.35">
      <c r="B4" s="302" t="str">
        <f>'Sch A. Input'!B4</f>
        <v>TAX ID #:</v>
      </c>
      <c r="C4" s="306">
        <f>'Sch A. Input'!C4</f>
        <v>0</v>
      </c>
      <c r="D4" s="55"/>
    </row>
    <row r="5" spans="2:80" s="56" customFormat="1" ht="37.5" customHeight="1" x14ac:dyDescent="0.35">
      <c r="D5" s="135" t="str">
        <f>'Instructions and contents'!B5</f>
        <v>PAYROLL TAX CALCULATOR FY2022-23</v>
      </c>
    </row>
    <row r="6" spans="2:80" s="2" customFormat="1" ht="20" x14ac:dyDescent="0.4">
      <c r="B6" s="136" t="s">
        <v>106</v>
      </c>
      <c r="C6" s="137"/>
      <c r="D6" s="138"/>
      <c r="E6" s="137"/>
      <c r="F6" s="137"/>
      <c r="G6" s="137"/>
      <c r="H6" s="137"/>
      <c r="I6" s="137"/>
      <c r="J6" s="137"/>
      <c r="K6" s="137"/>
      <c r="L6" s="137"/>
      <c r="M6" s="56"/>
      <c r="N6" s="56"/>
      <c r="O6" s="56"/>
      <c r="AZ6"/>
      <c r="BA6"/>
      <c r="BB6"/>
      <c r="BC6"/>
      <c r="BD6"/>
      <c r="BE6"/>
      <c r="BF6"/>
      <c r="BG6"/>
      <c r="BH6"/>
      <c r="BI6"/>
      <c r="BJ6"/>
      <c r="BK6"/>
      <c r="BL6"/>
      <c r="BM6"/>
      <c r="BN6"/>
      <c r="BO6"/>
      <c r="BP6"/>
      <c r="BQ6"/>
      <c r="BR6"/>
      <c r="BS6"/>
      <c r="BT6"/>
      <c r="BU6"/>
      <c r="BV6"/>
    </row>
    <row r="7" spans="2:80" s="2" customFormat="1" ht="20" x14ac:dyDescent="0.4">
      <c r="D7" s="29"/>
      <c r="M7" s="56"/>
      <c r="N7" s="56"/>
      <c r="O7" s="56"/>
      <c r="BF7"/>
      <c r="BG7"/>
      <c r="BH7"/>
      <c r="BI7"/>
      <c r="BJ7"/>
      <c r="BK7"/>
      <c r="BL7"/>
      <c r="BM7"/>
      <c r="BN7"/>
      <c r="BO7"/>
      <c r="BP7"/>
      <c r="BQ7"/>
      <c r="BR7"/>
      <c r="BS7"/>
      <c r="BT7"/>
      <c r="BU7"/>
      <c r="BV7"/>
      <c r="BW7"/>
      <c r="BX7"/>
      <c r="BY7"/>
      <c r="BZ7"/>
      <c r="CA7"/>
      <c r="CB7"/>
    </row>
    <row r="8" spans="2:80" s="2" customFormat="1" ht="14.5" x14ac:dyDescent="0.35">
      <c r="O8" s="56"/>
      <c r="BF8"/>
      <c r="BG8"/>
      <c r="BH8"/>
      <c r="BI8"/>
      <c r="BJ8"/>
      <c r="BK8"/>
      <c r="BL8"/>
      <c r="BM8"/>
      <c r="BN8"/>
      <c r="BO8"/>
      <c r="BP8"/>
      <c r="BQ8"/>
      <c r="BR8"/>
      <c r="BS8"/>
      <c r="BT8"/>
      <c r="BU8"/>
      <c r="BV8"/>
      <c r="BW8"/>
      <c r="BX8"/>
      <c r="BY8"/>
      <c r="BZ8"/>
      <c r="CA8"/>
      <c r="CB8"/>
    </row>
    <row r="9" spans="2:80" ht="13" x14ac:dyDescent="0.3">
      <c r="D9" s="18" t="str">
        <f>'Sch A. Input'!C10</f>
        <v>Current Semi-Month End Date</v>
      </c>
      <c r="E9" s="59">
        <f>+'Sch A. Input'!$D$10</f>
        <v>45016</v>
      </c>
    </row>
    <row r="10" spans="2:80" ht="13" thickBot="1" x14ac:dyDescent="0.3">
      <c r="F10" s="86" t="s">
        <v>31</v>
      </c>
      <c r="G10" s="86" t="s">
        <v>31</v>
      </c>
      <c r="H10" s="86" t="s">
        <v>31</v>
      </c>
      <c r="J10" s="86" t="s">
        <v>31</v>
      </c>
      <c r="L10" s="86"/>
    </row>
    <row r="11" spans="2:80" ht="65" x14ac:dyDescent="0.3">
      <c r="B11" s="60" t="s">
        <v>2</v>
      </c>
      <c r="C11" s="61" t="s">
        <v>3</v>
      </c>
      <c r="D11" s="61" t="s">
        <v>123</v>
      </c>
      <c r="E11" s="61" t="s">
        <v>5</v>
      </c>
      <c r="F11" s="62" t="s">
        <v>91</v>
      </c>
      <c r="G11" s="62" t="s">
        <v>92</v>
      </c>
      <c r="H11" s="62" t="s">
        <v>110</v>
      </c>
      <c r="I11" s="140"/>
      <c r="J11" s="63" t="s">
        <v>93</v>
      </c>
      <c r="L11" s="86"/>
    </row>
    <row r="12" spans="2:80" ht="13" x14ac:dyDescent="0.3">
      <c r="B12" s="64" t="str">
        <f>IF('Sch A. Input'!B15="","",'Sch A. Input'!B15)</f>
        <v/>
      </c>
      <c r="C12" s="65" t="str">
        <f>IF('Sch A. Input'!C15="","",'Sch A. Input'!C15)</f>
        <v/>
      </c>
      <c r="D12" s="66" t="str">
        <f>IF('Sch A. Input'!D15="","",'Sch A. Input'!D15)</f>
        <v/>
      </c>
      <c r="E12" s="66">
        <f>IF('Sch A. Input'!E15="","",MIN('Sch A. Input'!E15,'Sch A. Input'!F15))</f>
        <v>45016</v>
      </c>
      <c r="F12" s="201">
        <f>SUMIFS('Sch A. Input'!G15:CA15,'Sch A. Input'!$G$14:$CA$14,"Recurring",'Sch A. Input'!$G$13:$CA$13,$E$9)</f>
        <v>0</v>
      </c>
      <c r="G12" s="201">
        <f>SUMIFS('Sch A. Input'!G15:CA15,'Sch A. Input'!$G$14:$CA$14,"One-time",'Sch A. Input'!$G$13:$CA$13,'Sch B. Semi-monthly Output'!$E$9)</f>
        <v>0</v>
      </c>
      <c r="H12" s="202">
        <f>SUM(F12:G12)</f>
        <v>0</v>
      </c>
      <c r="I12" s="281"/>
      <c r="J12" s="204">
        <f>IFERROR(-'Sch D. Workings'!AB17,'Sch D. Workings'!AB17)</f>
        <v>0</v>
      </c>
      <c r="L12" s="86"/>
      <c r="O12" s="39" t="s">
        <v>0</v>
      </c>
    </row>
    <row r="13" spans="2:80" ht="13" x14ac:dyDescent="0.3">
      <c r="B13" s="64" t="str">
        <f>IF('Sch A. Input'!B16="","",'Sch A. Input'!B16)</f>
        <v/>
      </c>
      <c r="C13" s="65" t="str">
        <f>IF('Sch A. Input'!C16="","",'Sch A. Input'!C16)</f>
        <v/>
      </c>
      <c r="D13" s="66" t="str">
        <f>IF('Sch A. Input'!D16="","",'Sch A. Input'!D16)</f>
        <v/>
      </c>
      <c r="E13" s="66">
        <f>IF('Sch A. Input'!E16="","",MIN('Sch A. Input'!E16,'Sch A. Input'!F16))</f>
        <v>45016</v>
      </c>
      <c r="F13" s="201">
        <f>SUMIFS('Sch A. Input'!G16:CA16,'Sch A. Input'!$G$14:$CA$14,"Recurring",'Sch A. Input'!$G$13:$CA$13,$E$9)</f>
        <v>0</v>
      </c>
      <c r="G13" s="201">
        <f>SUMIFS('Sch A. Input'!G16:CA16,'Sch A. Input'!$G$14:$CA$14,"One-time",'Sch A. Input'!$G$13:$CA$13,'Sch B. Semi-monthly Output'!$E$9)</f>
        <v>0</v>
      </c>
      <c r="H13" s="202">
        <f t="shared" ref="H13:H22" si="0">SUM(F13:G13)</f>
        <v>0</v>
      </c>
      <c r="I13" s="203"/>
      <c r="J13" s="204">
        <f>IFERROR(-'Sch D. Workings'!AB18,'Sch D. Workings'!AB18)</f>
        <v>0</v>
      </c>
      <c r="L13" s="86"/>
    </row>
    <row r="14" spans="2:80" ht="13" x14ac:dyDescent="0.3">
      <c r="B14" s="64" t="str">
        <f>IF('Sch A. Input'!B17="","",'Sch A. Input'!B17)</f>
        <v/>
      </c>
      <c r="C14" s="65" t="str">
        <f>IF('Sch A. Input'!C17="","",'Sch A. Input'!C17)</f>
        <v/>
      </c>
      <c r="D14" s="66" t="str">
        <f>IF('Sch A. Input'!D17="","",'Sch A. Input'!D17)</f>
        <v/>
      </c>
      <c r="E14" s="66">
        <f>IF('Sch A. Input'!E17="","",MIN('Sch A. Input'!E17,'Sch A. Input'!F17))</f>
        <v>45016</v>
      </c>
      <c r="F14" s="201">
        <f>SUMIFS('Sch A. Input'!G17:CA17,'Sch A. Input'!$G$14:$CA$14,"Recurring",'Sch A. Input'!$G$13:$CA$13,$E$9)</f>
        <v>0</v>
      </c>
      <c r="G14" s="201">
        <f>SUMIFS('Sch A. Input'!G17:CA17,'Sch A. Input'!$G$14:$CA$14,"One-time",'Sch A. Input'!$G$13:$CA$13,'Sch B. Semi-monthly Output'!$E$9)</f>
        <v>0</v>
      </c>
      <c r="H14" s="202">
        <f t="shared" si="0"/>
        <v>0</v>
      </c>
      <c r="I14" s="203"/>
      <c r="J14" s="204">
        <f>IFERROR(-'Sch D. Workings'!AB19,'Sch D. Workings'!AB19)</f>
        <v>0</v>
      </c>
      <c r="L14" s="86"/>
    </row>
    <row r="15" spans="2:80" ht="13" x14ac:dyDescent="0.3">
      <c r="B15" s="64" t="str">
        <f>IF('Sch A. Input'!B18="","",'Sch A. Input'!B18)</f>
        <v/>
      </c>
      <c r="C15" s="65" t="str">
        <f>IF('Sch A. Input'!C18="","",'Sch A. Input'!C18)</f>
        <v/>
      </c>
      <c r="D15" s="66" t="str">
        <f>IF('Sch A. Input'!D18="","",'Sch A. Input'!D18)</f>
        <v/>
      </c>
      <c r="E15" s="66">
        <f>IF('Sch A. Input'!E18="","",MIN('Sch A. Input'!E18,'Sch A. Input'!F18))</f>
        <v>45016</v>
      </c>
      <c r="F15" s="201">
        <f>SUMIFS('Sch A. Input'!G18:CA18,'Sch A. Input'!$G$14:$CA$14,"Recurring",'Sch A. Input'!$G$13:$CA$13,$E$9)</f>
        <v>0</v>
      </c>
      <c r="G15" s="201">
        <f>SUMIFS('Sch A. Input'!G18:CA18,'Sch A. Input'!$G$14:$CA$14,"One-time",'Sch A. Input'!$G$13:$CA$13,'Sch B. Semi-monthly Output'!$E$9)</f>
        <v>0</v>
      </c>
      <c r="H15" s="202">
        <f t="shared" si="0"/>
        <v>0</v>
      </c>
      <c r="I15" s="203"/>
      <c r="J15" s="204">
        <f>IFERROR(-'Sch D. Workings'!AB20,'Sch D. Workings'!AB20)</f>
        <v>0</v>
      </c>
      <c r="L15" s="86"/>
    </row>
    <row r="16" spans="2:80" ht="13" x14ac:dyDescent="0.3">
      <c r="B16" s="64" t="str">
        <f>IF('Sch A. Input'!B19="","",'Sch A. Input'!B19)</f>
        <v/>
      </c>
      <c r="C16" s="65" t="str">
        <f>IF('Sch A. Input'!C19="","",'Sch A. Input'!C19)</f>
        <v/>
      </c>
      <c r="D16" s="66" t="str">
        <f>IF('Sch A. Input'!D19="","",'Sch A. Input'!D19)</f>
        <v/>
      </c>
      <c r="E16" s="66">
        <f>IF('Sch A. Input'!E19="","",MIN('Sch A. Input'!E19,'Sch A. Input'!F19))</f>
        <v>45016</v>
      </c>
      <c r="F16" s="201">
        <f>SUMIFS('Sch A. Input'!G19:CA19,'Sch A. Input'!$G$14:$CA$14,"Recurring",'Sch A. Input'!$G$13:$CA$13,$E$9)</f>
        <v>0</v>
      </c>
      <c r="G16" s="201">
        <f>SUMIFS('Sch A. Input'!G19:CA19,'Sch A. Input'!$G$14:$CA$14,"One-time",'Sch A. Input'!$G$13:$CA$13,'Sch B. Semi-monthly Output'!$E$9)</f>
        <v>0</v>
      </c>
      <c r="H16" s="202">
        <f t="shared" si="0"/>
        <v>0</v>
      </c>
      <c r="I16" s="203"/>
      <c r="J16" s="204">
        <f>IFERROR(-'Sch D. Workings'!AB21,'Sch D. Workings'!AB21)</f>
        <v>0</v>
      </c>
      <c r="L16" s="86"/>
    </row>
    <row r="17" spans="2:12" ht="13" x14ac:dyDescent="0.3">
      <c r="B17" s="64" t="str">
        <f>IF('Sch A. Input'!B20="","",'Sch A. Input'!B20)</f>
        <v/>
      </c>
      <c r="C17" s="65" t="str">
        <f>IF('Sch A. Input'!C20="","",'Sch A. Input'!C20)</f>
        <v/>
      </c>
      <c r="D17" s="305" t="str">
        <f>IF('Sch A. Input'!D20="","",'Sch A. Input'!D20)</f>
        <v/>
      </c>
      <c r="E17" s="66">
        <f>IF('Sch A. Input'!E20="","",MIN('Sch A. Input'!E20,'Sch A. Input'!F20))</f>
        <v>45016</v>
      </c>
      <c r="F17" s="201">
        <f>SUMIFS('Sch A. Input'!G20:CA20,'Sch A. Input'!$G$14:$CA$14,"Recurring",'Sch A. Input'!$G$13:$CA$13,$E$9)</f>
        <v>0</v>
      </c>
      <c r="G17" s="201">
        <f>SUMIFS('Sch A. Input'!G20:CA20,'Sch A. Input'!$G$14:$CA$14,"One-time",'Sch A. Input'!$G$13:$CA$13,'Sch B. Semi-monthly Output'!$E$9)</f>
        <v>0</v>
      </c>
      <c r="H17" s="202">
        <f t="shared" si="0"/>
        <v>0</v>
      </c>
      <c r="I17" s="203"/>
      <c r="J17" s="204">
        <f>IFERROR(-'Sch D. Workings'!AB22,'Sch D. Workings'!AB22)</f>
        <v>0</v>
      </c>
      <c r="L17" s="86"/>
    </row>
    <row r="18" spans="2:12" ht="13" x14ac:dyDescent="0.3">
      <c r="B18" s="64" t="str">
        <f>IF('Sch A. Input'!B21="","",'Sch A. Input'!B21)</f>
        <v/>
      </c>
      <c r="C18" s="65" t="str">
        <f>IF('Sch A. Input'!C21="","",'Sch A. Input'!C21)</f>
        <v/>
      </c>
      <c r="D18" s="66" t="str">
        <f>IF('Sch A. Input'!D21="","",'Sch A. Input'!D21)</f>
        <v/>
      </c>
      <c r="E18" s="66">
        <f>IF('Sch A. Input'!E21="","",MIN('Sch A. Input'!E21,'Sch A. Input'!F21))</f>
        <v>45016</v>
      </c>
      <c r="F18" s="201">
        <f>SUMIFS('Sch A. Input'!G21:CA21,'Sch A. Input'!$G$14:$CA$14,"Recurring",'Sch A. Input'!$G$13:$CA$13,$E$9)</f>
        <v>0</v>
      </c>
      <c r="G18" s="201">
        <f>SUMIFS('Sch A. Input'!G21:CA21,'Sch A. Input'!$G$14:$CA$14,"One-time",'Sch A. Input'!$G$13:$CA$13,'Sch B. Semi-monthly Output'!$E$9)</f>
        <v>0</v>
      </c>
      <c r="H18" s="202">
        <f t="shared" si="0"/>
        <v>0</v>
      </c>
      <c r="I18" s="203"/>
      <c r="J18" s="204">
        <f>IFERROR(-'Sch D. Workings'!AB23,'Sch D. Workings'!AB23)</f>
        <v>0</v>
      </c>
      <c r="L18" s="86"/>
    </row>
    <row r="19" spans="2:12" ht="13" x14ac:dyDescent="0.3">
      <c r="B19" s="64" t="str">
        <f>IF('Sch A. Input'!B22="","",'Sch A. Input'!B22)</f>
        <v/>
      </c>
      <c r="C19" s="65" t="str">
        <f>IF('Sch A. Input'!C22="","",'Sch A. Input'!C22)</f>
        <v/>
      </c>
      <c r="D19" s="66" t="str">
        <f>IF('Sch A. Input'!D22="","",'Sch A. Input'!D22)</f>
        <v/>
      </c>
      <c r="E19" s="66">
        <f>IF('Sch A. Input'!E22="","",MIN('Sch A. Input'!E22,'Sch A. Input'!F22))</f>
        <v>45016</v>
      </c>
      <c r="F19" s="201">
        <f>SUMIFS('Sch A. Input'!G22:CA22,'Sch A. Input'!$G$14:$CA$14,"Recurring",'Sch A. Input'!$G$13:$CA$13,$E$9)</f>
        <v>0</v>
      </c>
      <c r="G19" s="201">
        <f>SUMIFS('Sch A. Input'!G22:CA22,'Sch A. Input'!$G$14:$CA$14,"One-time",'Sch A. Input'!$G$13:$CA$13,'Sch B. Semi-monthly Output'!$E$9)</f>
        <v>0</v>
      </c>
      <c r="H19" s="202">
        <f t="shared" si="0"/>
        <v>0</v>
      </c>
      <c r="I19" s="203"/>
      <c r="J19" s="204">
        <f>IFERROR(-'Sch D. Workings'!AB24,'Sch D. Workings'!AB24)</f>
        <v>0</v>
      </c>
      <c r="L19" s="86"/>
    </row>
    <row r="20" spans="2:12" ht="13" x14ac:dyDescent="0.3">
      <c r="B20" s="64" t="str">
        <f>IF('Sch A. Input'!B23="","",'Sch A. Input'!B23)</f>
        <v/>
      </c>
      <c r="C20" s="65" t="str">
        <f>IF('Sch A. Input'!C23="","",'Sch A. Input'!C23)</f>
        <v/>
      </c>
      <c r="D20" s="66" t="str">
        <f>IF('Sch A. Input'!D23="","",'Sch A. Input'!D23)</f>
        <v/>
      </c>
      <c r="E20" s="66">
        <f>IF('Sch A. Input'!E23="","",MIN('Sch A. Input'!E23,'Sch A. Input'!F23))</f>
        <v>45016</v>
      </c>
      <c r="F20" s="201">
        <f>SUMIFS('Sch A. Input'!G23:CA23,'Sch A. Input'!$G$14:$CA$14,"Recurring",'Sch A. Input'!$G$13:$CA$13,$E$9)</f>
        <v>0</v>
      </c>
      <c r="G20" s="201">
        <f>SUMIFS('Sch A. Input'!G23:CA23,'Sch A. Input'!$G$14:$CA$14,"One-time",'Sch A. Input'!$G$13:$CA$13,'Sch B. Semi-monthly Output'!$E$9)</f>
        <v>0</v>
      </c>
      <c r="H20" s="202">
        <f t="shared" si="0"/>
        <v>0</v>
      </c>
      <c r="I20" s="203"/>
      <c r="J20" s="204">
        <f>IFERROR(-'Sch D. Workings'!AB25,'Sch D. Workings'!AB25)</f>
        <v>0</v>
      </c>
      <c r="L20" s="86"/>
    </row>
    <row r="21" spans="2:12" ht="13" x14ac:dyDescent="0.3">
      <c r="B21" s="64" t="str">
        <f>IF('Sch A. Input'!B24="","",'Sch A. Input'!B24)</f>
        <v/>
      </c>
      <c r="C21" s="65" t="str">
        <f>IF('Sch A. Input'!C24="","",'Sch A. Input'!C24)</f>
        <v/>
      </c>
      <c r="D21" s="66" t="str">
        <f>IF('Sch A. Input'!D24="","",'Sch A. Input'!D24)</f>
        <v/>
      </c>
      <c r="E21" s="66">
        <f>IF('Sch A. Input'!E24="","",MIN('Sch A. Input'!E24,'Sch A. Input'!F24))</f>
        <v>45016</v>
      </c>
      <c r="F21" s="201">
        <f>SUMIFS('Sch A. Input'!G24:CA24,'Sch A. Input'!$G$14:$CA$14,"Recurring",'Sch A. Input'!$G$13:$CA$13,$E$9)</f>
        <v>0</v>
      </c>
      <c r="G21" s="201">
        <f>SUMIFS('Sch A. Input'!G24:CA24,'Sch A. Input'!$G$14:$CA$14,"One-time",'Sch A. Input'!$G$13:$CA$13,'Sch B. Semi-monthly Output'!$E$9)</f>
        <v>0</v>
      </c>
      <c r="H21" s="202">
        <f t="shared" si="0"/>
        <v>0</v>
      </c>
      <c r="I21" s="203"/>
      <c r="J21" s="204">
        <f>IFERROR(-'Sch D. Workings'!AB26,'Sch D. Workings'!AB26)</f>
        <v>0</v>
      </c>
      <c r="L21" s="86"/>
    </row>
    <row r="22" spans="2:12" ht="13" x14ac:dyDescent="0.3">
      <c r="B22" s="64" t="str">
        <f>IF('Sch A. Input'!B25="","",'Sch A. Input'!B25)</f>
        <v/>
      </c>
      <c r="C22" s="65" t="str">
        <f>IF('Sch A. Input'!C25="","",'Sch A. Input'!C25)</f>
        <v/>
      </c>
      <c r="D22" s="66" t="str">
        <f>IF('Sch A. Input'!D25="","",'Sch A. Input'!D25)</f>
        <v/>
      </c>
      <c r="E22" s="66">
        <f>IF('Sch A. Input'!E25="","",MIN('Sch A. Input'!E25,'Sch A. Input'!F25))</f>
        <v>45016</v>
      </c>
      <c r="F22" s="201">
        <f>SUMIFS('Sch A. Input'!G25:CA25,'Sch A. Input'!$G$14:$CA$14,"Recurring",'Sch A. Input'!$G$13:$CA$13,$E$9)</f>
        <v>0</v>
      </c>
      <c r="G22" s="201">
        <f>SUMIFS('Sch A. Input'!G25:CA25,'Sch A. Input'!$G$14:$CA$14,"One-time",'Sch A. Input'!$G$13:$CA$13,'Sch B. Semi-monthly Output'!$E$9)</f>
        <v>0</v>
      </c>
      <c r="H22" s="202">
        <f t="shared" si="0"/>
        <v>0</v>
      </c>
      <c r="I22" s="203"/>
      <c r="J22" s="204">
        <f>IFERROR(-'Sch D. Workings'!AB27,'Sch D. Workings'!AB27)</f>
        <v>0</v>
      </c>
      <c r="L22" s="86"/>
    </row>
    <row r="23" spans="2:12" ht="13" x14ac:dyDescent="0.3">
      <c r="B23" s="64" t="str">
        <f>IF('Sch A. Input'!B26="","",'Sch A. Input'!B26)</f>
        <v/>
      </c>
      <c r="C23" s="65" t="str">
        <f>IF('Sch A. Input'!C26="","",'Sch A. Input'!C26)</f>
        <v/>
      </c>
      <c r="D23" s="66" t="str">
        <f>IF('Sch A. Input'!D26="","",'Sch A. Input'!D26)</f>
        <v/>
      </c>
      <c r="E23" s="66">
        <f>IF('Sch A. Input'!E26="","",MIN('Sch A. Input'!E26,'Sch A. Input'!F26))</f>
        <v>45016</v>
      </c>
      <c r="F23" s="201">
        <f>SUMIFS('Sch A. Input'!G26:CA26,'Sch A. Input'!$G$14:$CA$14,"Recurring",'Sch A. Input'!$G$13:$CA$13,$E$9)</f>
        <v>0</v>
      </c>
      <c r="G23" s="201">
        <f>SUMIFS('Sch A. Input'!G26:CA26,'Sch A. Input'!$G$14:$CA$14,"One-time",'Sch A. Input'!$G$13:$CA$13,'Sch B. Semi-monthly Output'!$E$9)</f>
        <v>0</v>
      </c>
      <c r="H23" s="202">
        <f t="shared" ref="H23:H28" si="1">SUM(F23:G23)</f>
        <v>0</v>
      </c>
      <c r="I23" s="203"/>
      <c r="J23" s="204">
        <f>IFERROR(-'Sch D. Workings'!AB28,'Sch D. Workings'!AB28)</f>
        <v>0</v>
      </c>
      <c r="L23" s="86"/>
    </row>
    <row r="24" spans="2:12" ht="13" x14ac:dyDescent="0.3">
      <c r="B24" s="64" t="str">
        <f>IF('Sch A. Input'!B27="","",'Sch A. Input'!B27)</f>
        <v/>
      </c>
      <c r="C24" s="65" t="str">
        <f>IF('Sch A. Input'!C27="","",'Sch A. Input'!C27)</f>
        <v/>
      </c>
      <c r="D24" s="66" t="str">
        <f>IF('Sch A. Input'!D27="","",'Sch A. Input'!D27)</f>
        <v/>
      </c>
      <c r="E24" s="66">
        <f>IF('Sch A. Input'!E27="","",MIN('Sch A. Input'!E27,'Sch A. Input'!F27))</f>
        <v>45016</v>
      </c>
      <c r="F24" s="201">
        <f>SUMIFS('Sch A. Input'!G27:CA27,'Sch A. Input'!$G$14:$CA$14,"Recurring",'Sch A. Input'!$G$13:$CA$13,$E$9)</f>
        <v>0</v>
      </c>
      <c r="G24" s="201">
        <f>SUMIFS('Sch A. Input'!G27:CA27,'Sch A. Input'!$G$14:$CA$14,"One-time",'Sch A. Input'!$G$13:$CA$13,'Sch B. Semi-monthly Output'!$E$9)</f>
        <v>0</v>
      </c>
      <c r="H24" s="202">
        <f t="shared" si="1"/>
        <v>0</v>
      </c>
      <c r="I24" s="203"/>
      <c r="J24" s="204">
        <f>IFERROR(-'Sch D. Workings'!AB29,'Sch D. Workings'!AB29)</f>
        <v>0</v>
      </c>
      <c r="L24" s="86"/>
    </row>
    <row r="25" spans="2:12" ht="13" x14ac:dyDescent="0.3">
      <c r="B25" s="64" t="str">
        <f>IF('Sch A. Input'!B28="","",'Sch A. Input'!B28)</f>
        <v/>
      </c>
      <c r="C25" s="65" t="str">
        <f>IF('Sch A. Input'!C28="","",'Sch A. Input'!C28)</f>
        <v/>
      </c>
      <c r="D25" s="66" t="str">
        <f>IF('Sch A. Input'!D28="","",'Sch A. Input'!D28)</f>
        <v/>
      </c>
      <c r="E25" s="66">
        <f>IF('Sch A. Input'!E28="","",MIN('Sch A. Input'!E28,'Sch A. Input'!F28))</f>
        <v>45016</v>
      </c>
      <c r="F25" s="201">
        <f>SUMIFS('Sch A. Input'!G28:CA28,'Sch A. Input'!$G$14:$CA$14,"Recurring",'Sch A. Input'!$G$13:$CA$13,$E$9)</f>
        <v>0</v>
      </c>
      <c r="G25" s="201">
        <f>SUMIFS('Sch A. Input'!G28:CA28,'Sch A. Input'!$G$14:$CA$14,"One-time",'Sch A. Input'!$G$13:$CA$13,'Sch B. Semi-monthly Output'!$E$9)</f>
        <v>0</v>
      </c>
      <c r="H25" s="202">
        <f t="shared" si="1"/>
        <v>0</v>
      </c>
      <c r="I25" s="203"/>
      <c r="J25" s="204">
        <f>IFERROR(-'Sch D. Workings'!AB30,'Sch D. Workings'!AB30)</f>
        <v>0</v>
      </c>
      <c r="L25" s="86"/>
    </row>
    <row r="26" spans="2:12" ht="13" x14ac:dyDescent="0.3">
      <c r="B26" s="64" t="str">
        <f>IF('Sch A. Input'!B29="","",'Sch A. Input'!B29)</f>
        <v/>
      </c>
      <c r="C26" s="65" t="str">
        <f>IF('Sch A. Input'!C29="","",'Sch A. Input'!C29)</f>
        <v/>
      </c>
      <c r="D26" s="66" t="str">
        <f>IF('Sch A. Input'!D29="","",'Sch A. Input'!D29)</f>
        <v/>
      </c>
      <c r="E26" s="66">
        <f>IF('Sch A. Input'!E29="","",MIN('Sch A. Input'!E29,'Sch A. Input'!F29))</f>
        <v>45016</v>
      </c>
      <c r="F26" s="201">
        <f>SUMIFS('Sch A. Input'!G29:CA29,'Sch A. Input'!$G$14:$CA$14,"Recurring",'Sch A. Input'!$G$13:$CA$13,$E$9)</f>
        <v>0</v>
      </c>
      <c r="G26" s="201">
        <f>SUMIFS('Sch A. Input'!G29:CA29,'Sch A. Input'!$G$14:$CA$14,"One-time",'Sch A. Input'!$G$13:$CA$13,'Sch B. Semi-monthly Output'!$E$9)</f>
        <v>0</v>
      </c>
      <c r="H26" s="202">
        <f t="shared" si="1"/>
        <v>0</v>
      </c>
      <c r="I26" s="203"/>
      <c r="J26" s="204">
        <f>IFERROR(-'Sch D. Workings'!AB31,'Sch D. Workings'!AB31)</f>
        <v>0</v>
      </c>
      <c r="L26" s="86"/>
    </row>
    <row r="27" spans="2:12" ht="13" x14ac:dyDescent="0.3">
      <c r="B27" s="64" t="str">
        <f>IF('Sch A. Input'!B30="","",'Sch A. Input'!B30)</f>
        <v/>
      </c>
      <c r="C27" s="65" t="str">
        <f>IF('Sch A. Input'!C30="","",'Sch A. Input'!C30)</f>
        <v/>
      </c>
      <c r="D27" s="66" t="str">
        <f>IF('Sch A. Input'!D30="","",'Sch A. Input'!D30)</f>
        <v/>
      </c>
      <c r="E27" s="66">
        <f>IF('Sch A. Input'!E30="","",MIN('Sch A. Input'!E30,'Sch A. Input'!F30))</f>
        <v>45016</v>
      </c>
      <c r="F27" s="201">
        <f>SUMIFS('Sch A. Input'!G30:CA30,'Sch A. Input'!$G$14:$CA$14,"Recurring",'Sch A. Input'!$G$13:$CA$13,$E$9)</f>
        <v>0</v>
      </c>
      <c r="G27" s="201">
        <f>SUMIFS('Sch A. Input'!G30:CA30,'Sch A. Input'!$G$14:$CA$14,"One-time",'Sch A. Input'!$G$13:$CA$13,'Sch B. Semi-monthly Output'!$E$9)</f>
        <v>0</v>
      </c>
      <c r="H27" s="202">
        <f t="shared" si="1"/>
        <v>0</v>
      </c>
      <c r="I27" s="203"/>
      <c r="J27" s="204">
        <f>IFERROR(-'Sch D. Workings'!AB32,'Sch D. Workings'!AB32)</f>
        <v>0</v>
      </c>
      <c r="L27" s="86"/>
    </row>
    <row r="28" spans="2:12" ht="13" x14ac:dyDescent="0.3">
      <c r="B28" s="64" t="str">
        <f>IF('Sch A. Input'!B31="","",'Sch A. Input'!B31)</f>
        <v/>
      </c>
      <c r="C28" s="65" t="str">
        <f>IF('Sch A. Input'!C31="","",'Sch A. Input'!C31)</f>
        <v/>
      </c>
      <c r="D28" s="66" t="str">
        <f>IF('Sch A. Input'!D31="","",'Sch A. Input'!D31)</f>
        <v/>
      </c>
      <c r="E28" s="66">
        <f>IF('Sch A. Input'!E31="","",MIN('Sch A. Input'!E31,'Sch A. Input'!F31))</f>
        <v>45016</v>
      </c>
      <c r="F28" s="201">
        <f>SUMIFS('Sch A. Input'!G31:CA31,'Sch A. Input'!$G$14:$CA$14,"Recurring",'Sch A. Input'!$G$13:$CA$13,$E$9)</f>
        <v>0</v>
      </c>
      <c r="G28" s="201">
        <f>SUMIFS('Sch A. Input'!G31:CA31,'Sch A. Input'!$G$14:$CA$14,"One-time",'Sch A. Input'!$G$13:$CA$13,'Sch B. Semi-monthly Output'!$E$9)</f>
        <v>0</v>
      </c>
      <c r="H28" s="202">
        <f t="shared" si="1"/>
        <v>0</v>
      </c>
      <c r="I28" s="203"/>
      <c r="J28" s="204">
        <f>IFERROR(-'Sch D. Workings'!AB33,'Sch D. Workings'!AB33)</f>
        <v>0</v>
      </c>
      <c r="L28" s="86"/>
    </row>
    <row r="29" spans="2:12" ht="13" x14ac:dyDescent="0.3">
      <c r="B29" s="171" t="str">
        <f>IF('Sch A. Input'!B32="","",'Sch A. Input'!B32)</f>
        <v/>
      </c>
      <c r="C29" s="65" t="str">
        <f>IF('Sch A. Input'!C32="","",'Sch A. Input'!C32)</f>
        <v/>
      </c>
      <c r="D29" s="172" t="str">
        <f>IF('Sch A. Input'!D32="","",'Sch A. Input'!D32)</f>
        <v/>
      </c>
      <c r="E29" s="172">
        <f>IF('Sch A. Input'!E32="","",MIN('Sch A. Input'!E32,'Sch A. Input'!F32))</f>
        <v>45016</v>
      </c>
      <c r="F29" s="205">
        <f>SUMIFS('Sch A. Input'!G32:CA32,'Sch A. Input'!$G$14:$CA$14,"Recurring",'Sch A. Input'!$G$13:$CA$13,$E$9)</f>
        <v>0</v>
      </c>
      <c r="G29" s="205">
        <f>SUMIFS('Sch A. Input'!G32:CA32,'Sch A. Input'!$G$14:$CA$14,"One-time",'Sch A. Input'!$G$13:$CA$13,'Sch B. Semi-monthly Output'!$E$9)</f>
        <v>0</v>
      </c>
      <c r="H29" s="206">
        <f t="shared" ref="H29:H92" si="2">SUM(F29:G29)</f>
        <v>0</v>
      </c>
      <c r="I29" s="203"/>
      <c r="J29" s="207">
        <f>IFERROR(-'Sch D. Workings'!AB34,'Sch D. Workings'!AB34)</f>
        <v>0</v>
      </c>
      <c r="L29" s="86"/>
    </row>
    <row r="30" spans="2:12" ht="13" x14ac:dyDescent="0.3">
      <c r="B30" s="171" t="str">
        <f>IF('Sch A. Input'!B33="","",'Sch A. Input'!B33)</f>
        <v/>
      </c>
      <c r="C30" s="65" t="str">
        <f>IF('Sch A. Input'!C33="","",'Sch A. Input'!C33)</f>
        <v/>
      </c>
      <c r="D30" s="172" t="str">
        <f>IF('Sch A. Input'!D33="","",'Sch A. Input'!D33)</f>
        <v/>
      </c>
      <c r="E30" s="172">
        <f>IF('Sch A. Input'!E33="","",MIN('Sch A. Input'!E33,'Sch A. Input'!F33))</f>
        <v>45016</v>
      </c>
      <c r="F30" s="205">
        <f>SUMIFS('Sch A. Input'!G33:CA33,'Sch A. Input'!$G$14:$CA$14,"Recurring",'Sch A. Input'!$G$13:$CA$13,$E$9)</f>
        <v>0</v>
      </c>
      <c r="G30" s="205">
        <f>SUMIFS('Sch A. Input'!G33:CA33,'Sch A. Input'!$G$14:$CA$14,"One-time",'Sch A. Input'!$G$13:$CA$13,'Sch B. Semi-monthly Output'!$E$9)</f>
        <v>0</v>
      </c>
      <c r="H30" s="206">
        <f t="shared" si="2"/>
        <v>0</v>
      </c>
      <c r="I30" s="203"/>
      <c r="J30" s="207">
        <f>IFERROR(-'Sch D. Workings'!AB35,'Sch D. Workings'!AB35)</f>
        <v>0</v>
      </c>
      <c r="L30" s="86"/>
    </row>
    <row r="31" spans="2:12" ht="13" x14ac:dyDescent="0.3">
      <c r="B31" s="171" t="str">
        <f>IF('Sch A. Input'!B34="","",'Sch A. Input'!B34)</f>
        <v/>
      </c>
      <c r="C31" s="65" t="str">
        <f>IF('Sch A. Input'!C34="","",'Sch A. Input'!C34)</f>
        <v/>
      </c>
      <c r="D31" s="172" t="str">
        <f>IF('Sch A. Input'!D34="","",'Sch A. Input'!D34)</f>
        <v/>
      </c>
      <c r="E31" s="172">
        <f>IF('Sch A. Input'!E34="","",MIN('Sch A. Input'!E34,'Sch A. Input'!F34))</f>
        <v>45016</v>
      </c>
      <c r="F31" s="205">
        <f>SUMIFS('Sch A. Input'!G34:CA34,'Sch A. Input'!$G$14:$CA$14,"Recurring",'Sch A. Input'!$G$13:$CA$13,$E$9)</f>
        <v>0</v>
      </c>
      <c r="G31" s="205">
        <f>SUMIFS('Sch A. Input'!G34:CA34,'Sch A. Input'!$G$14:$CA$14,"One-time",'Sch A. Input'!$G$13:$CA$13,'Sch B. Semi-monthly Output'!$E$9)</f>
        <v>0</v>
      </c>
      <c r="H31" s="206">
        <f t="shared" si="2"/>
        <v>0</v>
      </c>
      <c r="I31" s="203"/>
      <c r="J31" s="207">
        <f>IFERROR(-'Sch D. Workings'!AB36,'Sch D. Workings'!AB36)</f>
        <v>0</v>
      </c>
      <c r="L31" s="86"/>
    </row>
    <row r="32" spans="2:12" ht="13" x14ac:dyDescent="0.3">
      <c r="B32" s="171" t="str">
        <f>IF('Sch A. Input'!B35="","",'Sch A. Input'!B35)</f>
        <v/>
      </c>
      <c r="C32" s="65" t="str">
        <f>IF('Sch A. Input'!C35="","",'Sch A. Input'!C35)</f>
        <v/>
      </c>
      <c r="D32" s="172" t="str">
        <f>IF('Sch A. Input'!D35="","",'Sch A. Input'!D35)</f>
        <v/>
      </c>
      <c r="E32" s="172">
        <f>IF('Sch A. Input'!E35="","",MIN('Sch A. Input'!E35,'Sch A. Input'!F35))</f>
        <v>45016</v>
      </c>
      <c r="F32" s="205">
        <f>SUMIFS('Sch A. Input'!G35:CA35,'Sch A. Input'!$G$14:$CA$14,"Recurring",'Sch A. Input'!$G$13:$CA$13,$E$9)</f>
        <v>0</v>
      </c>
      <c r="G32" s="205">
        <f>SUMIFS('Sch A. Input'!G35:CA35,'Sch A. Input'!$G$14:$CA$14,"One-time",'Sch A. Input'!$G$13:$CA$13,'Sch B. Semi-monthly Output'!$E$9)</f>
        <v>0</v>
      </c>
      <c r="H32" s="206">
        <f t="shared" si="2"/>
        <v>0</v>
      </c>
      <c r="I32" s="203"/>
      <c r="J32" s="207">
        <f>IFERROR(-'Sch D. Workings'!AB37,'Sch D. Workings'!AB37)</f>
        <v>0</v>
      </c>
      <c r="L32" s="86"/>
    </row>
    <row r="33" spans="2:12" ht="13" x14ac:dyDescent="0.3">
      <c r="B33" s="171" t="str">
        <f>IF('Sch A. Input'!B36="","",'Sch A. Input'!B36)</f>
        <v/>
      </c>
      <c r="C33" s="65" t="str">
        <f>IF('Sch A. Input'!C36="","",'Sch A. Input'!C36)</f>
        <v/>
      </c>
      <c r="D33" s="172" t="str">
        <f>IF('Sch A. Input'!D36="","",'Sch A. Input'!D36)</f>
        <v/>
      </c>
      <c r="E33" s="172">
        <f>IF('Sch A. Input'!E36="","",MIN('Sch A. Input'!E36,'Sch A. Input'!F36))</f>
        <v>45016</v>
      </c>
      <c r="F33" s="205">
        <f>SUMIFS('Sch A. Input'!G36:CA36,'Sch A. Input'!$G$14:$CA$14,"Recurring",'Sch A. Input'!$G$13:$CA$13,$E$9)</f>
        <v>0</v>
      </c>
      <c r="G33" s="205">
        <f>SUMIFS('Sch A. Input'!G36:CA36,'Sch A. Input'!$G$14:$CA$14,"One-time",'Sch A. Input'!$G$13:$CA$13,'Sch B. Semi-monthly Output'!$E$9)</f>
        <v>0</v>
      </c>
      <c r="H33" s="206">
        <f t="shared" si="2"/>
        <v>0</v>
      </c>
      <c r="I33" s="203"/>
      <c r="J33" s="207">
        <f>IFERROR(-'Sch D. Workings'!AB38,'Sch D. Workings'!AB38)</f>
        <v>0</v>
      </c>
      <c r="L33" s="86"/>
    </row>
    <row r="34" spans="2:12" ht="13" x14ac:dyDescent="0.3">
      <c r="B34" s="171" t="str">
        <f>IF('Sch A. Input'!B37="","",'Sch A. Input'!B37)</f>
        <v/>
      </c>
      <c r="C34" s="65" t="str">
        <f>IF('Sch A. Input'!C37="","",'Sch A. Input'!C37)</f>
        <v/>
      </c>
      <c r="D34" s="172" t="str">
        <f>IF('Sch A. Input'!D37="","",'Sch A. Input'!D37)</f>
        <v/>
      </c>
      <c r="E34" s="172">
        <f>IF('Sch A. Input'!E37="","",MIN('Sch A. Input'!E37,'Sch A. Input'!F37))</f>
        <v>45016</v>
      </c>
      <c r="F34" s="205">
        <f>SUMIFS('Sch A. Input'!G37:CA37,'Sch A. Input'!$G$14:$CA$14,"Recurring",'Sch A. Input'!$G$13:$CA$13,$E$9)</f>
        <v>0</v>
      </c>
      <c r="G34" s="205">
        <f>SUMIFS('Sch A. Input'!G37:CA37,'Sch A. Input'!$G$14:$CA$14,"One-time",'Sch A. Input'!$G$13:$CA$13,'Sch B. Semi-monthly Output'!$E$9)</f>
        <v>0</v>
      </c>
      <c r="H34" s="206">
        <f t="shared" si="2"/>
        <v>0</v>
      </c>
      <c r="I34" s="203"/>
      <c r="J34" s="207">
        <f>IFERROR(-'Sch D. Workings'!AB39,'Sch D. Workings'!AB39)</f>
        <v>0</v>
      </c>
      <c r="L34" s="86"/>
    </row>
    <row r="35" spans="2:12" ht="13" x14ac:dyDescent="0.3">
      <c r="B35" s="171" t="str">
        <f>IF('Sch A. Input'!B38="","",'Sch A. Input'!B38)</f>
        <v/>
      </c>
      <c r="C35" s="65" t="str">
        <f>IF('Sch A. Input'!C38="","",'Sch A. Input'!C38)</f>
        <v/>
      </c>
      <c r="D35" s="172" t="str">
        <f>IF('Sch A. Input'!D38="","",'Sch A. Input'!D38)</f>
        <v/>
      </c>
      <c r="E35" s="172">
        <f>IF('Sch A. Input'!E38="","",MIN('Sch A. Input'!E38,'Sch A. Input'!F38))</f>
        <v>45016</v>
      </c>
      <c r="F35" s="205">
        <f>SUMIFS('Sch A. Input'!G38:CA38,'Sch A. Input'!$G$14:$CA$14,"Recurring",'Sch A. Input'!$G$13:$CA$13,$E$9)</f>
        <v>0</v>
      </c>
      <c r="G35" s="205">
        <f>SUMIFS('Sch A. Input'!G38:CA38,'Sch A. Input'!$G$14:$CA$14,"One-time",'Sch A. Input'!$G$13:$CA$13,'Sch B. Semi-monthly Output'!$E$9)</f>
        <v>0</v>
      </c>
      <c r="H35" s="206">
        <f t="shared" si="2"/>
        <v>0</v>
      </c>
      <c r="I35" s="203"/>
      <c r="J35" s="207">
        <f>IFERROR(-'Sch D. Workings'!AB40,'Sch D. Workings'!AB40)</f>
        <v>0</v>
      </c>
      <c r="L35" s="86"/>
    </row>
    <row r="36" spans="2:12" ht="13" x14ac:dyDescent="0.3">
      <c r="B36" s="171" t="str">
        <f>IF('Sch A. Input'!B39="","",'Sch A. Input'!B39)</f>
        <v/>
      </c>
      <c r="C36" s="65" t="str">
        <f>IF('Sch A. Input'!C39="","",'Sch A. Input'!C39)</f>
        <v/>
      </c>
      <c r="D36" s="172" t="str">
        <f>IF('Sch A. Input'!D39="","",'Sch A. Input'!D39)</f>
        <v/>
      </c>
      <c r="E36" s="172">
        <f>IF('Sch A. Input'!E39="","",MIN('Sch A. Input'!E39,'Sch A. Input'!F39))</f>
        <v>45016</v>
      </c>
      <c r="F36" s="205">
        <f>SUMIFS('Sch A. Input'!G39:CA39,'Sch A. Input'!$G$14:$CA$14,"Recurring",'Sch A. Input'!$G$13:$CA$13,$E$9)</f>
        <v>0</v>
      </c>
      <c r="G36" s="205">
        <f>SUMIFS('Sch A. Input'!G39:CA39,'Sch A. Input'!$G$14:$CA$14,"One-time",'Sch A. Input'!$G$13:$CA$13,'Sch B. Semi-monthly Output'!$E$9)</f>
        <v>0</v>
      </c>
      <c r="H36" s="206">
        <f t="shared" si="2"/>
        <v>0</v>
      </c>
      <c r="I36" s="203"/>
      <c r="J36" s="207">
        <f>IFERROR(-'Sch D. Workings'!AB41,'Sch D. Workings'!AB41)</f>
        <v>0</v>
      </c>
      <c r="L36" s="86"/>
    </row>
    <row r="37" spans="2:12" ht="13" x14ac:dyDescent="0.3">
      <c r="B37" s="171" t="str">
        <f>IF('Sch A. Input'!B40="","",'Sch A. Input'!B40)</f>
        <v/>
      </c>
      <c r="C37" s="65" t="str">
        <f>IF('Sch A. Input'!C40="","",'Sch A. Input'!C40)</f>
        <v/>
      </c>
      <c r="D37" s="172" t="str">
        <f>IF('Sch A. Input'!D40="","",'Sch A. Input'!D40)</f>
        <v/>
      </c>
      <c r="E37" s="172">
        <f>IF('Sch A. Input'!E40="","",MIN('Sch A. Input'!E40,'Sch A. Input'!F40))</f>
        <v>45016</v>
      </c>
      <c r="F37" s="205">
        <f>SUMIFS('Sch A. Input'!G40:CA40,'Sch A. Input'!$G$14:$CA$14,"Recurring",'Sch A. Input'!$G$13:$CA$13,$E$9)</f>
        <v>0</v>
      </c>
      <c r="G37" s="205">
        <f>SUMIFS('Sch A. Input'!G40:CA40,'Sch A. Input'!$G$14:$CA$14,"One-time",'Sch A. Input'!$G$13:$CA$13,'Sch B. Semi-monthly Output'!$E$9)</f>
        <v>0</v>
      </c>
      <c r="H37" s="206">
        <f t="shared" si="2"/>
        <v>0</v>
      </c>
      <c r="I37" s="203"/>
      <c r="J37" s="207">
        <f>IFERROR(-'Sch D. Workings'!AB42,'Sch D. Workings'!AB42)</f>
        <v>0</v>
      </c>
      <c r="L37" s="86"/>
    </row>
    <row r="38" spans="2:12" ht="13" x14ac:dyDescent="0.3">
      <c r="B38" s="171" t="str">
        <f>IF('Sch A. Input'!B41="","",'Sch A. Input'!B41)</f>
        <v/>
      </c>
      <c r="C38" s="65" t="str">
        <f>IF('Sch A. Input'!C41="","",'Sch A. Input'!C41)</f>
        <v/>
      </c>
      <c r="D38" s="172" t="str">
        <f>IF('Sch A. Input'!D41="","",'Sch A. Input'!D41)</f>
        <v/>
      </c>
      <c r="E38" s="172">
        <f>IF('Sch A. Input'!E41="","",MIN('Sch A. Input'!E41,'Sch A. Input'!F41))</f>
        <v>45016</v>
      </c>
      <c r="F38" s="205">
        <f>SUMIFS('Sch A. Input'!G41:CA41,'Sch A. Input'!$G$14:$CA$14,"Recurring",'Sch A. Input'!$G$13:$CA$13,$E$9)</f>
        <v>0</v>
      </c>
      <c r="G38" s="205">
        <f>SUMIFS('Sch A. Input'!G41:CA41,'Sch A. Input'!$G$14:$CA$14,"One-time",'Sch A. Input'!$G$13:$CA$13,'Sch B. Semi-monthly Output'!$E$9)</f>
        <v>0</v>
      </c>
      <c r="H38" s="206">
        <f t="shared" si="2"/>
        <v>0</v>
      </c>
      <c r="I38" s="203"/>
      <c r="J38" s="207">
        <f>IFERROR(-'Sch D. Workings'!AB43,'Sch D. Workings'!AB43)</f>
        <v>0</v>
      </c>
      <c r="L38" s="86"/>
    </row>
    <row r="39" spans="2:12" ht="13" x14ac:dyDescent="0.3">
      <c r="B39" s="171" t="str">
        <f>IF('Sch A. Input'!B42="","",'Sch A. Input'!B42)</f>
        <v/>
      </c>
      <c r="C39" s="65" t="str">
        <f>IF('Sch A. Input'!C42="","",'Sch A. Input'!C42)</f>
        <v/>
      </c>
      <c r="D39" s="172" t="str">
        <f>IF('Sch A. Input'!D42="","",'Sch A. Input'!D42)</f>
        <v/>
      </c>
      <c r="E39" s="172">
        <f>IF('Sch A. Input'!E42="","",MIN('Sch A. Input'!E42,'Sch A. Input'!F42))</f>
        <v>45016</v>
      </c>
      <c r="F39" s="205">
        <f>SUMIFS('Sch A. Input'!G42:CA42,'Sch A. Input'!$G$14:$CA$14,"Recurring",'Sch A. Input'!$G$13:$CA$13,$E$9)</f>
        <v>0</v>
      </c>
      <c r="G39" s="205">
        <f>SUMIFS('Sch A. Input'!G42:CA42,'Sch A. Input'!$G$14:$CA$14,"One-time",'Sch A. Input'!$G$13:$CA$13,'Sch B. Semi-monthly Output'!$E$9)</f>
        <v>0</v>
      </c>
      <c r="H39" s="206">
        <f t="shared" si="2"/>
        <v>0</v>
      </c>
      <c r="I39" s="203"/>
      <c r="J39" s="207">
        <f>IFERROR(-'Sch D. Workings'!AB44,'Sch D. Workings'!AB44)</f>
        <v>0</v>
      </c>
      <c r="L39" s="86"/>
    </row>
    <row r="40" spans="2:12" ht="13" x14ac:dyDescent="0.3">
      <c r="B40" s="171" t="str">
        <f>IF('Sch A. Input'!B43="","",'Sch A. Input'!B43)</f>
        <v/>
      </c>
      <c r="C40" s="65" t="str">
        <f>IF('Sch A. Input'!C43="","",'Sch A. Input'!C43)</f>
        <v/>
      </c>
      <c r="D40" s="172" t="str">
        <f>IF('Sch A. Input'!D43="","",'Sch A. Input'!D43)</f>
        <v/>
      </c>
      <c r="E40" s="172">
        <f>IF('Sch A. Input'!E43="","",MIN('Sch A. Input'!E43,'Sch A. Input'!F43))</f>
        <v>45016</v>
      </c>
      <c r="F40" s="205">
        <f>SUMIFS('Sch A. Input'!G43:CA43,'Sch A. Input'!$G$14:$CA$14,"Recurring",'Sch A. Input'!$G$13:$CA$13,$E$9)</f>
        <v>0</v>
      </c>
      <c r="G40" s="205">
        <f>SUMIFS('Sch A. Input'!G43:CA43,'Sch A. Input'!$G$14:$CA$14,"One-time",'Sch A. Input'!$G$13:$CA$13,'Sch B. Semi-monthly Output'!$E$9)</f>
        <v>0</v>
      </c>
      <c r="H40" s="206">
        <f t="shared" si="2"/>
        <v>0</v>
      </c>
      <c r="I40" s="203"/>
      <c r="J40" s="207">
        <f>IFERROR(-'Sch D. Workings'!AB45,'Sch D. Workings'!AB45)</f>
        <v>0</v>
      </c>
      <c r="L40" s="86"/>
    </row>
    <row r="41" spans="2:12" ht="13" x14ac:dyDescent="0.3">
      <c r="B41" s="171" t="str">
        <f>IF('Sch A. Input'!B44="","",'Sch A. Input'!B44)</f>
        <v/>
      </c>
      <c r="C41" s="65" t="str">
        <f>IF('Sch A. Input'!C44="","",'Sch A. Input'!C44)</f>
        <v/>
      </c>
      <c r="D41" s="172" t="str">
        <f>IF('Sch A. Input'!D44="","",'Sch A. Input'!D44)</f>
        <v/>
      </c>
      <c r="E41" s="172">
        <f>IF('Sch A. Input'!E44="","",MIN('Sch A. Input'!E44,'Sch A. Input'!F44))</f>
        <v>45016</v>
      </c>
      <c r="F41" s="205">
        <f>SUMIFS('Sch A. Input'!G44:CA44,'Sch A. Input'!$G$14:$CA$14,"Recurring",'Sch A. Input'!$G$13:$CA$13,$E$9)</f>
        <v>0</v>
      </c>
      <c r="G41" s="205">
        <f>SUMIFS('Sch A. Input'!G44:CA44,'Sch A. Input'!$G$14:$CA$14,"One-time",'Sch A. Input'!$G$13:$CA$13,'Sch B. Semi-monthly Output'!$E$9)</f>
        <v>0</v>
      </c>
      <c r="H41" s="206">
        <f t="shared" si="2"/>
        <v>0</v>
      </c>
      <c r="I41" s="203"/>
      <c r="J41" s="207">
        <f>IFERROR(-'Sch D. Workings'!AB46,'Sch D. Workings'!AB46)</f>
        <v>0</v>
      </c>
      <c r="L41" s="86"/>
    </row>
    <row r="42" spans="2:12" ht="13" x14ac:dyDescent="0.3">
      <c r="B42" s="171" t="str">
        <f>IF('Sch A. Input'!B45="","",'Sch A. Input'!B45)</f>
        <v/>
      </c>
      <c r="C42" s="65" t="str">
        <f>IF('Sch A. Input'!C45="","",'Sch A. Input'!C45)</f>
        <v/>
      </c>
      <c r="D42" s="172" t="str">
        <f>IF('Sch A. Input'!D45="","",'Sch A. Input'!D45)</f>
        <v/>
      </c>
      <c r="E42" s="172">
        <f>IF('Sch A. Input'!E45="","",MIN('Sch A. Input'!E45,'Sch A. Input'!F45))</f>
        <v>45016</v>
      </c>
      <c r="F42" s="205">
        <f>SUMIFS('Sch A. Input'!G45:CA45,'Sch A. Input'!$G$14:$CA$14,"Recurring",'Sch A. Input'!$G$13:$CA$13,$E$9)</f>
        <v>0</v>
      </c>
      <c r="G42" s="205">
        <f>SUMIFS('Sch A. Input'!G45:CA45,'Sch A. Input'!$G$14:$CA$14,"One-time",'Sch A. Input'!$G$13:$CA$13,'Sch B. Semi-monthly Output'!$E$9)</f>
        <v>0</v>
      </c>
      <c r="H42" s="206">
        <f t="shared" si="2"/>
        <v>0</v>
      </c>
      <c r="I42" s="203"/>
      <c r="J42" s="207">
        <f>IFERROR(-'Sch D. Workings'!AB47,'Sch D. Workings'!AB47)</f>
        <v>0</v>
      </c>
      <c r="L42" s="86"/>
    </row>
    <row r="43" spans="2:12" ht="13" x14ac:dyDescent="0.3">
      <c r="B43" s="171" t="str">
        <f>IF('Sch A. Input'!B46="","",'Sch A. Input'!B46)</f>
        <v/>
      </c>
      <c r="C43" s="65" t="str">
        <f>IF('Sch A. Input'!C46="","",'Sch A. Input'!C46)</f>
        <v/>
      </c>
      <c r="D43" s="172" t="str">
        <f>IF('Sch A. Input'!D46="","",'Sch A. Input'!D46)</f>
        <v/>
      </c>
      <c r="E43" s="172">
        <f>IF('Sch A. Input'!E46="","",MIN('Sch A. Input'!E46,'Sch A. Input'!F46))</f>
        <v>45016</v>
      </c>
      <c r="F43" s="205">
        <f>SUMIFS('Sch A. Input'!G46:CA46,'Sch A. Input'!$G$14:$CA$14,"Recurring",'Sch A. Input'!$G$13:$CA$13,$E$9)</f>
        <v>0</v>
      </c>
      <c r="G43" s="205">
        <f>SUMIFS('Sch A. Input'!G46:CA46,'Sch A. Input'!$G$14:$CA$14,"One-time",'Sch A. Input'!$G$13:$CA$13,'Sch B. Semi-monthly Output'!$E$9)</f>
        <v>0</v>
      </c>
      <c r="H43" s="206">
        <f t="shared" si="2"/>
        <v>0</v>
      </c>
      <c r="I43" s="203"/>
      <c r="J43" s="207">
        <f>IFERROR(-'Sch D. Workings'!AB48,'Sch D. Workings'!AB48)</f>
        <v>0</v>
      </c>
      <c r="L43" s="86"/>
    </row>
    <row r="44" spans="2:12" ht="13" x14ac:dyDescent="0.3">
      <c r="B44" s="171" t="str">
        <f>IF('Sch A. Input'!B47="","",'Sch A. Input'!B47)</f>
        <v/>
      </c>
      <c r="C44" s="65" t="str">
        <f>IF('Sch A. Input'!C47="","",'Sch A. Input'!C47)</f>
        <v/>
      </c>
      <c r="D44" s="172" t="str">
        <f>IF('Sch A. Input'!D47="","",'Sch A. Input'!D47)</f>
        <v/>
      </c>
      <c r="E44" s="172">
        <f>IF('Sch A. Input'!E47="","",MIN('Sch A. Input'!E47,'Sch A. Input'!F47))</f>
        <v>45016</v>
      </c>
      <c r="F44" s="205">
        <f>SUMIFS('Sch A. Input'!G47:CA47,'Sch A. Input'!$G$14:$CA$14,"Recurring",'Sch A. Input'!$G$13:$CA$13,$E$9)</f>
        <v>0</v>
      </c>
      <c r="G44" s="205">
        <f>SUMIFS('Sch A. Input'!G47:CA47,'Sch A. Input'!$G$14:$CA$14,"One-time",'Sch A. Input'!$G$13:$CA$13,'Sch B. Semi-monthly Output'!$E$9)</f>
        <v>0</v>
      </c>
      <c r="H44" s="206">
        <f t="shared" si="2"/>
        <v>0</v>
      </c>
      <c r="I44" s="203"/>
      <c r="J44" s="207">
        <f>IFERROR(-'Sch D. Workings'!AB49,'Sch D. Workings'!AB49)</f>
        <v>0</v>
      </c>
      <c r="L44" s="86"/>
    </row>
    <row r="45" spans="2:12" ht="13" x14ac:dyDescent="0.3">
      <c r="B45" s="171" t="str">
        <f>IF('Sch A. Input'!B48="","",'Sch A. Input'!B48)</f>
        <v/>
      </c>
      <c r="C45" s="65" t="str">
        <f>IF('Sch A. Input'!C48="","",'Sch A. Input'!C48)</f>
        <v/>
      </c>
      <c r="D45" s="172" t="str">
        <f>IF('Sch A. Input'!D48="","",'Sch A. Input'!D48)</f>
        <v/>
      </c>
      <c r="E45" s="172">
        <f>IF('Sch A. Input'!E48="","",MIN('Sch A. Input'!E48,'Sch A. Input'!F48))</f>
        <v>45016</v>
      </c>
      <c r="F45" s="205">
        <f>SUMIFS('Sch A. Input'!G48:CA48,'Sch A. Input'!$G$14:$CA$14,"Recurring",'Sch A. Input'!$G$13:$CA$13,$E$9)</f>
        <v>0</v>
      </c>
      <c r="G45" s="205">
        <f>SUMIFS('Sch A. Input'!G48:CA48,'Sch A. Input'!$G$14:$CA$14,"One-time",'Sch A. Input'!$G$13:$CA$13,'Sch B. Semi-monthly Output'!$E$9)</f>
        <v>0</v>
      </c>
      <c r="H45" s="206">
        <f t="shared" si="2"/>
        <v>0</v>
      </c>
      <c r="I45" s="203"/>
      <c r="J45" s="207">
        <f>IFERROR(-'Sch D. Workings'!AB50,'Sch D. Workings'!AB50)</f>
        <v>0</v>
      </c>
      <c r="L45" s="86"/>
    </row>
    <row r="46" spans="2:12" ht="13" x14ac:dyDescent="0.3">
      <c r="B46" s="171" t="str">
        <f>IF('Sch A. Input'!B49="","",'Sch A. Input'!B49)</f>
        <v/>
      </c>
      <c r="C46" s="65" t="str">
        <f>IF('Sch A. Input'!C49="","",'Sch A. Input'!C49)</f>
        <v/>
      </c>
      <c r="D46" s="172" t="str">
        <f>IF('Sch A. Input'!D49="","",'Sch A. Input'!D49)</f>
        <v/>
      </c>
      <c r="E46" s="172">
        <f>IF('Sch A. Input'!E49="","",MIN('Sch A. Input'!E49,'Sch A. Input'!F49))</f>
        <v>45016</v>
      </c>
      <c r="F46" s="205">
        <f>SUMIFS('Sch A. Input'!G49:CA49,'Sch A. Input'!$G$14:$CA$14,"Recurring",'Sch A. Input'!$G$13:$CA$13,$E$9)</f>
        <v>0</v>
      </c>
      <c r="G46" s="205">
        <f>SUMIFS('Sch A. Input'!G49:CA49,'Sch A. Input'!$G$14:$CA$14,"One-time",'Sch A. Input'!$G$13:$CA$13,'Sch B. Semi-monthly Output'!$E$9)</f>
        <v>0</v>
      </c>
      <c r="H46" s="206">
        <f t="shared" si="2"/>
        <v>0</v>
      </c>
      <c r="I46" s="203"/>
      <c r="J46" s="207">
        <f>IFERROR(-'Sch D. Workings'!AB51,'Sch D. Workings'!AB51)</f>
        <v>0</v>
      </c>
      <c r="L46" s="86"/>
    </row>
    <row r="47" spans="2:12" ht="13" x14ac:dyDescent="0.3">
      <c r="B47" s="171" t="str">
        <f>IF('Sch A. Input'!B50="","",'Sch A. Input'!B50)</f>
        <v/>
      </c>
      <c r="C47" s="65" t="str">
        <f>IF('Sch A. Input'!C50="","",'Sch A. Input'!C50)</f>
        <v/>
      </c>
      <c r="D47" s="172" t="str">
        <f>IF('Sch A. Input'!D50="","",'Sch A. Input'!D50)</f>
        <v/>
      </c>
      <c r="E47" s="172">
        <f>IF('Sch A. Input'!E50="","",MIN('Sch A. Input'!E50,'Sch A. Input'!F50))</f>
        <v>45016</v>
      </c>
      <c r="F47" s="205">
        <f>SUMIFS('Sch A. Input'!G50:CA50,'Sch A. Input'!$G$14:$CA$14,"Recurring",'Sch A. Input'!$G$13:$CA$13,$E$9)</f>
        <v>0</v>
      </c>
      <c r="G47" s="205">
        <f>SUMIFS('Sch A. Input'!G50:CA50,'Sch A. Input'!$G$14:$CA$14,"One-time",'Sch A. Input'!$G$13:$CA$13,'Sch B. Semi-monthly Output'!$E$9)</f>
        <v>0</v>
      </c>
      <c r="H47" s="206">
        <f t="shared" si="2"/>
        <v>0</v>
      </c>
      <c r="I47" s="203"/>
      <c r="J47" s="207">
        <f>IFERROR(-'Sch D. Workings'!AB52,'Sch D. Workings'!AB52)</f>
        <v>0</v>
      </c>
      <c r="L47" s="86"/>
    </row>
    <row r="48" spans="2:12" ht="13" x14ac:dyDescent="0.3">
      <c r="B48" s="171" t="str">
        <f>IF('Sch A. Input'!B51="","",'Sch A. Input'!B51)</f>
        <v/>
      </c>
      <c r="C48" s="65" t="str">
        <f>IF('Sch A. Input'!C51="","",'Sch A. Input'!C51)</f>
        <v/>
      </c>
      <c r="D48" s="172" t="str">
        <f>IF('Sch A. Input'!D51="","",'Sch A. Input'!D51)</f>
        <v/>
      </c>
      <c r="E48" s="172">
        <f>IF('Sch A. Input'!E51="","",MIN('Sch A. Input'!E51,'Sch A. Input'!F51))</f>
        <v>45016</v>
      </c>
      <c r="F48" s="205">
        <f>SUMIFS('Sch A. Input'!G51:CA51,'Sch A. Input'!$G$14:$CA$14,"Recurring",'Sch A. Input'!$G$13:$CA$13,$E$9)</f>
        <v>0</v>
      </c>
      <c r="G48" s="205">
        <f>SUMIFS('Sch A. Input'!G51:CA51,'Sch A. Input'!$G$14:$CA$14,"One-time",'Sch A. Input'!$G$13:$CA$13,'Sch B. Semi-monthly Output'!$E$9)</f>
        <v>0</v>
      </c>
      <c r="H48" s="206">
        <f t="shared" si="2"/>
        <v>0</v>
      </c>
      <c r="I48" s="203"/>
      <c r="J48" s="207">
        <f>IFERROR(-'Sch D. Workings'!AB53,'Sch D. Workings'!AB53)</f>
        <v>0</v>
      </c>
      <c r="L48" s="86"/>
    </row>
    <row r="49" spans="2:12" ht="13" x14ac:dyDescent="0.3">
      <c r="B49" s="171" t="str">
        <f>IF('Sch A. Input'!B52="","",'Sch A. Input'!B52)</f>
        <v/>
      </c>
      <c r="C49" s="65" t="str">
        <f>IF('Sch A. Input'!C52="","",'Sch A. Input'!C52)</f>
        <v/>
      </c>
      <c r="D49" s="172" t="str">
        <f>IF('Sch A. Input'!D52="","",'Sch A. Input'!D52)</f>
        <v/>
      </c>
      <c r="E49" s="172">
        <f>IF('Sch A. Input'!E52="","",MIN('Sch A. Input'!E52,'Sch A. Input'!F52))</f>
        <v>45016</v>
      </c>
      <c r="F49" s="205">
        <f>SUMIFS('Sch A. Input'!G52:CA52,'Sch A. Input'!$G$14:$CA$14,"Recurring",'Sch A. Input'!$G$13:$CA$13,$E$9)</f>
        <v>0</v>
      </c>
      <c r="G49" s="205">
        <f>SUMIFS('Sch A. Input'!G52:CA52,'Sch A. Input'!$G$14:$CA$14,"One-time",'Sch A. Input'!$G$13:$CA$13,'Sch B. Semi-monthly Output'!$E$9)</f>
        <v>0</v>
      </c>
      <c r="H49" s="206">
        <f t="shared" si="2"/>
        <v>0</v>
      </c>
      <c r="I49" s="203"/>
      <c r="J49" s="207">
        <f>IFERROR(-'Sch D. Workings'!AB54,'Sch D. Workings'!AB54)</f>
        <v>0</v>
      </c>
      <c r="L49" s="86"/>
    </row>
    <row r="50" spans="2:12" ht="13" x14ac:dyDescent="0.3">
      <c r="B50" s="171" t="str">
        <f>IF('Sch A. Input'!B53="","",'Sch A. Input'!B53)</f>
        <v/>
      </c>
      <c r="C50" s="65" t="str">
        <f>IF('Sch A. Input'!C53="","",'Sch A. Input'!C53)</f>
        <v/>
      </c>
      <c r="D50" s="172" t="str">
        <f>IF('Sch A. Input'!D53="","",'Sch A. Input'!D53)</f>
        <v/>
      </c>
      <c r="E50" s="172">
        <f>IF('Sch A. Input'!E53="","",MIN('Sch A. Input'!E53,'Sch A. Input'!F53))</f>
        <v>45016</v>
      </c>
      <c r="F50" s="205">
        <f>SUMIFS('Sch A. Input'!G53:CA53,'Sch A. Input'!$G$14:$CA$14,"Recurring",'Sch A. Input'!$G$13:$CA$13,$E$9)</f>
        <v>0</v>
      </c>
      <c r="G50" s="205">
        <f>SUMIFS('Sch A. Input'!G53:CA53,'Sch A. Input'!$G$14:$CA$14,"One-time",'Sch A. Input'!$G$13:$CA$13,'Sch B. Semi-monthly Output'!$E$9)</f>
        <v>0</v>
      </c>
      <c r="H50" s="206">
        <f t="shared" si="2"/>
        <v>0</v>
      </c>
      <c r="I50" s="203"/>
      <c r="J50" s="207">
        <f>IFERROR(-'Sch D. Workings'!AB55,'Sch D. Workings'!AB55)</f>
        <v>0</v>
      </c>
      <c r="L50" s="86"/>
    </row>
    <row r="51" spans="2:12" ht="13" x14ac:dyDescent="0.3">
      <c r="B51" s="171" t="str">
        <f>IF('Sch A. Input'!B54="","",'Sch A. Input'!B54)</f>
        <v/>
      </c>
      <c r="C51" s="65" t="str">
        <f>IF('Sch A. Input'!C54="","",'Sch A. Input'!C54)</f>
        <v/>
      </c>
      <c r="D51" s="172" t="str">
        <f>IF('Sch A. Input'!D54="","",'Sch A. Input'!D54)</f>
        <v/>
      </c>
      <c r="E51" s="172">
        <f>IF('Sch A. Input'!E54="","",MIN('Sch A. Input'!E54,'Sch A. Input'!F54))</f>
        <v>45016</v>
      </c>
      <c r="F51" s="205">
        <f>SUMIFS('Sch A. Input'!G54:CA54,'Sch A. Input'!$G$14:$CA$14,"Recurring",'Sch A. Input'!$G$13:$CA$13,$E$9)</f>
        <v>0</v>
      </c>
      <c r="G51" s="205">
        <f>SUMIFS('Sch A. Input'!G54:CA54,'Sch A. Input'!$G$14:$CA$14,"One-time",'Sch A. Input'!$G$13:$CA$13,'Sch B. Semi-monthly Output'!$E$9)</f>
        <v>0</v>
      </c>
      <c r="H51" s="206">
        <f t="shared" si="2"/>
        <v>0</v>
      </c>
      <c r="I51" s="203"/>
      <c r="J51" s="207">
        <f>IFERROR(-'Sch D. Workings'!AB56,'Sch D. Workings'!AB56)</f>
        <v>0</v>
      </c>
      <c r="L51" s="86"/>
    </row>
    <row r="52" spans="2:12" ht="13" x14ac:dyDescent="0.3">
      <c r="B52" s="171" t="str">
        <f>IF('Sch A. Input'!B55="","",'Sch A. Input'!B55)</f>
        <v/>
      </c>
      <c r="C52" s="65" t="str">
        <f>IF('Sch A. Input'!C55="","",'Sch A. Input'!C55)</f>
        <v/>
      </c>
      <c r="D52" s="172" t="str">
        <f>IF('Sch A. Input'!D55="","",'Sch A. Input'!D55)</f>
        <v/>
      </c>
      <c r="E52" s="172">
        <f>IF('Sch A. Input'!E55="","",MIN('Sch A. Input'!E55,'Sch A. Input'!F55))</f>
        <v>45016</v>
      </c>
      <c r="F52" s="205">
        <f>SUMIFS('Sch A. Input'!G55:CA55,'Sch A. Input'!$G$14:$CA$14,"Recurring",'Sch A. Input'!$G$13:$CA$13,$E$9)</f>
        <v>0</v>
      </c>
      <c r="G52" s="205">
        <f>SUMIFS('Sch A. Input'!G55:CA55,'Sch A. Input'!$G$14:$CA$14,"One-time",'Sch A. Input'!$G$13:$CA$13,'Sch B. Semi-monthly Output'!$E$9)</f>
        <v>0</v>
      </c>
      <c r="H52" s="206">
        <f t="shared" si="2"/>
        <v>0</v>
      </c>
      <c r="I52" s="203"/>
      <c r="J52" s="207">
        <f>IFERROR(-'Sch D. Workings'!AB57,'Sch D. Workings'!AB57)</f>
        <v>0</v>
      </c>
      <c r="L52" s="86"/>
    </row>
    <row r="53" spans="2:12" ht="13" x14ac:dyDescent="0.3">
      <c r="B53" s="171" t="str">
        <f>IF('Sch A. Input'!B56="","",'Sch A. Input'!B56)</f>
        <v/>
      </c>
      <c r="C53" s="65" t="str">
        <f>IF('Sch A. Input'!C56="","",'Sch A. Input'!C56)</f>
        <v/>
      </c>
      <c r="D53" s="172" t="str">
        <f>IF('Sch A. Input'!D56="","",'Sch A. Input'!D56)</f>
        <v/>
      </c>
      <c r="E53" s="172">
        <f>IF('Sch A. Input'!E56="","",MIN('Sch A. Input'!E56,'Sch A. Input'!F56))</f>
        <v>45016</v>
      </c>
      <c r="F53" s="205">
        <f>SUMIFS('Sch A. Input'!G56:CA56,'Sch A. Input'!$G$14:$CA$14,"Recurring",'Sch A. Input'!$G$13:$CA$13,$E$9)</f>
        <v>0</v>
      </c>
      <c r="G53" s="205">
        <f>SUMIFS('Sch A. Input'!G56:CA56,'Sch A. Input'!$G$14:$CA$14,"One-time",'Sch A. Input'!$G$13:$CA$13,'Sch B. Semi-monthly Output'!$E$9)</f>
        <v>0</v>
      </c>
      <c r="H53" s="206">
        <f t="shared" si="2"/>
        <v>0</v>
      </c>
      <c r="I53" s="203"/>
      <c r="J53" s="207">
        <f>IFERROR(-'Sch D. Workings'!AB58,'Sch D. Workings'!AB58)</f>
        <v>0</v>
      </c>
      <c r="L53" s="86"/>
    </row>
    <row r="54" spans="2:12" ht="13" x14ac:dyDescent="0.3">
      <c r="B54" s="171" t="str">
        <f>IF('Sch A. Input'!B57="","",'Sch A. Input'!B57)</f>
        <v/>
      </c>
      <c r="C54" s="65" t="str">
        <f>IF('Sch A. Input'!C57="","",'Sch A. Input'!C57)</f>
        <v/>
      </c>
      <c r="D54" s="172" t="str">
        <f>IF('Sch A. Input'!D57="","",'Sch A. Input'!D57)</f>
        <v/>
      </c>
      <c r="E54" s="172">
        <f>IF('Sch A. Input'!E57="","",MIN('Sch A. Input'!E57,'Sch A. Input'!F57))</f>
        <v>45016</v>
      </c>
      <c r="F54" s="205">
        <f>SUMIFS('Sch A. Input'!G57:CA57,'Sch A. Input'!$G$14:$CA$14,"Recurring",'Sch A. Input'!$G$13:$CA$13,$E$9)</f>
        <v>0</v>
      </c>
      <c r="G54" s="205">
        <f>SUMIFS('Sch A. Input'!G57:CA57,'Sch A. Input'!$G$14:$CA$14,"One-time",'Sch A. Input'!$G$13:$CA$13,'Sch B. Semi-monthly Output'!$E$9)</f>
        <v>0</v>
      </c>
      <c r="H54" s="206">
        <f t="shared" si="2"/>
        <v>0</v>
      </c>
      <c r="I54" s="203"/>
      <c r="J54" s="207">
        <f>IFERROR(-'Sch D. Workings'!AB59,'Sch D. Workings'!AB59)</f>
        <v>0</v>
      </c>
      <c r="L54" s="86"/>
    </row>
    <row r="55" spans="2:12" ht="13" x14ac:dyDescent="0.3">
      <c r="B55" s="171" t="str">
        <f>IF('Sch A. Input'!B58="","",'Sch A. Input'!B58)</f>
        <v/>
      </c>
      <c r="C55" s="65" t="str">
        <f>IF('Sch A. Input'!C58="","",'Sch A. Input'!C58)</f>
        <v/>
      </c>
      <c r="D55" s="172" t="str">
        <f>IF('Sch A. Input'!D58="","",'Sch A. Input'!D58)</f>
        <v/>
      </c>
      <c r="E55" s="172">
        <f>IF('Sch A. Input'!E58="","",MIN('Sch A. Input'!E58,'Sch A. Input'!F58))</f>
        <v>45016</v>
      </c>
      <c r="F55" s="205">
        <f>SUMIFS('Sch A. Input'!G58:CA58,'Sch A. Input'!$G$14:$CA$14,"Recurring",'Sch A. Input'!$G$13:$CA$13,$E$9)</f>
        <v>0</v>
      </c>
      <c r="G55" s="205">
        <f>SUMIFS('Sch A. Input'!G58:CA58,'Sch A. Input'!$G$14:$CA$14,"One-time",'Sch A. Input'!$G$13:$CA$13,'Sch B. Semi-monthly Output'!$E$9)</f>
        <v>0</v>
      </c>
      <c r="H55" s="206">
        <f t="shared" si="2"/>
        <v>0</v>
      </c>
      <c r="I55" s="203"/>
      <c r="J55" s="207">
        <f>IFERROR(-'Sch D. Workings'!AB60,'Sch D. Workings'!AB60)</f>
        <v>0</v>
      </c>
      <c r="L55" s="86"/>
    </row>
    <row r="56" spans="2:12" ht="13" x14ac:dyDescent="0.3">
      <c r="B56" s="171" t="str">
        <f>IF('Sch A. Input'!B59="","",'Sch A. Input'!B59)</f>
        <v/>
      </c>
      <c r="C56" s="65" t="str">
        <f>IF('Sch A. Input'!C59="","",'Sch A. Input'!C59)</f>
        <v/>
      </c>
      <c r="D56" s="172" t="str">
        <f>IF('Sch A. Input'!D59="","",'Sch A. Input'!D59)</f>
        <v/>
      </c>
      <c r="E56" s="172">
        <f>IF('Sch A. Input'!E59="","",MIN('Sch A. Input'!E59,'Sch A. Input'!F59))</f>
        <v>45016</v>
      </c>
      <c r="F56" s="205">
        <f>SUMIFS('Sch A. Input'!G59:CA59,'Sch A. Input'!$G$14:$CA$14,"Recurring",'Sch A. Input'!$G$13:$CA$13,$E$9)</f>
        <v>0</v>
      </c>
      <c r="G56" s="205">
        <f>SUMIFS('Sch A. Input'!G59:CA59,'Sch A. Input'!$G$14:$CA$14,"One-time",'Sch A. Input'!$G$13:$CA$13,'Sch B. Semi-monthly Output'!$E$9)</f>
        <v>0</v>
      </c>
      <c r="H56" s="206">
        <f t="shared" si="2"/>
        <v>0</v>
      </c>
      <c r="I56" s="203"/>
      <c r="J56" s="207">
        <f>IFERROR(-'Sch D. Workings'!AB61,'Sch D. Workings'!AB61)</f>
        <v>0</v>
      </c>
      <c r="L56" s="86"/>
    </row>
    <row r="57" spans="2:12" ht="13" x14ac:dyDescent="0.3">
      <c r="B57" s="171" t="str">
        <f>IF('Sch A. Input'!B60="","",'Sch A. Input'!B60)</f>
        <v/>
      </c>
      <c r="C57" s="65" t="str">
        <f>IF('Sch A. Input'!C60="","",'Sch A. Input'!C60)</f>
        <v/>
      </c>
      <c r="D57" s="172" t="str">
        <f>IF('Sch A. Input'!D60="","",'Sch A. Input'!D60)</f>
        <v/>
      </c>
      <c r="E57" s="172">
        <f>IF('Sch A. Input'!E60="","",MIN('Sch A. Input'!E60,'Sch A. Input'!F60))</f>
        <v>45016</v>
      </c>
      <c r="F57" s="205">
        <f>SUMIFS('Sch A. Input'!G60:CA60,'Sch A. Input'!$G$14:$CA$14,"Recurring",'Sch A. Input'!$G$13:$CA$13,$E$9)</f>
        <v>0</v>
      </c>
      <c r="G57" s="205">
        <f>SUMIFS('Sch A. Input'!G60:CA60,'Sch A. Input'!$G$14:$CA$14,"One-time",'Sch A. Input'!$G$13:$CA$13,'Sch B. Semi-monthly Output'!$E$9)</f>
        <v>0</v>
      </c>
      <c r="H57" s="206">
        <f t="shared" si="2"/>
        <v>0</v>
      </c>
      <c r="I57" s="203"/>
      <c r="J57" s="207">
        <f>IFERROR(-'Sch D. Workings'!AB62,'Sch D. Workings'!AB62)</f>
        <v>0</v>
      </c>
      <c r="L57" s="86"/>
    </row>
    <row r="58" spans="2:12" ht="13" x14ac:dyDescent="0.3">
      <c r="B58" s="171" t="str">
        <f>IF('Sch A. Input'!B61="","",'Sch A. Input'!B61)</f>
        <v/>
      </c>
      <c r="C58" s="65" t="str">
        <f>IF('Sch A. Input'!C61="","",'Sch A. Input'!C61)</f>
        <v/>
      </c>
      <c r="D58" s="172" t="str">
        <f>IF('Sch A. Input'!D61="","",'Sch A. Input'!D61)</f>
        <v/>
      </c>
      <c r="E58" s="172">
        <f>IF('Sch A. Input'!E61="","",MIN('Sch A. Input'!E61,'Sch A. Input'!F61))</f>
        <v>45016</v>
      </c>
      <c r="F58" s="205">
        <f>SUMIFS('Sch A. Input'!G61:CA61,'Sch A. Input'!$G$14:$CA$14,"Recurring",'Sch A. Input'!$G$13:$CA$13,$E$9)</f>
        <v>0</v>
      </c>
      <c r="G58" s="205">
        <f>SUMIFS('Sch A. Input'!G61:CA61,'Sch A. Input'!$G$14:$CA$14,"One-time",'Sch A. Input'!$G$13:$CA$13,'Sch B. Semi-monthly Output'!$E$9)</f>
        <v>0</v>
      </c>
      <c r="H58" s="206">
        <f t="shared" si="2"/>
        <v>0</v>
      </c>
      <c r="I58" s="203"/>
      <c r="J58" s="207">
        <f>IFERROR(-'Sch D. Workings'!AB63,'Sch D. Workings'!AB63)</f>
        <v>0</v>
      </c>
      <c r="L58" s="86"/>
    </row>
    <row r="59" spans="2:12" ht="13" x14ac:dyDescent="0.3">
      <c r="B59" s="171" t="str">
        <f>IF('Sch A. Input'!B62="","",'Sch A. Input'!B62)</f>
        <v/>
      </c>
      <c r="C59" s="65" t="str">
        <f>IF('Sch A. Input'!C62="","",'Sch A. Input'!C62)</f>
        <v/>
      </c>
      <c r="D59" s="172" t="str">
        <f>IF('Sch A. Input'!D62="","",'Sch A. Input'!D62)</f>
        <v/>
      </c>
      <c r="E59" s="172">
        <f>IF('Sch A. Input'!E62="","",MIN('Sch A. Input'!E62,'Sch A. Input'!F62))</f>
        <v>45016</v>
      </c>
      <c r="F59" s="205">
        <f>SUMIFS('Sch A. Input'!G62:CA62,'Sch A. Input'!$G$14:$CA$14,"Recurring",'Sch A. Input'!$G$13:$CA$13,$E$9)</f>
        <v>0</v>
      </c>
      <c r="G59" s="205">
        <f>SUMIFS('Sch A. Input'!G62:CA62,'Sch A. Input'!$G$14:$CA$14,"One-time",'Sch A. Input'!$G$13:$CA$13,'Sch B. Semi-monthly Output'!$E$9)</f>
        <v>0</v>
      </c>
      <c r="H59" s="206">
        <f t="shared" si="2"/>
        <v>0</v>
      </c>
      <c r="I59" s="203"/>
      <c r="J59" s="207">
        <f>IFERROR(-'Sch D. Workings'!AB64,'Sch D. Workings'!AB64)</f>
        <v>0</v>
      </c>
      <c r="L59" s="86"/>
    </row>
    <row r="60" spans="2:12" ht="13" x14ac:dyDescent="0.3">
      <c r="B60" s="171" t="str">
        <f>IF('Sch A. Input'!B63="","",'Sch A. Input'!B63)</f>
        <v/>
      </c>
      <c r="C60" s="65" t="str">
        <f>IF('Sch A. Input'!C63="","",'Sch A. Input'!C63)</f>
        <v/>
      </c>
      <c r="D60" s="172" t="str">
        <f>IF('Sch A. Input'!D63="","",'Sch A. Input'!D63)</f>
        <v/>
      </c>
      <c r="E60" s="172">
        <f>IF('Sch A. Input'!E63="","",MIN('Sch A. Input'!E63,'Sch A. Input'!F63))</f>
        <v>45016</v>
      </c>
      <c r="F60" s="205">
        <f>SUMIFS('Sch A. Input'!G63:CA63,'Sch A. Input'!$G$14:$CA$14,"Recurring",'Sch A. Input'!$G$13:$CA$13,$E$9)</f>
        <v>0</v>
      </c>
      <c r="G60" s="205">
        <f>SUMIFS('Sch A. Input'!G63:CA63,'Sch A. Input'!$G$14:$CA$14,"One-time",'Sch A. Input'!$G$13:$CA$13,'Sch B. Semi-monthly Output'!$E$9)</f>
        <v>0</v>
      </c>
      <c r="H60" s="206">
        <f t="shared" si="2"/>
        <v>0</v>
      </c>
      <c r="I60" s="203"/>
      <c r="J60" s="207">
        <f>IFERROR(-'Sch D. Workings'!AB65,'Sch D. Workings'!AB65)</f>
        <v>0</v>
      </c>
      <c r="L60" s="86"/>
    </row>
    <row r="61" spans="2:12" ht="13" x14ac:dyDescent="0.3">
      <c r="B61" s="171" t="str">
        <f>IF('Sch A. Input'!B64="","",'Sch A. Input'!B64)</f>
        <v/>
      </c>
      <c r="C61" s="65" t="str">
        <f>IF('Sch A. Input'!C64="","",'Sch A. Input'!C64)</f>
        <v/>
      </c>
      <c r="D61" s="172" t="str">
        <f>IF('Sch A. Input'!D64="","",'Sch A. Input'!D64)</f>
        <v/>
      </c>
      <c r="E61" s="172">
        <f>IF('Sch A. Input'!E64="","",MIN('Sch A. Input'!E64,'Sch A. Input'!F64))</f>
        <v>45016</v>
      </c>
      <c r="F61" s="205">
        <f>SUMIFS('Sch A. Input'!G64:CA64,'Sch A. Input'!$G$14:$CA$14,"Recurring",'Sch A. Input'!$G$13:$CA$13,$E$9)</f>
        <v>0</v>
      </c>
      <c r="G61" s="205">
        <f>SUMIFS('Sch A. Input'!G64:CA64,'Sch A. Input'!$G$14:$CA$14,"One-time",'Sch A. Input'!$G$13:$CA$13,'Sch B. Semi-monthly Output'!$E$9)</f>
        <v>0</v>
      </c>
      <c r="H61" s="206">
        <f t="shared" si="2"/>
        <v>0</v>
      </c>
      <c r="I61" s="203"/>
      <c r="J61" s="207">
        <f>IFERROR(-'Sch D. Workings'!AB66,'Sch D. Workings'!AB66)</f>
        <v>0</v>
      </c>
      <c r="L61" s="86"/>
    </row>
    <row r="62" spans="2:12" ht="13" x14ac:dyDescent="0.3">
      <c r="B62" s="171" t="str">
        <f>IF('Sch A. Input'!B65="","",'Sch A. Input'!B65)</f>
        <v/>
      </c>
      <c r="C62" s="65" t="str">
        <f>IF('Sch A. Input'!C65="","",'Sch A. Input'!C65)</f>
        <v/>
      </c>
      <c r="D62" s="172" t="str">
        <f>IF('Sch A. Input'!D65="","",'Sch A. Input'!D65)</f>
        <v/>
      </c>
      <c r="E62" s="172">
        <f>IF('Sch A. Input'!E65="","",MIN('Sch A. Input'!E65,'Sch A. Input'!F65))</f>
        <v>45016</v>
      </c>
      <c r="F62" s="205">
        <f>SUMIFS('Sch A. Input'!G65:CA65,'Sch A. Input'!$G$14:$CA$14,"Recurring",'Sch A. Input'!$G$13:$CA$13,$E$9)</f>
        <v>0</v>
      </c>
      <c r="G62" s="205">
        <f>SUMIFS('Sch A. Input'!G65:CA65,'Sch A. Input'!$G$14:$CA$14,"One-time",'Sch A. Input'!$G$13:$CA$13,'Sch B. Semi-monthly Output'!$E$9)</f>
        <v>0</v>
      </c>
      <c r="H62" s="206">
        <f t="shared" si="2"/>
        <v>0</v>
      </c>
      <c r="I62" s="203"/>
      <c r="J62" s="207">
        <f>IFERROR(-'Sch D. Workings'!AB67,'Sch D. Workings'!AB67)</f>
        <v>0</v>
      </c>
      <c r="L62" s="86"/>
    </row>
    <row r="63" spans="2:12" ht="13" x14ac:dyDescent="0.3">
      <c r="B63" s="171" t="str">
        <f>IF('Sch A. Input'!B66="","",'Sch A. Input'!B66)</f>
        <v/>
      </c>
      <c r="C63" s="65" t="str">
        <f>IF('Sch A. Input'!C66="","",'Sch A. Input'!C66)</f>
        <v/>
      </c>
      <c r="D63" s="172" t="str">
        <f>IF('Sch A. Input'!D66="","",'Sch A. Input'!D66)</f>
        <v/>
      </c>
      <c r="E63" s="172">
        <f>IF('Sch A. Input'!E66="","",MIN('Sch A. Input'!E66,'Sch A. Input'!F66))</f>
        <v>45016</v>
      </c>
      <c r="F63" s="205">
        <f>SUMIFS('Sch A. Input'!G66:CA66,'Sch A. Input'!$G$14:$CA$14,"Recurring",'Sch A. Input'!$G$13:$CA$13,$E$9)</f>
        <v>0</v>
      </c>
      <c r="G63" s="205">
        <f>SUMIFS('Sch A. Input'!G66:CA66,'Sch A. Input'!$G$14:$CA$14,"One-time",'Sch A. Input'!$G$13:$CA$13,'Sch B. Semi-monthly Output'!$E$9)</f>
        <v>0</v>
      </c>
      <c r="H63" s="206">
        <f t="shared" si="2"/>
        <v>0</v>
      </c>
      <c r="I63" s="203"/>
      <c r="J63" s="207">
        <f>IFERROR(-'Sch D. Workings'!AB68,'Sch D. Workings'!AB68)</f>
        <v>0</v>
      </c>
      <c r="L63" s="86"/>
    </row>
    <row r="64" spans="2:12" ht="13" x14ac:dyDescent="0.3">
      <c r="B64" s="171" t="str">
        <f>IF('Sch A. Input'!B67="","",'Sch A. Input'!B67)</f>
        <v/>
      </c>
      <c r="C64" s="65" t="str">
        <f>IF('Sch A. Input'!C67="","",'Sch A. Input'!C67)</f>
        <v/>
      </c>
      <c r="D64" s="172" t="str">
        <f>IF('Sch A. Input'!D67="","",'Sch A. Input'!D67)</f>
        <v/>
      </c>
      <c r="E64" s="172">
        <f>IF('Sch A. Input'!E67="","",MIN('Sch A. Input'!E67,'Sch A. Input'!F67))</f>
        <v>45016</v>
      </c>
      <c r="F64" s="205">
        <f>SUMIFS('Sch A. Input'!G67:CA67,'Sch A. Input'!$G$14:$CA$14,"Recurring",'Sch A. Input'!$G$13:$CA$13,$E$9)</f>
        <v>0</v>
      </c>
      <c r="G64" s="205">
        <f>SUMIFS('Sch A. Input'!G67:CA67,'Sch A. Input'!$G$14:$CA$14,"One-time",'Sch A. Input'!$G$13:$CA$13,'Sch B. Semi-monthly Output'!$E$9)</f>
        <v>0</v>
      </c>
      <c r="H64" s="206">
        <f t="shared" si="2"/>
        <v>0</v>
      </c>
      <c r="I64" s="203"/>
      <c r="J64" s="207">
        <f>IFERROR(-'Sch D. Workings'!AB69,'Sch D. Workings'!AB69)</f>
        <v>0</v>
      </c>
      <c r="L64" s="86"/>
    </row>
    <row r="65" spans="2:12" ht="13" x14ac:dyDescent="0.3">
      <c r="B65" s="171" t="str">
        <f>IF('Sch A. Input'!B68="","",'Sch A. Input'!B68)</f>
        <v/>
      </c>
      <c r="C65" s="65" t="str">
        <f>IF('Sch A. Input'!C68="","",'Sch A. Input'!C68)</f>
        <v/>
      </c>
      <c r="D65" s="172" t="str">
        <f>IF('Sch A. Input'!D68="","",'Sch A. Input'!D68)</f>
        <v/>
      </c>
      <c r="E65" s="172">
        <f>IF('Sch A. Input'!E68="","",MIN('Sch A. Input'!E68,'Sch A. Input'!F68))</f>
        <v>45016</v>
      </c>
      <c r="F65" s="205">
        <f>SUMIFS('Sch A. Input'!G68:CA68,'Sch A. Input'!$G$14:$CA$14,"Recurring",'Sch A. Input'!$G$13:$CA$13,$E$9)</f>
        <v>0</v>
      </c>
      <c r="G65" s="205">
        <f>SUMIFS('Sch A. Input'!G68:CA68,'Sch A. Input'!$G$14:$CA$14,"One-time",'Sch A. Input'!$G$13:$CA$13,'Sch B. Semi-monthly Output'!$E$9)</f>
        <v>0</v>
      </c>
      <c r="H65" s="206">
        <f t="shared" si="2"/>
        <v>0</v>
      </c>
      <c r="I65" s="203"/>
      <c r="J65" s="207">
        <f>IFERROR(-'Sch D. Workings'!AB70,'Sch D. Workings'!AB70)</f>
        <v>0</v>
      </c>
      <c r="L65" s="86"/>
    </row>
    <row r="66" spans="2:12" ht="13" x14ac:dyDescent="0.3">
      <c r="B66" s="171" t="str">
        <f>IF('Sch A. Input'!B69="","",'Sch A. Input'!B69)</f>
        <v/>
      </c>
      <c r="C66" s="65" t="str">
        <f>IF('Sch A. Input'!C69="","",'Sch A. Input'!C69)</f>
        <v/>
      </c>
      <c r="D66" s="172" t="str">
        <f>IF('Sch A. Input'!D69="","",'Sch A. Input'!D69)</f>
        <v/>
      </c>
      <c r="E66" s="172">
        <f>IF('Sch A. Input'!E69="","",MIN('Sch A. Input'!E69,'Sch A. Input'!F69))</f>
        <v>45016</v>
      </c>
      <c r="F66" s="205">
        <f>SUMIFS('Sch A. Input'!G69:CA69,'Sch A. Input'!$G$14:$CA$14,"Recurring",'Sch A. Input'!$G$13:$CA$13,$E$9)</f>
        <v>0</v>
      </c>
      <c r="G66" s="205">
        <f>SUMIFS('Sch A. Input'!G69:CA69,'Sch A. Input'!$G$14:$CA$14,"One-time",'Sch A. Input'!$G$13:$CA$13,'Sch B. Semi-monthly Output'!$E$9)</f>
        <v>0</v>
      </c>
      <c r="H66" s="206">
        <f t="shared" si="2"/>
        <v>0</v>
      </c>
      <c r="I66" s="203"/>
      <c r="J66" s="207">
        <f>IFERROR(-'Sch D. Workings'!AB71,'Sch D. Workings'!AB71)</f>
        <v>0</v>
      </c>
      <c r="L66" s="86"/>
    </row>
    <row r="67" spans="2:12" ht="13" x14ac:dyDescent="0.3">
      <c r="B67" s="171" t="str">
        <f>IF('Sch A. Input'!B70="","",'Sch A. Input'!B70)</f>
        <v/>
      </c>
      <c r="C67" s="65" t="str">
        <f>IF('Sch A. Input'!C70="","",'Sch A. Input'!C70)</f>
        <v/>
      </c>
      <c r="D67" s="172" t="str">
        <f>IF('Sch A. Input'!D70="","",'Sch A. Input'!D70)</f>
        <v/>
      </c>
      <c r="E67" s="172">
        <f>IF('Sch A. Input'!E70="","",MIN('Sch A. Input'!E70,'Sch A. Input'!F70))</f>
        <v>45016</v>
      </c>
      <c r="F67" s="205">
        <f>SUMIFS('Sch A. Input'!G70:CA70,'Sch A. Input'!$G$14:$CA$14,"Recurring",'Sch A. Input'!$G$13:$CA$13,$E$9)</f>
        <v>0</v>
      </c>
      <c r="G67" s="205">
        <f>SUMIFS('Sch A. Input'!G70:CA70,'Sch A. Input'!$G$14:$CA$14,"One-time",'Sch A. Input'!$G$13:$CA$13,'Sch B. Semi-monthly Output'!$E$9)</f>
        <v>0</v>
      </c>
      <c r="H67" s="206">
        <f t="shared" si="2"/>
        <v>0</v>
      </c>
      <c r="I67" s="203"/>
      <c r="J67" s="207">
        <f>IFERROR(-'Sch D. Workings'!AB72,'Sch D. Workings'!AB72)</f>
        <v>0</v>
      </c>
      <c r="L67" s="86"/>
    </row>
    <row r="68" spans="2:12" ht="13" x14ac:dyDescent="0.3">
      <c r="B68" s="171" t="str">
        <f>IF('Sch A. Input'!B71="","",'Sch A. Input'!B71)</f>
        <v/>
      </c>
      <c r="C68" s="65" t="str">
        <f>IF('Sch A. Input'!C71="","",'Sch A. Input'!C71)</f>
        <v/>
      </c>
      <c r="D68" s="172" t="str">
        <f>IF('Sch A. Input'!D71="","",'Sch A. Input'!D71)</f>
        <v/>
      </c>
      <c r="E68" s="172">
        <f>IF('Sch A. Input'!E71="","",MIN('Sch A. Input'!E71,'Sch A. Input'!F71))</f>
        <v>45016</v>
      </c>
      <c r="F68" s="205">
        <f>SUMIFS('Sch A. Input'!G71:CA71,'Sch A. Input'!$G$14:$CA$14,"Recurring",'Sch A. Input'!$G$13:$CA$13,$E$9)</f>
        <v>0</v>
      </c>
      <c r="G68" s="205">
        <f>SUMIFS('Sch A. Input'!G71:CA71,'Sch A. Input'!$G$14:$CA$14,"One-time",'Sch A. Input'!$G$13:$CA$13,'Sch B. Semi-monthly Output'!$E$9)</f>
        <v>0</v>
      </c>
      <c r="H68" s="206">
        <f t="shared" si="2"/>
        <v>0</v>
      </c>
      <c r="I68" s="203"/>
      <c r="J68" s="207">
        <f>IFERROR(-'Sch D. Workings'!AB73,'Sch D. Workings'!AB73)</f>
        <v>0</v>
      </c>
      <c r="L68" s="86"/>
    </row>
    <row r="69" spans="2:12" ht="13" x14ac:dyDescent="0.3">
      <c r="B69" s="171" t="str">
        <f>IF('Sch A. Input'!B72="","",'Sch A. Input'!B72)</f>
        <v/>
      </c>
      <c r="C69" s="65" t="str">
        <f>IF('Sch A. Input'!C72="","",'Sch A. Input'!C72)</f>
        <v/>
      </c>
      <c r="D69" s="172" t="str">
        <f>IF('Sch A. Input'!D72="","",'Sch A. Input'!D72)</f>
        <v/>
      </c>
      <c r="E69" s="172">
        <f>IF('Sch A. Input'!E72="","",MIN('Sch A. Input'!E72,'Sch A. Input'!F72))</f>
        <v>45016</v>
      </c>
      <c r="F69" s="205">
        <f>SUMIFS('Sch A. Input'!G72:CA72,'Sch A. Input'!$G$14:$CA$14,"Recurring",'Sch A. Input'!$G$13:$CA$13,$E$9)</f>
        <v>0</v>
      </c>
      <c r="G69" s="205">
        <f>SUMIFS('Sch A. Input'!G72:CA72,'Sch A. Input'!$G$14:$CA$14,"One-time",'Sch A. Input'!$G$13:$CA$13,'Sch B. Semi-monthly Output'!$E$9)</f>
        <v>0</v>
      </c>
      <c r="H69" s="206">
        <f t="shared" si="2"/>
        <v>0</v>
      </c>
      <c r="I69" s="203"/>
      <c r="J69" s="207">
        <f>IFERROR(-'Sch D. Workings'!AB74,'Sch D. Workings'!AB74)</f>
        <v>0</v>
      </c>
      <c r="L69" s="86"/>
    </row>
    <row r="70" spans="2:12" ht="13" x14ac:dyDescent="0.3">
      <c r="B70" s="171" t="str">
        <f>IF('Sch A. Input'!B73="","",'Sch A. Input'!B73)</f>
        <v/>
      </c>
      <c r="C70" s="65" t="str">
        <f>IF('Sch A. Input'!C73="","",'Sch A. Input'!C73)</f>
        <v/>
      </c>
      <c r="D70" s="172" t="str">
        <f>IF('Sch A. Input'!D73="","",'Sch A. Input'!D73)</f>
        <v/>
      </c>
      <c r="E70" s="172">
        <f>IF('Sch A. Input'!E73="","",MIN('Sch A. Input'!E73,'Sch A. Input'!F73))</f>
        <v>45016</v>
      </c>
      <c r="F70" s="205">
        <f>SUMIFS('Sch A. Input'!G73:CA73,'Sch A. Input'!$G$14:$CA$14,"Recurring",'Sch A. Input'!$G$13:$CA$13,$E$9)</f>
        <v>0</v>
      </c>
      <c r="G70" s="205">
        <f>SUMIFS('Sch A. Input'!G73:CA73,'Sch A. Input'!$G$14:$CA$14,"One-time",'Sch A. Input'!$G$13:$CA$13,'Sch B. Semi-monthly Output'!$E$9)</f>
        <v>0</v>
      </c>
      <c r="H70" s="206">
        <f t="shared" si="2"/>
        <v>0</v>
      </c>
      <c r="I70" s="203"/>
      <c r="J70" s="207">
        <f>IFERROR(-'Sch D. Workings'!AB75,'Sch D. Workings'!AB75)</f>
        <v>0</v>
      </c>
      <c r="L70" s="86"/>
    </row>
    <row r="71" spans="2:12" ht="13" x14ac:dyDescent="0.3">
      <c r="B71" s="171" t="str">
        <f>IF('Sch A. Input'!B74="","",'Sch A. Input'!B74)</f>
        <v/>
      </c>
      <c r="C71" s="65" t="str">
        <f>IF('Sch A. Input'!C74="","",'Sch A. Input'!C74)</f>
        <v/>
      </c>
      <c r="D71" s="172" t="str">
        <f>IF('Sch A. Input'!D74="","",'Sch A. Input'!D74)</f>
        <v/>
      </c>
      <c r="E71" s="172">
        <f>IF('Sch A. Input'!E74="","",MIN('Sch A. Input'!E74,'Sch A. Input'!F74))</f>
        <v>45016</v>
      </c>
      <c r="F71" s="205">
        <f>SUMIFS('Sch A. Input'!G74:CA74,'Sch A. Input'!$G$14:$CA$14,"Recurring",'Sch A. Input'!$G$13:$CA$13,$E$9)</f>
        <v>0</v>
      </c>
      <c r="G71" s="205">
        <f>SUMIFS('Sch A. Input'!G74:CA74,'Sch A. Input'!$G$14:$CA$14,"One-time",'Sch A. Input'!$G$13:$CA$13,'Sch B. Semi-monthly Output'!$E$9)</f>
        <v>0</v>
      </c>
      <c r="H71" s="206">
        <f t="shared" si="2"/>
        <v>0</v>
      </c>
      <c r="I71" s="203"/>
      <c r="J71" s="207">
        <f>IFERROR(-'Sch D. Workings'!AB76,'Sch D. Workings'!AB76)</f>
        <v>0</v>
      </c>
      <c r="L71" s="86"/>
    </row>
    <row r="72" spans="2:12" ht="13" x14ac:dyDescent="0.3">
      <c r="B72" s="171" t="str">
        <f>IF('Sch A. Input'!B75="","",'Sch A. Input'!B75)</f>
        <v/>
      </c>
      <c r="C72" s="65" t="str">
        <f>IF('Sch A. Input'!C75="","",'Sch A. Input'!C75)</f>
        <v/>
      </c>
      <c r="D72" s="172" t="str">
        <f>IF('Sch A. Input'!D75="","",'Sch A. Input'!D75)</f>
        <v/>
      </c>
      <c r="E72" s="172">
        <f>IF('Sch A. Input'!E75="","",MIN('Sch A. Input'!E75,'Sch A. Input'!F75))</f>
        <v>45016</v>
      </c>
      <c r="F72" s="205">
        <f>SUMIFS('Sch A. Input'!G75:CA75,'Sch A. Input'!$G$14:$CA$14,"Recurring",'Sch A. Input'!$G$13:$CA$13,$E$9)</f>
        <v>0</v>
      </c>
      <c r="G72" s="205">
        <f>SUMIFS('Sch A. Input'!G75:CA75,'Sch A. Input'!$G$14:$CA$14,"One-time",'Sch A. Input'!$G$13:$CA$13,'Sch B. Semi-monthly Output'!$E$9)</f>
        <v>0</v>
      </c>
      <c r="H72" s="206">
        <f t="shared" si="2"/>
        <v>0</v>
      </c>
      <c r="I72" s="203"/>
      <c r="J72" s="207">
        <f>IFERROR(-'Sch D. Workings'!AB77,'Sch D. Workings'!AB77)</f>
        <v>0</v>
      </c>
      <c r="L72" s="86"/>
    </row>
    <row r="73" spans="2:12" ht="13" x14ac:dyDescent="0.3">
      <c r="B73" s="171" t="str">
        <f>IF('Sch A. Input'!B76="","",'Sch A. Input'!B76)</f>
        <v/>
      </c>
      <c r="C73" s="65" t="str">
        <f>IF('Sch A. Input'!C76="","",'Sch A. Input'!C76)</f>
        <v/>
      </c>
      <c r="D73" s="172" t="str">
        <f>IF('Sch A. Input'!D76="","",'Sch A. Input'!D76)</f>
        <v/>
      </c>
      <c r="E73" s="172">
        <f>IF('Sch A. Input'!E76="","",MIN('Sch A. Input'!E76,'Sch A. Input'!F76))</f>
        <v>45016</v>
      </c>
      <c r="F73" s="205">
        <f>SUMIFS('Sch A. Input'!G76:CA76,'Sch A. Input'!$G$14:$CA$14,"Recurring",'Sch A. Input'!$G$13:$CA$13,$E$9)</f>
        <v>0</v>
      </c>
      <c r="G73" s="205">
        <f>SUMIFS('Sch A. Input'!G76:CA76,'Sch A. Input'!$G$14:$CA$14,"One-time",'Sch A. Input'!$G$13:$CA$13,'Sch B. Semi-monthly Output'!$E$9)</f>
        <v>0</v>
      </c>
      <c r="H73" s="206">
        <f t="shared" si="2"/>
        <v>0</v>
      </c>
      <c r="I73" s="203"/>
      <c r="J73" s="207">
        <f>IFERROR(-'Sch D. Workings'!AB78,'Sch D. Workings'!AB78)</f>
        <v>0</v>
      </c>
      <c r="L73" s="86"/>
    </row>
    <row r="74" spans="2:12" ht="13" x14ac:dyDescent="0.3">
      <c r="B74" s="171" t="str">
        <f>IF('Sch A. Input'!B77="","",'Sch A. Input'!B77)</f>
        <v/>
      </c>
      <c r="C74" s="65" t="str">
        <f>IF('Sch A. Input'!C77="","",'Sch A. Input'!C77)</f>
        <v/>
      </c>
      <c r="D74" s="172" t="str">
        <f>IF('Sch A. Input'!D77="","",'Sch A. Input'!D77)</f>
        <v/>
      </c>
      <c r="E74" s="172">
        <f>IF('Sch A. Input'!E77="","",MIN('Sch A. Input'!E77,'Sch A. Input'!F77))</f>
        <v>45016</v>
      </c>
      <c r="F74" s="205">
        <f>SUMIFS('Sch A. Input'!G77:CA77,'Sch A. Input'!$G$14:$CA$14,"Recurring",'Sch A. Input'!$G$13:$CA$13,$E$9)</f>
        <v>0</v>
      </c>
      <c r="G74" s="205">
        <f>SUMIFS('Sch A. Input'!G77:CA77,'Sch A. Input'!$G$14:$CA$14,"One-time",'Sch A. Input'!$G$13:$CA$13,'Sch B. Semi-monthly Output'!$E$9)</f>
        <v>0</v>
      </c>
      <c r="H74" s="206">
        <f t="shared" si="2"/>
        <v>0</v>
      </c>
      <c r="I74" s="203"/>
      <c r="J74" s="207">
        <f>IFERROR(-'Sch D. Workings'!AB79,'Sch D. Workings'!AB79)</f>
        <v>0</v>
      </c>
      <c r="L74" s="86"/>
    </row>
    <row r="75" spans="2:12" ht="13" x14ac:dyDescent="0.3">
      <c r="B75" s="171" t="str">
        <f>IF('Sch A. Input'!B78="","",'Sch A. Input'!B78)</f>
        <v/>
      </c>
      <c r="C75" s="65" t="str">
        <f>IF('Sch A. Input'!C78="","",'Sch A. Input'!C78)</f>
        <v/>
      </c>
      <c r="D75" s="172" t="str">
        <f>IF('Sch A. Input'!D78="","",'Sch A. Input'!D78)</f>
        <v/>
      </c>
      <c r="E75" s="172">
        <f>IF('Sch A. Input'!E78="","",MIN('Sch A. Input'!E78,'Sch A. Input'!F78))</f>
        <v>45016</v>
      </c>
      <c r="F75" s="205">
        <f>SUMIFS('Sch A. Input'!G78:CA78,'Sch A. Input'!$G$14:$CA$14,"Recurring",'Sch A. Input'!$G$13:$CA$13,$E$9)</f>
        <v>0</v>
      </c>
      <c r="G75" s="205">
        <f>SUMIFS('Sch A. Input'!G78:CA78,'Sch A. Input'!$G$14:$CA$14,"One-time",'Sch A. Input'!$G$13:$CA$13,'Sch B. Semi-monthly Output'!$E$9)</f>
        <v>0</v>
      </c>
      <c r="H75" s="206">
        <f t="shared" si="2"/>
        <v>0</v>
      </c>
      <c r="I75" s="203"/>
      <c r="J75" s="207">
        <f>IFERROR(-'Sch D. Workings'!AB80,'Sch D. Workings'!AB80)</f>
        <v>0</v>
      </c>
      <c r="L75" s="86"/>
    </row>
    <row r="76" spans="2:12" ht="13" x14ac:dyDescent="0.3">
      <c r="B76" s="171" t="str">
        <f>IF('Sch A. Input'!B79="","",'Sch A. Input'!B79)</f>
        <v/>
      </c>
      <c r="C76" s="65" t="str">
        <f>IF('Sch A. Input'!C79="","",'Sch A. Input'!C79)</f>
        <v/>
      </c>
      <c r="D76" s="172" t="str">
        <f>IF('Sch A. Input'!D79="","",'Sch A. Input'!D79)</f>
        <v/>
      </c>
      <c r="E76" s="172">
        <f>IF('Sch A. Input'!E79="","",MIN('Sch A. Input'!E79,'Sch A. Input'!F79))</f>
        <v>45016</v>
      </c>
      <c r="F76" s="205">
        <f>SUMIFS('Sch A. Input'!G79:CA79,'Sch A. Input'!$G$14:$CA$14,"Recurring",'Sch A. Input'!$G$13:$CA$13,$E$9)</f>
        <v>0</v>
      </c>
      <c r="G76" s="205">
        <f>SUMIFS('Sch A. Input'!G79:CA79,'Sch A. Input'!$G$14:$CA$14,"One-time",'Sch A. Input'!$G$13:$CA$13,'Sch B. Semi-monthly Output'!$E$9)</f>
        <v>0</v>
      </c>
      <c r="H76" s="206">
        <f t="shared" si="2"/>
        <v>0</v>
      </c>
      <c r="I76" s="203"/>
      <c r="J76" s="207">
        <f>IFERROR(-'Sch D. Workings'!AB81,'Sch D. Workings'!AB81)</f>
        <v>0</v>
      </c>
      <c r="L76" s="86"/>
    </row>
    <row r="77" spans="2:12" ht="13" x14ac:dyDescent="0.3">
      <c r="B77" s="171" t="str">
        <f>IF('Sch A. Input'!B80="","",'Sch A. Input'!B80)</f>
        <v/>
      </c>
      <c r="C77" s="65" t="str">
        <f>IF('Sch A. Input'!C80="","",'Sch A. Input'!C80)</f>
        <v/>
      </c>
      <c r="D77" s="172" t="str">
        <f>IF('Sch A. Input'!D80="","",'Sch A. Input'!D80)</f>
        <v/>
      </c>
      <c r="E77" s="172">
        <f>IF('Sch A. Input'!E80="","",MIN('Sch A. Input'!E80,'Sch A. Input'!F80))</f>
        <v>45016</v>
      </c>
      <c r="F77" s="205">
        <f>SUMIFS('Sch A. Input'!G80:CA80,'Sch A. Input'!$G$14:$CA$14,"Recurring",'Sch A. Input'!$G$13:$CA$13,$E$9)</f>
        <v>0</v>
      </c>
      <c r="G77" s="205">
        <f>SUMIFS('Sch A. Input'!G80:CA80,'Sch A. Input'!$G$14:$CA$14,"One-time",'Sch A. Input'!$G$13:$CA$13,'Sch B. Semi-monthly Output'!$E$9)</f>
        <v>0</v>
      </c>
      <c r="H77" s="206">
        <f t="shared" si="2"/>
        <v>0</v>
      </c>
      <c r="I77" s="203"/>
      <c r="J77" s="207">
        <f>IFERROR(-'Sch D. Workings'!AB82,'Sch D. Workings'!AB82)</f>
        <v>0</v>
      </c>
      <c r="L77" s="86"/>
    </row>
    <row r="78" spans="2:12" ht="13" x14ac:dyDescent="0.3">
      <c r="B78" s="171" t="str">
        <f>IF('Sch A. Input'!B81="","",'Sch A. Input'!B81)</f>
        <v/>
      </c>
      <c r="C78" s="65" t="str">
        <f>IF('Sch A. Input'!C81="","",'Sch A. Input'!C81)</f>
        <v/>
      </c>
      <c r="D78" s="172" t="str">
        <f>IF('Sch A. Input'!D81="","",'Sch A. Input'!D81)</f>
        <v/>
      </c>
      <c r="E78" s="172">
        <f>IF('Sch A. Input'!E81="","",MIN('Sch A. Input'!E81,'Sch A. Input'!F81))</f>
        <v>45016</v>
      </c>
      <c r="F78" s="205">
        <f>SUMIFS('Sch A. Input'!G81:CA81,'Sch A. Input'!$G$14:$CA$14,"Recurring",'Sch A. Input'!$G$13:$CA$13,$E$9)</f>
        <v>0</v>
      </c>
      <c r="G78" s="205">
        <f>SUMIFS('Sch A. Input'!G81:CA81,'Sch A. Input'!$G$14:$CA$14,"One-time",'Sch A. Input'!$G$13:$CA$13,'Sch B. Semi-monthly Output'!$E$9)</f>
        <v>0</v>
      </c>
      <c r="H78" s="206">
        <f t="shared" si="2"/>
        <v>0</v>
      </c>
      <c r="I78" s="203"/>
      <c r="J78" s="207">
        <f>IFERROR(-'Sch D. Workings'!AB83,'Sch D. Workings'!AB83)</f>
        <v>0</v>
      </c>
      <c r="L78" s="86"/>
    </row>
    <row r="79" spans="2:12" ht="13" x14ac:dyDescent="0.3">
      <c r="B79" s="171" t="str">
        <f>IF('Sch A. Input'!B82="","",'Sch A. Input'!B82)</f>
        <v/>
      </c>
      <c r="C79" s="65" t="str">
        <f>IF('Sch A. Input'!C82="","",'Sch A. Input'!C82)</f>
        <v/>
      </c>
      <c r="D79" s="172" t="str">
        <f>IF('Sch A. Input'!D82="","",'Sch A. Input'!D82)</f>
        <v/>
      </c>
      <c r="E79" s="172">
        <f>IF('Sch A. Input'!E82="","",MIN('Sch A. Input'!E82,'Sch A. Input'!F82))</f>
        <v>45016</v>
      </c>
      <c r="F79" s="205">
        <f>SUMIFS('Sch A. Input'!G82:CA82,'Sch A. Input'!$G$14:$CA$14,"Recurring",'Sch A. Input'!$G$13:$CA$13,$E$9)</f>
        <v>0</v>
      </c>
      <c r="G79" s="205">
        <f>SUMIFS('Sch A. Input'!G82:CA82,'Sch A. Input'!$G$14:$CA$14,"One-time",'Sch A. Input'!$G$13:$CA$13,'Sch B. Semi-monthly Output'!$E$9)</f>
        <v>0</v>
      </c>
      <c r="H79" s="206">
        <f t="shared" si="2"/>
        <v>0</v>
      </c>
      <c r="I79" s="203"/>
      <c r="J79" s="207">
        <f>IFERROR(-'Sch D. Workings'!AB84,'Sch D. Workings'!AB84)</f>
        <v>0</v>
      </c>
      <c r="L79" s="86"/>
    </row>
    <row r="80" spans="2:12" ht="13" x14ac:dyDescent="0.3">
      <c r="B80" s="171" t="str">
        <f>IF('Sch A. Input'!B83="","",'Sch A. Input'!B83)</f>
        <v/>
      </c>
      <c r="C80" s="65" t="str">
        <f>IF('Sch A. Input'!C83="","",'Sch A. Input'!C83)</f>
        <v/>
      </c>
      <c r="D80" s="172" t="str">
        <f>IF('Sch A. Input'!D83="","",'Sch A. Input'!D83)</f>
        <v/>
      </c>
      <c r="E80" s="172">
        <f>IF('Sch A. Input'!E83="","",MIN('Sch A. Input'!E83,'Sch A. Input'!F83))</f>
        <v>45016</v>
      </c>
      <c r="F80" s="205">
        <f>SUMIFS('Sch A. Input'!G83:CA83,'Sch A. Input'!$G$14:$CA$14,"Recurring",'Sch A. Input'!$G$13:$CA$13,$E$9)</f>
        <v>0</v>
      </c>
      <c r="G80" s="205">
        <f>SUMIFS('Sch A. Input'!G83:CA83,'Sch A. Input'!$G$14:$CA$14,"One-time",'Sch A. Input'!$G$13:$CA$13,'Sch B. Semi-monthly Output'!$E$9)</f>
        <v>0</v>
      </c>
      <c r="H80" s="206">
        <f t="shared" si="2"/>
        <v>0</v>
      </c>
      <c r="I80" s="203"/>
      <c r="J80" s="207">
        <f>IFERROR(-'Sch D. Workings'!AB85,'Sch D. Workings'!AB85)</f>
        <v>0</v>
      </c>
      <c r="L80" s="86"/>
    </row>
    <row r="81" spans="2:12" ht="13" x14ac:dyDescent="0.3">
      <c r="B81" s="171" t="str">
        <f>IF('Sch A. Input'!B84="","",'Sch A. Input'!B84)</f>
        <v/>
      </c>
      <c r="C81" s="65" t="str">
        <f>IF('Sch A. Input'!C84="","",'Sch A. Input'!C84)</f>
        <v/>
      </c>
      <c r="D81" s="172" t="str">
        <f>IF('Sch A. Input'!D84="","",'Sch A. Input'!D84)</f>
        <v/>
      </c>
      <c r="E81" s="172">
        <f>IF('Sch A. Input'!E84="","",MIN('Sch A. Input'!E84,'Sch A. Input'!F84))</f>
        <v>45016</v>
      </c>
      <c r="F81" s="205">
        <f>SUMIFS('Sch A. Input'!G84:CA84,'Sch A. Input'!$G$14:$CA$14,"Recurring",'Sch A. Input'!$G$13:$CA$13,$E$9)</f>
        <v>0</v>
      </c>
      <c r="G81" s="205">
        <f>SUMIFS('Sch A. Input'!G84:CA84,'Sch A. Input'!$G$14:$CA$14,"One-time",'Sch A. Input'!$G$13:$CA$13,'Sch B. Semi-monthly Output'!$E$9)</f>
        <v>0</v>
      </c>
      <c r="H81" s="206">
        <f t="shared" si="2"/>
        <v>0</v>
      </c>
      <c r="I81" s="203"/>
      <c r="J81" s="207">
        <f>IFERROR(-'Sch D. Workings'!AB86,'Sch D. Workings'!AB86)</f>
        <v>0</v>
      </c>
      <c r="L81" s="86"/>
    </row>
    <row r="82" spans="2:12" ht="13" x14ac:dyDescent="0.3">
      <c r="B82" s="171" t="str">
        <f>IF('Sch A. Input'!B85="","",'Sch A. Input'!B85)</f>
        <v/>
      </c>
      <c r="C82" s="65" t="str">
        <f>IF('Sch A. Input'!C85="","",'Sch A. Input'!C85)</f>
        <v/>
      </c>
      <c r="D82" s="172" t="str">
        <f>IF('Sch A. Input'!D85="","",'Sch A. Input'!D85)</f>
        <v/>
      </c>
      <c r="E82" s="172">
        <f>IF('Sch A. Input'!E85="","",MIN('Sch A. Input'!E85,'Sch A. Input'!F85))</f>
        <v>45016</v>
      </c>
      <c r="F82" s="205">
        <f>SUMIFS('Sch A. Input'!G85:CA85,'Sch A. Input'!$G$14:$CA$14,"Recurring",'Sch A. Input'!$G$13:$CA$13,$E$9)</f>
        <v>0</v>
      </c>
      <c r="G82" s="205">
        <f>SUMIFS('Sch A. Input'!G85:CA85,'Sch A. Input'!$G$14:$CA$14,"One-time",'Sch A. Input'!$G$13:$CA$13,'Sch B. Semi-monthly Output'!$E$9)</f>
        <v>0</v>
      </c>
      <c r="H82" s="206">
        <f t="shared" si="2"/>
        <v>0</v>
      </c>
      <c r="I82" s="203"/>
      <c r="J82" s="207">
        <f>IFERROR(-'Sch D. Workings'!AB87,'Sch D. Workings'!AB87)</f>
        <v>0</v>
      </c>
      <c r="L82" s="86"/>
    </row>
    <row r="83" spans="2:12" ht="13" x14ac:dyDescent="0.3">
      <c r="B83" s="171" t="str">
        <f>IF('Sch A. Input'!B86="","",'Sch A. Input'!B86)</f>
        <v/>
      </c>
      <c r="C83" s="65" t="str">
        <f>IF('Sch A. Input'!C86="","",'Sch A. Input'!C86)</f>
        <v/>
      </c>
      <c r="D83" s="172" t="str">
        <f>IF('Sch A. Input'!D86="","",'Sch A. Input'!D86)</f>
        <v/>
      </c>
      <c r="E83" s="172">
        <f>IF('Sch A. Input'!E86="","",MIN('Sch A. Input'!E86,'Sch A. Input'!F86))</f>
        <v>45016</v>
      </c>
      <c r="F83" s="205">
        <f>SUMIFS('Sch A. Input'!G86:CA86,'Sch A. Input'!$G$14:$CA$14,"Recurring",'Sch A. Input'!$G$13:$CA$13,$E$9)</f>
        <v>0</v>
      </c>
      <c r="G83" s="205">
        <f>SUMIFS('Sch A. Input'!G86:CA86,'Sch A. Input'!$G$14:$CA$14,"One-time",'Sch A. Input'!$G$13:$CA$13,'Sch B. Semi-monthly Output'!$E$9)</f>
        <v>0</v>
      </c>
      <c r="H83" s="206">
        <f t="shared" si="2"/>
        <v>0</v>
      </c>
      <c r="I83" s="203"/>
      <c r="J83" s="207">
        <f>IFERROR(-'Sch D. Workings'!AB88,'Sch D. Workings'!AB88)</f>
        <v>0</v>
      </c>
      <c r="L83" s="86"/>
    </row>
    <row r="84" spans="2:12" ht="13" x14ac:dyDescent="0.3">
      <c r="B84" s="171" t="str">
        <f>IF('Sch A. Input'!B87="","",'Sch A. Input'!B87)</f>
        <v/>
      </c>
      <c r="C84" s="65" t="str">
        <f>IF('Sch A. Input'!C87="","",'Sch A. Input'!C87)</f>
        <v/>
      </c>
      <c r="D84" s="172" t="str">
        <f>IF('Sch A. Input'!D87="","",'Sch A. Input'!D87)</f>
        <v/>
      </c>
      <c r="E84" s="172">
        <f>IF('Sch A. Input'!E87="","",MIN('Sch A. Input'!E87,'Sch A. Input'!F87))</f>
        <v>45016</v>
      </c>
      <c r="F84" s="205">
        <f>SUMIFS('Sch A. Input'!G87:CA87,'Sch A. Input'!$G$14:$CA$14,"Recurring",'Sch A. Input'!$G$13:$CA$13,$E$9)</f>
        <v>0</v>
      </c>
      <c r="G84" s="205">
        <f>SUMIFS('Sch A. Input'!G87:CA87,'Sch A. Input'!$G$14:$CA$14,"One-time",'Sch A. Input'!$G$13:$CA$13,'Sch B. Semi-monthly Output'!$E$9)</f>
        <v>0</v>
      </c>
      <c r="H84" s="206">
        <f t="shared" si="2"/>
        <v>0</v>
      </c>
      <c r="I84" s="203"/>
      <c r="J84" s="207">
        <f>IFERROR(-'Sch D. Workings'!AB89,'Sch D. Workings'!AB89)</f>
        <v>0</v>
      </c>
      <c r="L84" s="86"/>
    </row>
    <row r="85" spans="2:12" ht="13" x14ac:dyDescent="0.3">
      <c r="B85" s="171" t="str">
        <f>IF('Sch A. Input'!B88="","",'Sch A. Input'!B88)</f>
        <v/>
      </c>
      <c r="C85" s="65" t="str">
        <f>IF('Sch A. Input'!C88="","",'Sch A. Input'!C88)</f>
        <v/>
      </c>
      <c r="D85" s="172" t="str">
        <f>IF('Sch A. Input'!D88="","",'Sch A. Input'!D88)</f>
        <v/>
      </c>
      <c r="E85" s="172">
        <f>IF('Sch A. Input'!E88="","",MIN('Sch A. Input'!E88,'Sch A. Input'!F88))</f>
        <v>45016</v>
      </c>
      <c r="F85" s="205">
        <f>SUMIFS('Sch A. Input'!G88:CA88,'Sch A. Input'!$G$14:$CA$14,"Recurring",'Sch A. Input'!$G$13:$CA$13,$E$9)</f>
        <v>0</v>
      </c>
      <c r="G85" s="205">
        <f>SUMIFS('Sch A. Input'!G88:CA88,'Sch A. Input'!$G$14:$CA$14,"One-time",'Sch A. Input'!$G$13:$CA$13,'Sch B. Semi-monthly Output'!$E$9)</f>
        <v>0</v>
      </c>
      <c r="H85" s="206">
        <f t="shared" si="2"/>
        <v>0</v>
      </c>
      <c r="I85" s="203"/>
      <c r="J85" s="207">
        <f>IFERROR(-'Sch D. Workings'!AB90,'Sch D. Workings'!AB90)</f>
        <v>0</v>
      </c>
      <c r="L85" s="86"/>
    </row>
    <row r="86" spans="2:12" ht="13" x14ac:dyDescent="0.3">
      <c r="B86" s="171" t="str">
        <f>IF('Sch A. Input'!B89="","",'Sch A. Input'!B89)</f>
        <v/>
      </c>
      <c r="C86" s="65" t="str">
        <f>IF('Sch A. Input'!C89="","",'Sch A. Input'!C89)</f>
        <v/>
      </c>
      <c r="D86" s="172" t="str">
        <f>IF('Sch A. Input'!D89="","",'Sch A. Input'!D89)</f>
        <v/>
      </c>
      <c r="E86" s="172">
        <f>IF('Sch A. Input'!E89="","",MIN('Sch A. Input'!E89,'Sch A. Input'!F89))</f>
        <v>45016</v>
      </c>
      <c r="F86" s="205">
        <f>SUMIFS('Sch A. Input'!G89:CA89,'Sch A. Input'!$G$14:$CA$14,"Recurring",'Sch A. Input'!$G$13:$CA$13,$E$9)</f>
        <v>0</v>
      </c>
      <c r="G86" s="205">
        <f>SUMIFS('Sch A. Input'!G89:CA89,'Sch A. Input'!$G$14:$CA$14,"One-time",'Sch A. Input'!$G$13:$CA$13,'Sch B. Semi-monthly Output'!$E$9)</f>
        <v>0</v>
      </c>
      <c r="H86" s="206">
        <f t="shared" si="2"/>
        <v>0</v>
      </c>
      <c r="I86" s="203"/>
      <c r="J86" s="207">
        <f>IFERROR(-'Sch D. Workings'!AB91,'Sch D. Workings'!AB91)</f>
        <v>0</v>
      </c>
      <c r="L86" s="86"/>
    </row>
    <row r="87" spans="2:12" ht="13" x14ac:dyDescent="0.3">
      <c r="B87" s="171" t="str">
        <f>IF('Sch A. Input'!B90="","",'Sch A. Input'!B90)</f>
        <v/>
      </c>
      <c r="C87" s="65" t="str">
        <f>IF('Sch A. Input'!C90="","",'Sch A. Input'!C90)</f>
        <v/>
      </c>
      <c r="D87" s="172" t="str">
        <f>IF('Sch A. Input'!D90="","",'Sch A. Input'!D90)</f>
        <v/>
      </c>
      <c r="E87" s="172">
        <f>IF('Sch A. Input'!E90="","",MIN('Sch A. Input'!E90,'Sch A. Input'!F90))</f>
        <v>45016</v>
      </c>
      <c r="F87" s="205">
        <f>SUMIFS('Sch A. Input'!G90:CA90,'Sch A. Input'!$G$14:$CA$14,"Recurring",'Sch A. Input'!$G$13:$CA$13,$E$9)</f>
        <v>0</v>
      </c>
      <c r="G87" s="205">
        <f>SUMIFS('Sch A. Input'!G90:CA90,'Sch A. Input'!$G$14:$CA$14,"One-time",'Sch A. Input'!$G$13:$CA$13,'Sch B. Semi-monthly Output'!$E$9)</f>
        <v>0</v>
      </c>
      <c r="H87" s="206">
        <f t="shared" si="2"/>
        <v>0</v>
      </c>
      <c r="I87" s="203"/>
      <c r="J87" s="207">
        <f>IFERROR(-'Sch D. Workings'!AB92,'Sch D. Workings'!AB92)</f>
        <v>0</v>
      </c>
      <c r="L87" s="86"/>
    </row>
    <row r="88" spans="2:12" ht="13" x14ac:dyDescent="0.3">
      <c r="B88" s="171" t="str">
        <f>IF('Sch A. Input'!B91="","",'Sch A. Input'!B91)</f>
        <v/>
      </c>
      <c r="C88" s="65" t="str">
        <f>IF('Sch A. Input'!C91="","",'Sch A. Input'!C91)</f>
        <v/>
      </c>
      <c r="D88" s="172" t="str">
        <f>IF('Sch A. Input'!D91="","",'Sch A. Input'!D91)</f>
        <v/>
      </c>
      <c r="E88" s="172">
        <f>IF('Sch A. Input'!E91="","",MIN('Sch A. Input'!E91,'Sch A. Input'!F91))</f>
        <v>45016</v>
      </c>
      <c r="F88" s="205">
        <f>SUMIFS('Sch A. Input'!G91:CA91,'Sch A. Input'!$G$14:$CA$14,"Recurring",'Sch A. Input'!$G$13:$CA$13,$E$9)</f>
        <v>0</v>
      </c>
      <c r="G88" s="205">
        <f>SUMIFS('Sch A. Input'!G91:CA91,'Sch A. Input'!$G$14:$CA$14,"One-time",'Sch A. Input'!$G$13:$CA$13,'Sch B. Semi-monthly Output'!$E$9)</f>
        <v>0</v>
      </c>
      <c r="H88" s="206">
        <f t="shared" si="2"/>
        <v>0</v>
      </c>
      <c r="I88" s="203"/>
      <c r="J88" s="207">
        <f>IFERROR(-'Sch D. Workings'!AB93,'Sch D. Workings'!AB93)</f>
        <v>0</v>
      </c>
      <c r="L88" s="86"/>
    </row>
    <row r="89" spans="2:12" ht="13" x14ac:dyDescent="0.3">
      <c r="B89" s="171" t="str">
        <f>IF('Sch A. Input'!B92="","",'Sch A. Input'!B92)</f>
        <v/>
      </c>
      <c r="C89" s="65" t="str">
        <f>IF('Sch A. Input'!C92="","",'Sch A. Input'!C92)</f>
        <v/>
      </c>
      <c r="D89" s="172" t="str">
        <f>IF('Sch A. Input'!D92="","",'Sch A. Input'!D92)</f>
        <v/>
      </c>
      <c r="E89" s="172">
        <f>IF('Sch A. Input'!E92="","",MIN('Sch A. Input'!E92,'Sch A. Input'!F92))</f>
        <v>45016</v>
      </c>
      <c r="F89" s="205">
        <f>SUMIFS('Sch A. Input'!G92:CA92,'Sch A. Input'!$G$14:$CA$14,"Recurring",'Sch A. Input'!$G$13:$CA$13,$E$9)</f>
        <v>0</v>
      </c>
      <c r="G89" s="205">
        <f>SUMIFS('Sch A. Input'!G92:CA92,'Sch A. Input'!$G$14:$CA$14,"One-time",'Sch A. Input'!$G$13:$CA$13,'Sch B. Semi-monthly Output'!$E$9)</f>
        <v>0</v>
      </c>
      <c r="H89" s="206">
        <f t="shared" si="2"/>
        <v>0</v>
      </c>
      <c r="I89" s="203"/>
      <c r="J89" s="207">
        <f>IFERROR(-'Sch D. Workings'!AB94,'Sch D. Workings'!AB94)</f>
        <v>0</v>
      </c>
      <c r="L89" s="86"/>
    </row>
    <row r="90" spans="2:12" ht="13" x14ac:dyDescent="0.3">
      <c r="B90" s="171" t="str">
        <f>IF('Sch A. Input'!B93="","",'Sch A. Input'!B93)</f>
        <v/>
      </c>
      <c r="C90" s="65" t="str">
        <f>IF('Sch A. Input'!C93="","",'Sch A. Input'!C93)</f>
        <v/>
      </c>
      <c r="D90" s="172" t="str">
        <f>IF('Sch A. Input'!D93="","",'Sch A. Input'!D93)</f>
        <v/>
      </c>
      <c r="E90" s="172">
        <f>IF('Sch A. Input'!E93="","",MIN('Sch A. Input'!E93,'Sch A. Input'!F93))</f>
        <v>45016</v>
      </c>
      <c r="F90" s="205">
        <f>SUMIFS('Sch A. Input'!G93:CA93,'Sch A. Input'!$G$14:$CA$14,"Recurring",'Sch A. Input'!$G$13:$CA$13,$E$9)</f>
        <v>0</v>
      </c>
      <c r="G90" s="205">
        <f>SUMIFS('Sch A. Input'!G93:CA93,'Sch A. Input'!$G$14:$CA$14,"One-time",'Sch A. Input'!$G$13:$CA$13,'Sch B. Semi-monthly Output'!$E$9)</f>
        <v>0</v>
      </c>
      <c r="H90" s="206">
        <f t="shared" si="2"/>
        <v>0</v>
      </c>
      <c r="I90" s="203"/>
      <c r="J90" s="207">
        <f>IFERROR(-'Sch D. Workings'!AB95,'Sch D. Workings'!AB95)</f>
        <v>0</v>
      </c>
      <c r="L90" s="86"/>
    </row>
    <row r="91" spans="2:12" ht="13" x14ac:dyDescent="0.3">
      <c r="B91" s="171" t="str">
        <f>IF('Sch A. Input'!B94="","",'Sch A. Input'!B94)</f>
        <v/>
      </c>
      <c r="C91" s="65" t="str">
        <f>IF('Sch A. Input'!C94="","",'Sch A. Input'!C94)</f>
        <v/>
      </c>
      <c r="D91" s="172" t="str">
        <f>IF('Sch A. Input'!D94="","",'Sch A. Input'!D94)</f>
        <v/>
      </c>
      <c r="E91" s="172">
        <f>IF('Sch A. Input'!E94="","",MIN('Sch A. Input'!E94,'Sch A. Input'!F94))</f>
        <v>45016</v>
      </c>
      <c r="F91" s="205">
        <f>SUMIFS('Sch A. Input'!G94:CA94,'Sch A. Input'!$G$14:$CA$14,"Recurring",'Sch A. Input'!$G$13:$CA$13,$E$9)</f>
        <v>0</v>
      </c>
      <c r="G91" s="205">
        <f>SUMIFS('Sch A. Input'!G94:CA94,'Sch A. Input'!$G$14:$CA$14,"One-time",'Sch A. Input'!$G$13:$CA$13,'Sch B. Semi-monthly Output'!$E$9)</f>
        <v>0</v>
      </c>
      <c r="H91" s="206">
        <f t="shared" si="2"/>
        <v>0</v>
      </c>
      <c r="I91" s="203"/>
      <c r="J91" s="207">
        <f>IFERROR(-'Sch D. Workings'!AB96,'Sch D. Workings'!AB96)</f>
        <v>0</v>
      </c>
      <c r="L91" s="86"/>
    </row>
    <row r="92" spans="2:12" ht="13" x14ac:dyDescent="0.3">
      <c r="B92" s="171" t="str">
        <f>IF('Sch A. Input'!B95="","",'Sch A. Input'!B95)</f>
        <v/>
      </c>
      <c r="C92" s="65" t="str">
        <f>IF('Sch A. Input'!C95="","",'Sch A. Input'!C95)</f>
        <v/>
      </c>
      <c r="D92" s="172" t="str">
        <f>IF('Sch A. Input'!D95="","",'Sch A. Input'!D95)</f>
        <v/>
      </c>
      <c r="E92" s="172">
        <f>IF('Sch A. Input'!E95="","",MIN('Sch A. Input'!E95,'Sch A. Input'!F95))</f>
        <v>45016</v>
      </c>
      <c r="F92" s="205">
        <f>SUMIFS('Sch A. Input'!G95:CA95,'Sch A. Input'!$G$14:$CA$14,"Recurring",'Sch A. Input'!$G$13:$CA$13,$E$9)</f>
        <v>0</v>
      </c>
      <c r="G92" s="205">
        <f>SUMIFS('Sch A. Input'!G95:CA95,'Sch A. Input'!$G$14:$CA$14,"One-time",'Sch A. Input'!$G$13:$CA$13,'Sch B. Semi-monthly Output'!$E$9)</f>
        <v>0</v>
      </c>
      <c r="H92" s="206">
        <f t="shared" si="2"/>
        <v>0</v>
      </c>
      <c r="I92" s="203"/>
      <c r="J92" s="207">
        <f>IFERROR(-'Sch D. Workings'!AB97,'Sch D. Workings'!AB97)</f>
        <v>0</v>
      </c>
      <c r="L92" s="86"/>
    </row>
    <row r="93" spans="2:12" ht="13" x14ac:dyDescent="0.3">
      <c r="B93" s="171" t="str">
        <f>IF('Sch A. Input'!B96="","",'Sch A. Input'!B96)</f>
        <v/>
      </c>
      <c r="C93" s="65" t="str">
        <f>IF('Sch A. Input'!C96="","",'Sch A. Input'!C96)</f>
        <v/>
      </c>
      <c r="D93" s="172" t="str">
        <f>IF('Sch A. Input'!D96="","",'Sch A. Input'!D96)</f>
        <v/>
      </c>
      <c r="E93" s="172">
        <f>IF('Sch A. Input'!E96="","",MIN('Sch A. Input'!E96,'Sch A. Input'!F96))</f>
        <v>45016</v>
      </c>
      <c r="F93" s="205">
        <f>SUMIFS('Sch A. Input'!G96:CA96,'Sch A. Input'!$G$14:$CA$14,"Recurring",'Sch A. Input'!$G$13:$CA$13,$E$9)</f>
        <v>0</v>
      </c>
      <c r="G93" s="205">
        <f>SUMIFS('Sch A. Input'!G96:CA96,'Sch A. Input'!$G$14:$CA$14,"One-time",'Sch A. Input'!$G$13:$CA$13,'Sch B. Semi-monthly Output'!$E$9)</f>
        <v>0</v>
      </c>
      <c r="H93" s="206">
        <f t="shared" ref="H93:H111" si="3">SUM(F93:G93)</f>
        <v>0</v>
      </c>
      <c r="I93" s="203"/>
      <c r="J93" s="207">
        <f>IFERROR(-'Sch D. Workings'!AB98,'Sch D. Workings'!AB98)</f>
        <v>0</v>
      </c>
      <c r="L93" s="86"/>
    </row>
    <row r="94" spans="2:12" ht="13" x14ac:dyDescent="0.3">
      <c r="B94" s="171" t="str">
        <f>IF('Sch A. Input'!B97="","",'Sch A. Input'!B97)</f>
        <v/>
      </c>
      <c r="C94" s="65" t="str">
        <f>IF('Sch A. Input'!C97="","",'Sch A. Input'!C97)</f>
        <v/>
      </c>
      <c r="D94" s="172" t="str">
        <f>IF('Sch A. Input'!D97="","",'Sch A. Input'!D97)</f>
        <v/>
      </c>
      <c r="E94" s="172">
        <f>IF('Sch A. Input'!E97="","",MIN('Sch A. Input'!E97,'Sch A. Input'!F97))</f>
        <v>45016</v>
      </c>
      <c r="F94" s="205">
        <f>SUMIFS('Sch A. Input'!G97:CA97,'Sch A. Input'!$G$14:$CA$14,"Recurring",'Sch A. Input'!$G$13:$CA$13,$E$9)</f>
        <v>0</v>
      </c>
      <c r="G94" s="205">
        <f>SUMIFS('Sch A. Input'!G97:CA97,'Sch A. Input'!$G$14:$CA$14,"One-time",'Sch A. Input'!$G$13:$CA$13,'Sch B. Semi-monthly Output'!$E$9)</f>
        <v>0</v>
      </c>
      <c r="H94" s="206">
        <f t="shared" si="3"/>
        <v>0</v>
      </c>
      <c r="I94" s="203"/>
      <c r="J94" s="207">
        <f>IFERROR(-'Sch D. Workings'!AB99,'Sch D. Workings'!AB99)</f>
        <v>0</v>
      </c>
      <c r="L94" s="86"/>
    </row>
    <row r="95" spans="2:12" ht="13" x14ac:dyDescent="0.3">
      <c r="B95" s="171" t="str">
        <f>IF('Sch A. Input'!B98="","",'Sch A. Input'!B98)</f>
        <v/>
      </c>
      <c r="C95" s="65" t="str">
        <f>IF('Sch A. Input'!C98="","",'Sch A. Input'!C98)</f>
        <v/>
      </c>
      <c r="D95" s="172" t="str">
        <f>IF('Sch A. Input'!D98="","",'Sch A. Input'!D98)</f>
        <v/>
      </c>
      <c r="E95" s="172">
        <f>IF('Sch A. Input'!E98="","",MIN('Sch A. Input'!E98,'Sch A. Input'!F98))</f>
        <v>45016</v>
      </c>
      <c r="F95" s="205">
        <f>SUMIFS('Sch A. Input'!G98:CA98,'Sch A. Input'!$G$14:$CA$14,"Recurring",'Sch A. Input'!$G$13:$CA$13,$E$9)</f>
        <v>0</v>
      </c>
      <c r="G95" s="205">
        <f>SUMIFS('Sch A. Input'!G98:CA98,'Sch A. Input'!$G$14:$CA$14,"One-time",'Sch A. Input'!$G$13:$CA$13,'Sch B. Semi-monthly Output'!$E$9)</f>
        <v>0</v>
      </c>
      <c r="H95" s="206">
        <f t="shared" si="3"/>
        <v>0</v>
      </c>
      <c r="I95" s="203"/>
      <c r="J95" s="207">
        <f>IFERROR(-'Sch D. Workings'!AB100,'Sch D. Workings'!AB100)</f>
        <v>0</v>
      </c>
      <c r="L95" s="86"/>
    </row>
    <row r="96" spans="2:12" ht="13" x14ac:dyDescent="0.3">
      <c r="B96" s="171" t="str">
        <f>IF('Sch A. Input'!B99="","",'Sch A. Input'!B99)</f>
        <v/>
      </c>
      <c r="C96" s="65" t="str">
        <f>IF('Sch A. Input'!C99="","",'Sch A. Input'!C99)</f>
        <v/>
      </c>
      <c r="D96" s="172" t="str">
        <f>IF('Sch A. Input'!D99="","",'Sch A. Input'!D99)</f>
        <v/>
      </c>
      <c r="E96" s="172">
        <f>IF('Sch A. Input'!E99="","",MIN('Sch A. Input'!E99,'Sch A. Input'!F99))</f>
        <v>45016</v>
      </c>
      <c r="F96" s="205">
        <f>SUMIFS('Sch A. Input'!G99:CA99,'Sch A. Input'!$G$14:$CA$14,"Recurring",'Sch A. Input'!$G$13:$CA$13,$E$9)</f>
        <v>0</v>
      </c>
      <c r="G96" s="205">
        <f>SUMIFS('Sch A. Input'!G99:CA99,'Sch A. Input'!$G$14:$CA$14,"One-time",'Sch A. Input'!$G$13:$CA$13,'Sch B. Semi-monthly Output'!$E$9)</f>
        <v>0</v>
      </c>
      <c r="H96" s="206">
        <f t="shared" si="3"/>
        <v>0</v>
      </c>
      <c r="I96" s="203"/>
      <c r="J96" s="207">
        <f>IFERROR(-'Sch D. Workings'!AB101,'Sch D. Workings'!AB101)</f>
        <v>0</v>
      </c>
      <c r="L96" s="86"/>
    </row>
    <row r="97" spans="2:16" ht="13" x14ac:dyDescent="0.3">
      <c r="B97" s="171" t="str">
        <f>IF('Sch A. Input'!B100="","",'Sch A. Input'!B100)</f>
        <v/>
      </c>
      <c r="C97" s="65" t="str">
        <f>IF('Sch A. Input'!C100="","",'Sch A. Input'!C100)</f>
        <v/>
      </c>
      <c r="D97" s="172" t="str">
        <f>IF('Sch A. Input'!D100="","",'Sch A. Input'!D100)</f>
        <v/>
      </c>
      <c r="E97" s="172">
        <f>IF('Sch A. Input'!E100="","",MIN('Sch A. Input'!E100,'Sch A. Input'!F100))</f>
        <v>45016</v>
      </c>
      <c r="F97" s="205">
        <f>SUMIFS('Sch A. Input'!G100:CA100,'Sch A. Input'!$G$14:$CA$14,"Recurring",'Sch A. Input'!$G$13:$CA$13,$E$9)</f>
        <v>0</v>
      </c>
      <c r="G97" s="205">
        <f>SUMIFS('Sch A. Input'!G100:CA100,'Sch A. Input'!$G$14:$CA$14,"One-time",'Sch A. Input'!$G$13:$CA$13,'Sch B. Semi-monthly Output'!$E$9)</f>
        <v>0</v>
      </c>
      <c r="H97" s="206">
        <f t="shared" si="3"/>
        <v>0</v>
      </c>
      <c r="I97" s="203"/>
      <c r="J97" s="207">
        <f>IFERROR(-'Sch D. Workings'!AB102,'Sch D. Workings'!AB102)</f>
        <v>0</v>
      </c>
      <c r="L97" s="86"/>
    </row>
    <row r="98" spans="2:16" ht="13" x14ac:dyDescent="0.3">
      <c r="B98" s="171" t="str">
        <f>IF('Sch A. Input'!B101="","",'Sch A. Input'!B101)</f>
        <v/>
      </c>
      <c r="C98" s="65" t="str">
        <f>IF('Sch A. Input'!C101="","",'Sch A. Input'!C101)</f>
        <v/>
      </c>
      <c r="D98" s="172" t="str">
        <f>IF('Sch A. Input'!D101="","",'Sch A. Input'!D101)</f>
        <v/>
      </c>
      <c r="E98" s="172">
        <f>IF('Sch A. Input'!E101="","",MIN('Sch A. Input'!E101,'Sch A. Input'!F101))</f>
        <v>45016</v>
      </c>
      <c r="F98" s="205">
        <f>SUMIFS('Sch A. Input'!G101:CA101,'Sch A. Input'!$G$14:$CA$14,"Recurring",'Sch A. Input'!$G$13:$CA$13,$E$9)</f>
        <v>0</v>
      </c>
      <c r="G98" s="205">
        <f>SUMIFS('Sch A. Input'!G101:CA101,'Sch A. Input'!$G$14:$CA$14,"One-time",'Sch A. Input'!$G$13:$CA$13,'Sch B. Semi-monthly Output'!$E$9)</f>
        <v>0</v>
      </c>
      <c r="H98" s="206">
        <f t="shared" si="3"/>
        <v>0</v>
      </c>
      <c r="I98" s="203"/>
      <c r="J98" s="207">
        <f>IFERROR(-'Sch D. Workings'!AB103,'Sch D. Workings'!AB103)</f>
        <v>0</v>
      </c>
      <c r="L98" s="86"/>
    </row>
    <row r="99" spans="2:16" ht="13" x14ac:dyDescent="0.3">
      <c r="B99" s="171" t="str">
        <f>IF('Sch A. Input'!B102="","",'Sch A. Input'!B102)</f>
        <v/>
      </c>
      <c r="C99" s="65" t="str">
        <f>IF('Sch A. Input'!C102="","",'Sch A. Input'!C102)</f>
        <v/>
      </c>
      <c r="D99" s="172" t="str">
        <f>IF('Sch A. Input'!D102="","",'Sch A. Input'!D102)</f>
        <v/>
      </c>
      <c r="E99" s="172">
        <f>IF('Sch A. Input'!E102="","",MIN('Sch A. Input'!E102,'Sch A. Input'!F102))</f>
        <v>45016</v>
      </c>
      <c r="F99" s="205">
        <f>SUMIFS('Sch A. Input'!G102:CA102,'Sch A. Input'!$G$14:$CA$14,"Recurring",'Sch A. Input'!$G$13:$CA$13,$E$9)</f>
        <v>0</v>
      </c>
      <c r="G99" s="205">
        <f>SUMIFS('Sch A. Input'!G102:CA102,'Sch A. Input'!$G$14:$CA$14,"One-time",'Sch A. Input'!$G$13:$CA$13,'Sch B. Semi-monthly Output'!$E$9)</f>
        <v>0</v>
      </c>
      <c r="H99" s="206">
        <f t="shared" si="3"/>
        <v>0</v>
      </c>
      <c r="I99" s="203"/>
      <c r="J99" s="207">
        <f>IFERROR(-'Sch D. Workings'!AB104,'Sch D. Workings'!AB104)</f>
        <v>0</v>
      </c>
      <c r="L99" s="86"/>
    </row>
    <row r="100" spans="2:16" ht="13" x14ac:dyDescent="0.3">
      <c r="B100" s="171" t="str">
        <f>IF('Sch A. Input'!B103="","",'Sch A. Input'!B103)</f>
        <v/>
      </c>
      <c r="C100" s="65" t="str">
        <f>IF('Sch A. Input'!C103="","",'Sch A. Input'!C103)</f>
        <v/>
      </c>
      <c r="D100" s="172" t="str">
        <f>IF('Sch A. Input'!D103="","",'Sch A. Input'!D103)</f>
        <v/>
      </c>
      <c r="E100" s="172">
        <f>IF('Sch A. Input'!E103="","",MIN('Sch A. Input'!E103,'Sch A. Input'!F103))</f>
        <v>45016</v>
      </c>
      <c r="F100" s="205">
        <f>SUMIFS('Sch A. Input'!G103:CA103,'Sch A. Input'!$G$14:$CA$14,"Recurring",'Sch A. Input'!$G$13:$CA$13,$E$9)</f>
        <v>0</v>
      </c>
      <c r="G100" s="205">
        <f>SUMIFS('Sch A. Input'!G103:CA103,'Sch A. Input'!$G$14:$CA$14,"One-time",'Sch A. Input'!$G$13:$CA$13,'Sch B. Semi-monthly Output'!$E$9)</f>
        <v>0</v>
      </c>
      <c r="H100" s="206">
        <f t="shared" si="3"/>
        <v>0</v>
      </c>
      <c r="I100" s="203"/>
      <c r="J100" s="207">
        <f>IFERROR(-'Sch D. Workings'!AB105,'Sch D. Workings'!AB105)</f>
        <v>0</v>
      </c>
      <c r="L100" s="86"/>
    </row>
    <row r="101" spans="2:16" ht="13" x14ac:dyDescent="0.3">
      <c r="B101" s="171" t="str">
        <f>IF('Sch A. Input'!B104="","",'Sch A. Input'!B104)</f>
        <v/>
      </c>
      <c r="C101" s="65" t="str">
        <f>IF('Sch A. Input'!C104="","",'Sch A. Input'!C104)</f>
        <v/>
      </c>
      <c r="D101" s="172" t="str">
        <f>IF('Sch A. Input'!D104="","",'Sch A. Input'!D104)</f>
        <v/>
      </c>
      <c r="E101" s="172">
        <f>IF('Sch A. Input'!E104="","",MIN('Sch A. Input'!E104,'Sch A. Input'!F104))</f>
        <v>45016</v>
      </c>
      <c r="F101" s="205">
        <f>SUMIFS('Sch A. Input'!G104:CA104,'Sch A. Input'!$G$14:$CA$14,"Recurring",'Sch A. Input'!$G$13:$CA$13,$E$9)</f>
        <v>0</v>
      </c>
      <c r="G101" s="205">
        <f>SUMIFS('Sch A. Input'!G104:CA104,'Sch A. Input'!$G$14:$CA$14,"One-time",'Sch A. Input'!$G$13:$CA$13,'Sch B. Semi-monthly Output'!$E$9)</f>
        <v>0</v>
      </c>
      <c r="H101" s="206">
        <f t="shared" si="3"/>
        <v>0</v>
      </c>
      <c r="I101" s="203"/>
      <c r="J101" s="207">
        <f>IFERROR(-'Sch D. Workings'!AB106,'Sch D. Workings'!AB106)</f>
        <v>0</v>
      </c>
      <c r="L101" s="86"/>
    </row>
    <row r="102" spans="2:16" ht="13" x14ac:dyDescent="0.3">
      <c r="B102" s="171" t="str">
        <f>IF('Sch A. Input'!B105="","",'Sch A. Input'!B105)</f>
        <v/>
      </c>
      <c r="C102" s="65" t="str">
        <f>IF('Sch A. Input'!C105="","",'Sch A. Input'!C105)</f>
        <v/>
      </c>
      <c r="D102" s="172" t="str">
        <f>IF('Sch A. Input'!D105="","",'Sch A. Input'!D105)</f>
        <v/>
      </c>
      <c r="E102" s="172">
        <f>IF('Sch A. Input'!E105="","",MIN('Sch A. Input'!E105,'Sch A. Input'!F105))</f>
        <v>45016</v>
      </c>
      <c r="F102" s="205">
        <f>SUMIFS('Sch A. Input'!G105:CA105,'Sch A. Input'!$G$14:$CA$14,"Recurring",'Sch A. Input'!$G$13:$CA$13,$E$9)</f>
        <v>0</v>
      </c>
      <c r="G102" s="205">
        <f>SUMIFS('Sch A. Input'!G105:CA105,'Sch A. Input'!$G$14:$CA$14,"One-time",'Sch A. Input'!$G$13:$CA$13,'Sch B. Semi-monthly Output'!$E$9)</f>
        <v>0</v>
      </c>
      <c r="H102" s="206">
        <f t="shared" si="3"/>
        <v>0</v>
      </c>
      <c r="I102" s="203"/>
      <c r="J102" s="207">
        <f>IFERROR(-'Sch D. Workings'!AB107,'Sch D. Workings'!AB107)</f>
        <v>0</v>
      </c>
      <c r="L102" s="86"/>
    </row>
    <row r="103" spans="2:16" ht="13" x14ac:dyDescent="0.3">
      <c r="B103" s="171" t="str">
        <f>IF('Sch A. Input'!B106="","",'Sch A. Input'!B106)</f>
        <v/>
      </c>
      <c r="C103" s="65" t="str">
        <f>IF('Sch A. Input'!C106="","",'Sch A. Input'!C106)</f>
        <v/>
      </c>
      <c r="D103" s="172" t="str">
        <f>IF('Sch A. Input'!D106="","",'Sch A. Input'!D106)</f>
        <v/>
      </c>
      <c r="E103" s="172">
        <f>IF('Sch A. Input'!E106="","",MIN('Sch A. Input'!E106,'Sch A. Input'!F106))</f>
        <v>45016</v>
      </c>
      <c r="F103" s="205">
        <f>SUMIFS('Sch A. Input'!G106:CA106,'Sch A. Input'!$G$14:$CA$14,"Recurring",'Sch A. Input'!$G$13:$CA$13,$E$9)</f>
        <v>0</v>
      </c>
      <c r="G103" s="205">
        <f>SUMIFS('Sch A. Input'!G106:CA106,'Sch A. Input'!$G$14:$CA$14,"One-time",'Sch A. Input'!$G$13:$CA$13,'Sch B. Semi-monthly Output'!$E$9)</f>
        <v>0</v>
      </c>
      <c r="H103" s="206">
        <f t="shared" si="3"/>
        <v>0</v>
      </c>
      <c r="I103" s="203"/>
      <c r="J103" s="207">
        <f>IFERROR(-'Sch D. Workings'!AB108,'Sch D. Workings'!AB108)</f>
        <v>0</v>
      </c>
      <c r="L103" s="86"/>
    </row>
    <row r="104" spans="2:16" ht="13" x14ac:dyDescent="0.3">
      <c r="B104" s="171" t="str">
        <f>IF('Sch A. Input'!B107="","",'Sch A. Input'!B107)</f>
        <v/>
      </c>
      <c r="C104" s="65" t="str">
        <f>IF('Sch A. Input'!C107="","",'Sch A. Input'!C107)</f>
        <v/>
      </c>
      <c r="D104" s="172" t="str">
        <f>IF('Sch A. Input'!D107="","",'Sch A. Input'!D107)</f>
        <v/>
      </c>
      <c r="E104" s="172">
        <f>IF('Sch A. Input'!E107="","",MIN('Sch A. Input'!E107,'Sch A. Input'!F107))</f>
        <v>45016</v>
      </c>
      <c r="F104" s="205">
        <f>SUMIFS('Sch A. Input'!G107:CA107,'Sch A. Input'!$G$14:$CA$14,"Recurring",'Sch A. Input'!$G$13:$CA$13,$E$9)</f>
        <v>0</v>
      </c>
      <c r="G104" s="205">
        <f>SUMIFS('Sch A. Input'!G107:CA107,'Sch A. Input'!$G$14:$CA$14,"One-time",'Sch A. Input'!$G$13:$CA$13,'Sch B. Semi-monthly Output'!$E$9)</f>
        <v>0</v>
      </c>
      <c r="H104" s="206">
        <f t="shared" si="3"/>
        <v>0</v>
      </c>
      <c r="I104" s="203"/>
      <c r="J104" s="207">
        <f>IFERROR(-'Sch D. Workings'!AB109,'Sch D. Workings'!AB109)</f>
        <v>0</v>
      </c>
      <c r="L104" s="86"/>
    </row>
    <row r="105" spans="2:16" ht="13" x14ac:dyDescent="0.3">
      <c r="B105" s="171" t="str">
        <f>IF('Sch A. Input'!B108="","",'Sch A. Input'!B108)</f>
        <v/>
      </c>
      <c r="C105" s="65" t="str">
        <f>IF('Sch A. Input'!C108="","",'Sch A. Input'!C108)</f>
        <v/>
      </c>
      <c r="D105" s="172" t="str">
        <f>IF('Sch A. Input'!D108="","",'Sch A. Input'!D108)</f>
        <v/>
      </c>
      <c r="E105" s="172">
        <f>IF('Sch A. Input'!E108="","",MIN('Sch A. Input'!E108,'Sch A. Input'!F108))</f>
        <v>45016</v>
      </c>
      <c r="F105" s="205">
        <f>SUMIFS('Sch A. Input'!G108:CA108,'Sch A. Input'!$G$14:$CA$14,"Recurring",'Sch A. Input'!$G$13:$CA$13,$E$9)</f>
        <v>0</v>
      </c>
      <c r="G105" s="205">
        <f>SUMIFS('Sch A. Input'!G108:CA108,'Sch A. Input'!$G$14:$CA$14,"One-time",'Sch A. Input'!$G$13:$CA$13,'Sch B. Semi-monthly Output'!$E$9)</f>
        <v>0</v>
      </c>
      <c r="H105" s="206">
        <f t="shared" si="3"/>
        <v>0</v>
      </c>
      <c r="I105" s="203"/>
      <c r="J105" s="207">
        <f>IFERROR(-'Sch D. Workings'!AB110,'Sch D. Workings'!AB110)</f>
        <v>0</v>
      </c>
      <c r="L105" s="86"/>
    </row>
    <row r="106" spans="2:16" ht="13" x14ac:dyDescent="0.3">
      <c r="B106" s="171" t="str">
        <f>IF('Sch A. Input'!B109="","",'Sch A. Input'!B109)</f>
        <v/>
      </c>
      <c r="C106" s="65" t="str">
        <f>IF('Sch A. Input'!C109="","",'Sch A. Input'!C109)</f>
        <v/>
      </c>
      <c r="D106" s="172" t="str">
        <f>IF('Sch A. Input'!D109="","",'Sch A. Input'!D109)</f>
        <v/>
      </c>
      <c r="E106" s="172">
        <f>IF('Sch A. Input'!E109="","",MIN('Sch A. Input'!E109,'Sch A. Input'!F109))</f>
        <v>45016</v>
      </c>
      <c r="F106" s="205">
        <f>SUMIFS('Sch A. Input'!G109:CA109,'Sch A. Input'!$G$14:$CA$14,"Recurring",'Sch A. Input'!$G$13:$CA$13,$E$9)</f>
        <v>0</v>
      </c>
      <c r="G106" s="205">
        <f>SUMIFS('Sch A. Input'!G109:CA109,'Sch A. Input'!$G$14:$CA$14,"One-time",'Sch A. Input'!$G$13:$CA$13,'Sch B. Semi-monthly Output'!$E$9)</f>
        <v>0</v>
      </c>
      <c r="H106" s="206">
        <f t="shared" si="3"/>
        <v>0</v>
      </c>
      <c r="I106" s="203"/>
      <c r="J106" s="207">
        <f>IFERROR(-'Sch D. Workings'!AB111,'Sch D. Workings'!AB111)</f>
        <v>0</v>
      </c>
      <c r="L106" s="86"/>
    </row>
    <row r="107" spans="2:16" ht="13" x14ac:dyDescent="0.3">
      <c r="B107" s="171" t="str">
        <f>IF('Sch A. Input'!B110="","",'Sch A. Input'!B110)</f>
        <v/>
      </c>
      <c r="C107" s="65" t="str">
        <f>IF('Sch A. Input'!C110="","",'Sch A. Input'!C110)</f>
        <v/>
      </c>
      <c r="D107" s="172" t="str">
        <f>IF('Sch A. Input'!D110="","",'Sch A. Input'!D110)</f>
        <v/>
      </c>
      <c r="E107" s="172">
        <f>IF('Sch A. Input'!E110="","",MIN('Sch A. Input'!E110,'Sch A. Input'!F110))</f>
        <v>45016</v>
      </c>
      <c r="F107" s="205">
        <f>SUMIFS('Sch A. Input'!G110:CA110,'Sch A. Input'!$G$14:$CA$14,"Recurring",'Sch A. Input'!$G$13:$CA$13,$E$9)</f>
        <v>0</v>
      </c>
      <c r="G107" s="205">
        <f>SUMIFS('Sch A. Input'!G110:CA110,'Sch A. Input'!$G$14:$CA$14,"One-time",'Sch A. Input'!$G$13:$CA$13,'Sch B. Semi-monthly Output'!$E$9)</f>
        <v>0</v>
      </c>
      <c r="H107" s="206">
        <f t="shared" si="3"/>
        <v>0</v>
      </c>
      <c r="I107" s="203"/>
      <c r="J107" s="207">
        <f>IFERROR(-'Sch D. Workings'!AB112,'Sch D. Workings'!AB112)</f>
        <v>0</v>
      </c>
      <c r="L107" s="86"/>
    </row>
    <row r="108" spans="2:16" ht="13" x14ac:dyDescent="0.3">
      <c r="B108" s="171" t="str">
        <f>IF('Sch A. Input'!B111="","",'Sch A. Input'!B111)</f>
        <v/>
      </c>
      <c r="C108" s="65" t="str">
        <f>IF('Sch A. Input'!C111="","",'Sch A. Input'!C111)</f>
        <v/>
      </c>
      <c r="D108" s="172" t="str">
        <f>IF('Sch A. Input'!D111="","",'Sch A. Input'!D111)</f>
        <v/>
      </c>
      <c r="E108" s="172">
        <f>IF('Sch A. Input'!E111="","",MIN('Sch A. Input'!E111,'Sch A. Input'!F111))</f>
        <v>45016</v>
      </c>
      <c r="F108" s="205">
        <f>SUMIFS('Sch A. Input'!G111:CA111,'Sch A. Input'!$G$14:$CA$14,"Recurring",'Sch A. Input'!$G$13:$CA$13,$E$9)</f>
        <v>0</v>
      </c>
      <c r="G108" s="205">
        <f>SUMIFS('Sch A. Input'!G111:CA111,'Sch A. Input'!$G$14:$CA$14,"One-time",'Sch A. Input'!$G$13:$CA$13,'Sch B. Semi-monthly Output'!$E$9)</f>
        <v>0</v>
      </c>
      <c r="H108" s="206">
        <f t="shared" si="3"/>
        <v>0</v>
      </c>
      <c r="I108" s="203"/>
      <c r="J108" s="207">
        <f>IFERROR(-'Sch D. Workings'!AB113,'Sch D. Workings'!AB113)</f>
        <v>0</v>
      </c>
      <c r="L108" s="86"/>
    </row>
    <row r="109" spans="2:16" ht="13" x14ac:dyDescent="0.3">
      <c r="B109" s="171" t="str">
        <f>IF('Sch A. Input'!B112="","",'Sch A. Input'!B112)</f>
        <v/>
      </c>
      <c r="C109" s="65" t="str">
        <f>IF('Sch A. Input'!C112="","",'Sch A. Input'!C112)</f>
        <v/>
      </c>
      <c r="D109" s="172" t="str">
        <f>IF('Sch A. Input'!D112="","",'Sch A. Input'!D112)</f>
        <v/>
      </c>
      <c r="E109" s="172">
        <f>IF('Sch A. Input'!E112="","",MIN('Sch A. Input'!E112,'Sch A. Input'!F112))</f>
        <v>45016</v>
      </c>
      <c r="F109" s="205">
        <f>SUMIFS('Sch A. Input'!G112:CA112,'Sch A. Input'!$G$14:$CA$14,"Recurring",'Sch A. Input'!$G$13:$CA$13,$E$9)</f>
        <v>0</v>
      </c>
      <c r="G109" s="205">
        <f>SUMIFS('Sch A. Input'!G112:CA112,'Sch A. Input'!$G$14:$CA$14,"One-time",'Sch A. Input'!$G$13:$CA$13,'Sch B. Semi-monthly Output'!$E$9)</f>
        <v>0</v>
      </c>
      <c r="H109" s="206">
        <f t="shared" si="3"/>
        <v>0</v>
      </c>
      <c r="I109" s="203"/>
      <c r="J109" s="207">
        <f>IFERROR(-'Sch D. Workings'!AB114,'Sch D. Workings'!AB114)</f>
        <v>0</v>
      </c>
      <c r="L109" s="86"/>
    </row>
    <row r="110" spans="2:16" ht="13" x14ac:dyDescent="0.3">
      <c r="B110" s="171" t="str">
        <f>IF('Sch A. Input'!B113="","",'Sch A. Input'!B113)</f>
        <v/>
      </c>
      <c r="C110" s="65" t="str">
        <f>IF('Sch A. Input'!C113="","",'Sch A. Input'!C113)</f>
        <v/>
      </c>
      <c r="D110" s="172" t="str">
        <f>IF('Sch A. Input'!D113="","",'Sch A. Input'!D113)</f>
        <v/>
      </c>
      <c r="E110" s="172">
        <f>IF('Sch A. Input'!E113="","",MIN('Sch A. Input'!E113,'Sch A. Input'!F113))</f>
        <v>45016</v>
      </c>
      <c r="F110" s="205">
        <f>SUMIFS('Sch A. Input'!G113:CA113,'Sch A. Input'!$G$14:$CA$14,"Recurring",'Sch A. Input'!$G$13:$CA$13,$E$9)</f>
        <v>0</v>
      </c>
      <c r="G110" s="205">
        <f>SUMIFS('Sch A. Input'!G113:CA113,'Sch A. Input'!$G$14:$CA$14,"One-time",'Sch A. Input'!$G$13:$CA$13,'Sch B. Semi-monthly Output'!$E$9)</f>
        <v>0</v>
      </c>
      <c r="H110" s="206">
        <f t="shared" si="3"/>
        <v>0</v>
      </c>
      <c r="I110" s="203"/>
      <c r="J110" s="207">
        <f>IFERROR(-'Sch D. Workings'!AB115,'Sch D. Workings'!AB115)</f>
        <v>0</v>
      </c>
      <c r="L110" s="86"/>
    </row>
    <row r="111" spans="2:16" ht="13" x14ac:dyDescent="0.3">
      <c r="B111" s="171" t="str">
        <f>IF('Sch A. Input'!B114="","",'Sch A. Input'!B114)</f>
        <v/>
      </c>
      <c r="C111" s="65" t="str">
        <f>IF('Sch A. Input'!C114="","",'Sch A. Input'!C114)</f>
        <v/>
      </c>
      <c r="D111" s="172" t="str">
        <f>IF('Sch A. Input'!D114="","",'Sch A. Input'!D114)</f>
        <v/>
      </c>
      <c r="E111" s="172">
        <f>IF('Sch A. Input'!E114="","",MIN('Sch A. Input'!E114,'Sch A. Input'!F114))</f>
        <v>45016</v>
      </c>
      <c r="F111" s="205">
        <f>SUMIFS('Sch A. Input'!G114:CA114,'Sch A. Input'!$G$14:$CA$14,"Recurring",'Sch A. Input'!$G$13:$CA$13,$E$9)</f>
        <v>0</v>
      </c>
      <c r="G111" s="205">
        <f>SUMIFS('Sch A. Input'!G114:CA114,'Sch A. Input'!$G$14:$CA$14,"One-time",'Sch A. Input'!$G$13:$CA$13,'Sch B. Semi-monthly Output'!$E$9)</f>
        <v>0</v>
      </c>
      <c r="H111" s="206">
        <f t="shared" si="3"/>
        <v>0</v>
      </c>
      <c r="I111" s="203"/>
      <c r="J111" s="207">
        <f>IFERROR(-'Sch D. Workings'!AB116,'Sch D. Workings'!AB116)</f>
        <v>0</v>
      </c>
      <c r="L111" s="86"/>
    </row>
    <row r="112" spans="2:16" ht="13.5" thickBot="1" x14ac:dyDescent="0.35">
      <c r="B112" s="189"/>
      <c r="C112" s="186"/>
      <c r="D112" s="187"/>
      <c r="E112" s="188" t="s">
        <v>77</v>
      </c>
      <c r="F112" s="208">
        <f>SUM(F12:F111)</f>
        <v>0</v>
      </c>
      <c r="G112" s="208">
        <f t="shared" ref="G112:J112" si="4">SUM(G12:G111)</f>
        <v>0</v>
      </c>
      <c r="H112" s="208">
        <f t="shared" si="4"/>
        <v>0</v>
      </c>
      <c r="I112" s="209"/>
      <c r="J112" s="210">
        <f t="shared" si="4"/>
        <v>0</v>
      </c>
      <c r="K112" s="125"/>
      <c r="L112" s="127"/>
      <c r="M112" s="125"/>
      <c r="N112" s="125"/>
      <c r="O112" s="125"/>
      <c r="P112" s="125"/>
    </row>
    <row r="113" spans="2:16" ht="14" thickTop="1" thickBot="1" x14ac:dyDescent="0.35">
      <c r="B113" s="120"/>
      <c r="C113" s="121"/>
      <c r="D113" s="122"/>
      <c r="E113" s="122"/>
      <c r="F113" s="123"/>
      <c r="G113" s="123"/>
      <c r="H113" s="124"/>
      <c r="I113" s="125"/>
      <c r="J113" s="126"/>
      <c r="K113" s="125"/>
      <c r="L113" s="127"/>
      <c r="M113" s="125"/>
      <c r="N113" s="125"/>
      <c r="O113" s="125"/>
      <c r="P113" s="125"/>
    </row>
    <row r="114" spans="2:16" s="56" customFormat="1" ht="15" customHeight="1" x14ac:dyDescent="0.25">
      <c r="B114" s="319" t="s">
        <v>26</v>
      </c>
      <c r="C114" s="320"/>
      <c r="D114" s="320"/>
      <c r="E114" s="320"/>
      <c r="F114" s="320"/>
      <c r="G114" s="320"/>
      <c r="H114" s="320"/>
      <c r="I114" s="320"/>
      <c r="J114" s="320"/>
      <c r="K114" s="320"/>
      <c r="L114" s="321"/>
      <c r="M114" s="125"/>
      <c r="N114" s="125"/>
      <c r="O114" s="125"/>
    </row>
    <row r="115" spans="2:16" s="56" customFormat="1" ht="160.5" customHeight="1" thickBot="1" x14ac:dyDescent="0.3">
      <c r="B115" s="310" t="s">
        <v>122</v>
      </c>
      <c r="C115" s="311"/>
      <c r="D115" s="311"/>
      <c r="E115" s="311"/>
      <c r="F115" s="311"/>
      <c r="G115" s="311"/>
      <c r="H115" s="311"/>
      <c r="I115" s="311"/>
      <c r="J115" s="311"/>
      <c r="K115" s="311"/>
      <c r="L115" s="312"/>
      <c r="M115" s="125"/>
      <c r="N115" s="125"/>
      <c r="O115" s="125"/>
    </row>
    <row r="116" spans="2:16" x14ac:dyDescent="0.25">
      <c r="B116" s="36"/>
      <c r="C116" s="37"/>
      <c r="D116" s="38"/>
      <c r="E116" s="128"/>
      <c r="F116" s="129"/>
      <c r="G116" s="130"/>
      <c r="H116" s="41"/>
      <c r="O116" s="125"/>
    </row>
    <row r="117" spans="2:16" hidden="1" x14ac:dyDescent="0.25">
      <c r="B117" s="36"/>
      <c r="C117" s="37"/>
      <c r="D117" s="38"/>
      <c r="E117" s="38"/>
      <c r="F117" s="40"/>
      <c r="G117" s="40"/>
      <c r="H117" s="41"/>
      <c r="O117" s="125"/>
    </row>
    <row r="118" spans="2:16" hidden="1" x14ac:dyDescent="0.25">
      <c r="B118" s="36"/>
      <c r="C118" s="37"/>
      <c r="D118" s="38"/>
      <c r="E118" s="38"/>
      <c r="F118" s="40"/>
      <c r="G118" s="40"/>
      <c r="H118" s="41"/>
      <c r="O118" s="125"/>
    </row>
    <row r="119" spans="2:16" hidden="1" x14ac:dyDescent="0.25">
      <c r="B119" s="36"/>
      <c r="C119" s="37"/>
      <c r="D119" s="38"/>
      <c r="E119" s="38"/>
      <c r="F119" s="40"/>
      <c r="G119" s="40"/>
      <c r="H119" s="41"/>
      <c r="O119" s="125"/>
    </row>
    <row r="120" spans="2:16" hidden="1" x14ac:dyDescent="0.25">
      <c r="B120" s="36"/>
      <c r="C120" s="37"/>
      <c r="D120" s="38"/>
      <c r="E120" s="38"/>
      <c r="F120" s="40"/>
      <c r="G120" s="40"/>
      <c r="H120" s="41"/>
      <c r="O120" s="125"/>
    </row>
    <row r="121" spans="2:16" hidden="1" x14ac:dyDescent="0.25">
      <c r="B121" s="36"/>
      <c r="C121" s="37"/>
      <c r="D121" s="38"/>
      <c r="E121" s="38"/>
      <c r="F121" s="40"/>
      <c r="G121" s="40"/>
      <c r="H121" s="41"/>
      <c r="O121" s="125"/>
    </row>
    <row r="122" spans="2:16" hidden="1" x14ac:dyDescent="0.25">
      <c r="O122" s="125"/>
    </row>
  </sheetData>
  <sheetProtection algorithmName="SHA-512" hashValue="zQA1hG2RsxlYas/il7e4x9yEntTZPByeUPPvT/HpRUempUEEQ5qacIWuChX10prUinWYAi1A80zGoHJ08Av2lQ==" saltValue="H0nEp22wiLcOyVgyyyButg==" spinCount="100000" sheet="1" formatColumns="0" formatRows="0"/>
  <mergeCells count="2">
    <mergeCell ref="B115:L115"/>
    <mergeCell ref="B114:L114"/>
  </mergeCells>
  <conditionalFormatting sqref="F12:H113">
    <cfRule type="cellIs" dxfId="18" priority="11" operator="lessThan">
      <formula>0</formula>
    </cfRule>
  </conditionalFormatting>
  <conditionalFormatting sqref="J12:J113">
    <cfRule type="cellIs" dxfId="17" priority="10" operator="greaterThan">
      <formula>0</formula>
    </cfRule>
  </conditionalFormatting>
  <conditionalFormatting sqref="I112">
    <cfRule type="cellIs" dxfId="16" priority="2" operator="lessThan">
      <formula>0</formula>
    </cfRule>
  </conditionalFormatting>
  <hyperlinks>
    <hyperlink ref="B1" location="'Instructions and contents'!A1" tooltip="Instructions and contents" display="Instructions and contents" xr:uid="{00000000-0004-0000-0200-000000000000}"/>
    <hyperlink ref="B2" location="'Sch A. Input'!A1" tooltip="Schedule A: Input" display="&lt;Previous tab" xr:uid="{00000000-0004-0000-0200-000001000000}"/>
    <hyperlink ref="C2" location="'Sch C. Quarter Output (PR1)'!A1" tooltip="Schedule C: Quarter Output (PR1)" display="Next tab&gt;" xr:uid="{00000000-0004-0000-0200-000002000000}"/>
  </hyperlinks>
  <pageMargins left="0.7" right="0.7" top="0.75" bottom="0.75" header="0.3" footer="0.3"/>
  <pageSetup scale="78" orientation="landscape" r:id="rId1"/>
  <headerFooter>
    <oddFooter>&amp;C&amp;7&amp;B&amp;"Arial"Document Classification: KPMG Confidential</oddFooter>
  </headerFooter>
  <cellWatches>
    <cellWatch r="J35"/>
  </cellWatch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autoPageBreaks="0" fitToPage="1"/>
  </sheetPr>
  <dimension ref="A1:AD130"/>
  <sheetViews>
    <sheetView showGridLines="0" zoomScale="85" zoomScaleNormal="85" zoomScaleSheetLayoutView="85" workbookViewId="0">
      <selection activeCell="B7" sqref="B7"/>
    </sheetView>
  </sheetViews>
  <sheetFormatPr defaultColWidth="0" defaultRowHeight="14.5" zeroHeight="1" x14ac:dyDescent="0.35"/>
  <cols>
    <col min="1" max="1" width="0.81640625" customWidth="1"/>
    <col min="2" max="2" width="9.1796875" style="30" customWidth="1"/>
    <col min="3" max="3" width="15.1796875" style="2" customWidth="1"/>
    <col min="4" max="4" width="29" style="2" customWidth="1"/>
    <col min="5" max="6" width="0.81640625" style="2" customWidth="1"/>
    <col min="7" max="7" width="16.1796875" style="2" customWidth="1"/>
    <col min="8" max="8" width="19" style="2" customWidth="1"/>
    <col min="9" max="9" width="16.81640625" style="2" customWidth="1"/>
    <col min="10" max="10" width="7.81640625" style="2" bestFit="1" customWidth="1"/>
    <col min="11" max="11" width="9.81640625" style="2" customWidth="1"/>
    <col min="12" max="12" width="0.81640625" style="2" customWidth="1"/>
    <col min="13" max="13" width="15.54296875" style="2" customWidth="1"/>
    <col min="14" max="14" width="18.54296875" style="2" customWidth="1"/>
    <col min="15" max="15" width="16.81640625" style="2" customWidth="1"/>
    <col min="16" max="16" width="7.81640625" style="2" bestFit="1" customWidth="1"/>
    <col min="17" max="17" width="9.81640625" style="2" customWidth="1"/>
    <col min="18" max="18" width="0.81640625" style="2" customWidth="1"/>
    <col min="19" max="19" width="15.54296875" style="2" customWidth="1"/>
    <col min="20" max="20" width="18.54296875" style="2" customWidth="1"/>
    <col min="21" max="21" width="16.81640625" style="2" customWidth="1"/>
    <col min="22" max="22" width="7.81640625" style="2" bestFit="1" customWidth="1"/>
    <col min="23" max="23" width="9.81640625" style="2" customWidth="1"/>
    <col min="24" max="24" width="0.81640625" style="2" customWidth="1"/>
    <col min="25" max="25" width="12.54296875" style="2" customWidth="1"/>
    <col min="26" max="26" width="17.81640625" style="2" customWidth="1"/>
    <col min="27" max="27" width="17" style="2" customWidth="1"/>
    <col min="28" max="28" width="7.81640625" style="2" bestFit="1" customWidth="1"/>
    <col min="29" max="29" width="9.81640625" style="2" customWidth="1"/>
    <col min="30" max="30" width="4.81640625" customWidth="1"/>
    <col min="31" max="16384" width="9.1796875" hidden="1"/>
  </cols>
  <sheetData>
    <row r="1" spans="2:29" s="56" customFormat="1" ht="12.5" x14ac:dyDescent="0.25">
      <c r="C1" s="58" t="s">
        <v>27</v>
      </c>
      <c r="D1" s="170"/>
    </row>
    <row r="2" spans="2:29" s="56" customFormat="1" ht="24.75" customHeight="1" x14ac:dyDescent="0.25">
      <c r="C2" s="58" t="s">
        <v>29</v>
      </c>
      <c r="D2" s="58" t="s">
        <v>28</v>
      </c>
    </row>
    <row r="3" spans="2:29" s="56" customFormat="1" ht="16.5" customHeight="1" x14ac:dyDescent="0.35"/>
    <row r="4" spans="2:29" s="56" customFormat="1" ht="25" x14ac:dyDescent="0.35">
      <c r="B4" s="302" t="str">
        <f>'Sch A. Input'!B4</f>
        <v>TAX ID #:</v>
      </c>
      <c r="C4" s="306">
        <f>'Sch A. Input'!C4</f>
        <v>0</v>
      </c>
      <c r="E4" s="135" t="str">
        <f>'Instructions and contents'!B5</f>
        <v>PAYROLL TAX CALCULATOR FY2022-23</v>
      </c>
    </row>
    <row r="5" spans="2:29" ht="20" x14ac:dyDescent="0.4">
      <c r="C5" s="136" t="s">
        <v>73</v>
      </c>
      <c r="D5" s="137"/>
      <c r="E5" s="138"/>
      <c r="F5" s="137"/>
      <c r="G5" s="137"/>
      <c r="H5" s="137"/>
      <c r="I5" s="137"/>
      <c r="J5" s="137"/>
      <c r="K5" s="137"/>
      <c r="L5" s="137"/>
      <c r="M5" s="137"/>
      <c r="N5" s="137"/>
      <c r="O5" s="137"/>
      <c r="P5" s="137"/>
      <c r="R5" s="56"/>
      <c r="S5" s="56"/>
      <c r="T5" s="56"/>
      <c r="U5" s="56"/>
      <c r="V5" s="56"/>
    </row>
    <row r="6" spans="2:29" s="56" customFormat="1" ht="18.5" thickBot="1" x14ac:dyDescent="0.4">
      <c r="E6" s="55"/>
    </row>
    <row r="7" spans="2:29" ht="26.5" thickBot="1" x14ac:dyDescent="0.4">
      <c r="C7" s="151" t="str">
        <f>'Sch A. Input'!C10</f>
        <v>Current Semi-Month End Date</v>
      </c>
      <c r="D7" s="155">
        <f>+'Sch A. Input'!$D$10</f>
        <v>45016</v>
      </c>
      <c r="G7" s="84" t="s">
        <v>30</v>
      </c>
      <c r="H7" s="5"/>
      <c r="I7" s="85">
        <f>'Sch D. Workings'!O120</f>
        <v>44742</v>
      </c>
      <c r="M7" s="84" t="s">
        <v>30</v>
      </c>
      <c r="N7" s="5"/>
      <c r="O7" s="85">
        <f>'Sch D. Workings'!Y120</f>
        <v>44834</v>
      </c>
      <c r="S7" s="84" t="s">
        <v>30</v>
      </c>
      <c r="T7" s="5"/>
      <c r="U7" s="85">
        <f>'Sch D. Workings'!AI120</f>
        <v>44926</v>
      </c>
      <c r="Y7" s="84" t="s">
        <v>30</v>
      </c>
      <c r="Z7" s="5"/>
      <c r="AA7" s="85">
        <f>'Sch D. Workings'!AS120</f>
        <v>45016</v>
      </c>
    </row>
    <row r="8" spans="2:29" s="42" customFormat="1" x14ac:dyDescent="0.35">
      <c r="B8" s="89"/>
      <c r="C8" s="35"/>
      <c r="D8" s="35"/>
      <c r="E8" s="35"/>
      <c r="F8" s="35"/>
      <c r="G8" s="322" t="s">
        <v>125</v>
      </c>
      <c r="H8" s="322"/>
      <c r="I8" s="323"/>
      <c r="J8" s="91"/>
      <c r="K8" s="91"/>
      <c r="L8" s="35"/>
      <c r="M8" s="322" t="s">
        <v>126</v>
      </c>
      <c r="N8" s="322"/>
      <c r="O8" s="323"/>
      <c r="P8" s="91"/>
      <c r="Q8" s="91"/>
      <c r="R8" s="35"/>
      <c r="S8" s="322" t="s">
        <v>127</v>
      </c>
      <c r="T8" s="322"/>
      <c r="U8" s="323"/>
      <c r="V8" s="91"/>
      <c r="W8" s="91"/>
      <c r="X8" s="35"/>
      <c r="Y8" s="322" t="s">
        <v>128</v>
      </c>
      <c r="Z8" s="322"/>
      <c r="AA8" s="323"/>
      <c r="AB8" s="91"/>
      <c r="AC8" s="91"/>
    </row>
    <row r="9" spans="2:29" x14ac:dyDescent="0.35">
      <c r="C9" s="86" t="s">
        <v>31</v>
      </c>
      <c r="D9" s="86" t="s">
        <v>31</v>
      </c>
      <c r="H9" s="86" t="s">
        <v>31</v>
      </c>
      <c r="I9" s="86" t="s">
        <v>31</v>
      </c>
      <c r="N9" s="86"/>
      <c r="O9" s="86"/>
      <c r="T9" s="86" t="s">
        <v>31</v>
      </c>
      <c r="U9" s="86" t="s">
        <v>31</v>
      </c>
      <c r="Z9" s="86" t="s">
        <v>31</v>
      </c>
      <c r="AA9" s="86" t="s">
        <v>31</v>
      </c>
    </row>
    <row r="10" spans="2:29" ht="52.5" x14ac:dyDescent="0.35">
      <c r="B10" s="90" t="s">
        <v>37</v>
      </c>
      <c r="C10" s="31" t="s">
        <v>8</v>
      </c>
      <c r="D10" s="8" t="s">
        <v>9</v>
      </c>
      <c r="G10" s="74" t="s">
        <v>23</v>
      </c>
      <c r="H10" s="74" t="s">
        <v>64</v>
      </c>
      <c r="I10" s="74" t="s">
        <v>65</v>
      </c>
      <c r="M10" s="74" t="s">
        <v>23</v>
      </c>
      <c r="N10" s="74" t="s">
        <v>64</v>
      </c>
      <c r="O10" s="74" t="s">
        <v>65</v>
      </c>
      <c r="S10" s="74" t="s">
        <v>23</v>
      </c>
      <c r="T10" s="74" t="s">
        <v>64</v>
      </c>
      <c r="U10" s="74" t="s">
        <v>65</v>
      </c>
      <c r="Y10" s="74" t="s">
        <v>23</v>
      </c>
      <c r="Z10" s="74" t="s">
        <v>64</v>
      </c>
      <c r="AA10" s="74" t="s">
        <v>65</v>
      </c>
    </row>
    <row r="11" spans="2:29" x14ac:dyDescent="0.35">
      <c r="B11" s="99" t="s">
        <v>11</v>
      </c>
      <c r="C11" s="32">
        <f>'Sch D. Workings'!C9</f>
        <v>1</v>
      </c>
      <c r="D11" s="10">
        <f>'Sch D. Workings'!D9</f>
        <v>48000</v>
      </c>
      <c r="E11" s="87"/>
      <c r="F11" s="87"/>
      <c r="G11" s="32">
        <f>COUNTIF(J$23:J$122,$B11)</f>
        <v>0</v>
      </c>
      <c r="H11" s="211">
        <f>SUMIF(J$23:J$122,$B11,H$23:H$122)</f>
        <v>0</v>
      </c>
      <c r="I11" s="211">
        <f>SUMIF(J$23:J$122,$B11,I$23:I$122)</f>
        <v>0</v>
      </c>
      <c r="J11" s="87"/>
      <c r="K11" s="87"/>
      <c r="L11" s="87"/>
      <c r="M11" s="32">
        <f>COUNTIF(P$23:P$122,$B11)</f>
        <v>0</v>
      </c>
      <c r="N11" s="211">
        <f>SUMIF(P$23:P$122,$B11,N$23:N$122)</f>
        <v>0</v>
      </c>
      <c r="O11" s="211">
        <f>SUMIF(P$23:P$122,$B11,O$23:O$122)</f>
        <v>0</v>
      </c>
      <c r="P11" s="87"/>
      <c r="Q11" s="87"/>
      <c r="R11" s="87"/>
      <c r="S11" s="32">
        <f>COUNTIF(V$23:V$122,$B11)</f>
        <v>0</v>
      </c>
      <c r="T11" s="211">
        <f>SUMIF(V$23:V$122,$B11,T$23:T$122)</f>
        <v>0</v>
      </c>
      <c r="U11" s="211">
        <f>SUMIF(V$23:V$122,$B11,U$23:U$122)</f>
        <v>0</v>
      </c>
      <c r="V11" s="87"/>
      <c r="W11" s="87"/>
      <c r="X11" s="87"/>
      <c r="Y11" s="32">
        <f>COUNTIF(AB$23:AB$122,$B11)</f>
        <v>0</v>
      </c>
      <c r="Z11" s="211">
        <f>SUMIF(AB$23:AB$122,$B11,Z$23:Z$122)</f>
        <v>0</v>
      </c>
      <c r="AA11" s="211">
        <f>SUMIF(AB$23:AB$122,$B11,AA$23:AA$122)</f>
        <v>0</v>
      </c>
      <c r="AC11" s="87"/>
    </row>
    <row r="12" spans="2:29" x14ac:dyDescent="0.35">
      <c r="B12" s="100" t="s">
        <v>12</v>
      </c>
      <c r="C12" s="32">
        <f>'Sch D. Workings'!C10</f>
        <v>48001</v>
      </c>
      <c r="D12" s="10">
        <f>'Sch D. Workings'!D10</f>
        <v>96000</v>
      </c>
      <c r="E12" s="87"/>
      <c r="F12" s="87"/>
      <c r="G12" s="32">
        <f>COUNTIF(J$23:J$122,$B12)</f>
        <v>0</v>
      </c>
      <c r="H12" s="211">
        <f>SUMIF(J$23:J$122,$B12,H$23:H$122)</f>
        <v>0</v>
      </c>
      <c r="I12" s="211">
        <f>SUMIF(J$23:J$122,$B12,I$23:I$122)</f>
        <v>0</v>
      </c>
      <c r="J12" s="87"/>
      <c r="K12" s="87"/>
      <c r="L12" s="87"/>
      <c r="M12" s="32">
        <f>COUNTIF(P$23:P$122,$B12)</f>
        <v>0</v>
      </c>
      <c r="N12" s="211">
        <f>SUMIF(P$23:P$122,$B12,N$23:N$122)</f>
        <v>0</v>
      </c>
      <c r="O12" s="211">
        <f>SUMIF(P$23:P$122,$B12,O$23:O$122)</f>
        <v>0</v>
      </c>
      <c r="P12" s="87"/>
      <c r="Q12" s="87"/>
      <c r="R12" s="87"/>
      <c r="S12" s="32">
        <f>COUNTIF(V$23:V$122,$B12)</f>
        <v>0</v>
      </c>
      <c r="T12" s="211">
        <f>SUMIF(V$23:V$122,$B12,T$23:T$122)</f>
        <v>0</v>
      </c>
      <c r="U12" s="211">
        <f>SUMIF(V$23:V$122,$B12,U$23:U$122)</f>
        <v>0</v>
      </c>
      <c r="V12" s="87"/>
      <c r="W12" s="87"/>
      <c r="X12" s="87"/>
      <c r="Y12" s="32">
        <f>COUNTIF(AB$23:AB$122,$B12)</f>
        <v>0</v>
      </c>
      <c r="Z12" s="211">
        <f>SUMIF(AB$23:AB$122,$B12,Z$23:Z$122)</f>
        <v>0</v>
      </c>
      <c r="AA12" s="211">
        <f>SUMIF(AB$23:AB$122,$B12,AA$23:AA$122)</f>
        <v>0</v>
      </c>
      <c r="AC12" s="87"/>
    </row>
    <row r="13" spans="2:29" x14ac:dyDescent="0.35">
      <c r="B13" s="100" t="s">
        <v>13</v>
      </c>
      <c r="C13" s="32">
        <f>'Sch D. Workings'!C11</f>
        <v>96001</v>
      </c>
      <c r="D13" s="10">
        <f>'Sch D. Workings'!D11</f>
        <v>235000</v>
      </c>
      <c r="E13" s="87"/>
      <c r="F13" s="87"/>
      <c r="G13" s="32">
        <f>COUNTIF(J$23:J$122,$B13)</f>
        <v>0</v>
      </c>
      <c r="H13" s="211">
        <f>SUMIF(J$23:J$122,$B13,H$23:H$122)</f>
        <v>0</v>
      </c>
      <c r="I13" s="211">
        <f>SUMIF(J$23:J$122,$B13,I$23:I$122)</f>
        <v>0</v>
      </c>
      <c r="J13" s="87"/>
      <c r="K13" s="87"/>
      <c r="L13" s="87"/>
      <c r="M13" s="32">
        <f>COUNTIF(P$23:P$122,$B13)</f>
        <v>0</v>
      </c>
      <c r="N13" s="211">
        <f>SUMIF(P$23:P$122,$B13,N$23:N$122)</f>
        <v>0</v>
      </c>
      <c r="O13" s="211">
        <f>SUMIF(P$23:P$122,$B13,O$23:O$122)</f>
        <v>0</v>
      </c>
      <c r="P13" s="87"/>
      <c r="Q13" s="87"/>
      <c r="R13" s="87"/>
      <c r="S13" s="32">
        <f>COUNTIF(V$23:V$122,$B13)</f>
        <v>0</v>
      </c>
      <c r="T13" s="211">
        <f>SUMIF(V$23:V$122,$B13,T$23:T$122)</f>
        <v>0</v>
      </c>
      <c r="U13" s="211">
        <f>SUMIF(V$23:V$122,$B13,U$23:U$122)</f>
        <v>0</v>
      </c>
      <c r="V13" s="87"/>
      <c r="W13" s="87"/>
      <c r="X13" s="87"/>
      <c r="Y13" s="32">
        <f>COUNTIF(AB$23:AB$122,$B13)</f>
        <v>0</v>
      </c>
      <c r="Z13" s="211">
        <f>SUMIF(AB$23:AB$122,$B13,Z$23:Z$122)</f>
        <v>0</v>
      </c>
      <c r="AA13" s="211">
        <f>SUMIF(AB$23:AB$122,$B13,AA$23:AA$122)</f>
        <v>0</v>
      </c>
      <c r="AC13" s="87"/>
    </row>
    <row r="14" spans="2:29" x14ac:dyDescent="0.35">
      <c r="B14" s="114" t="s">
        <v>14</v>
      </c>
      <c r="C14" s="115">
        <f>'Sch D. Workings'!C12</f>
        <v>235001</v>
      </c>
      <c r="D14" s="116">
        <f>'Sch D. Workings'!D12</f>
        <v>900000</v>
      </c>
      <c r="E14" s="87"/>
      <c r="F14" s="87"/>
      <c r="G14" s="115">
        <f>COUNTIF(J$23:J$122,$B14)</f>
        <v>0</v>
      </c>
      <c r="H14" s="212">
        <f>SUMIF(J$23:J$122,$B14,H$23:H$122)</f>
        <v>0</v>
      </c>
      <c r="I14" s="212">
        <f>SUMIF(J$23:J$122,$B14,I$23:I$122)</f>
        <v>0</v>
      </c>
      <c r="J14" s="87"/>
      <c r="K14" s="87"/>
      <c r="L14" s="87"/>
      <c r="M14" s="115">
        <f>COUNTIF(P$23:P$122,$B14)</f>
        <v>0</v>
      </c>
      <c r="N14" s="212">
        <f>SUMIF(P$23:P$122,$B14,N$23:N$122)</f>
        <v>0</v>
      </c>
      <c r="O14" s="212">
        <f>SUMIF(P$23:P$122,$B14,O$23:O$122)</f>
        <v>0</v>
      </c>
      <c r="P14" s="87"/>
      <c r="Q14" s="87"/>
      <c r="R14" s="87"/>
      <c r="S14" s="115">
        <f>COUNTIF(V$23:V$122,$B14)</f>
        <v>0</v>
      </c>
      <c r="T14" s="212">
        <f>SUMIF(V$23:V$122,$B14,T$23:T$122)</f>
        <v>0</v>
      </c>
      <c r="U14" s="212">
        <f>SUMIF(V$23:V$122,$B14,U$23:U$122)</f>
        <v>0</v>
      </c>
      <c r="V14" s="87"/>
      <c r="W14" s="87"/>
      <c r="X14" s="87"/>
      <c r="Y14" s="32">
        <f>COUNTIF(AB$23:AB$122,$B14)</f>
        <v>0</v>
      </c>
      <c r="Z14" s="212">
        <f>SUMIF(AB$23:AB$122,$B14,Z$23:Z$122)</f>
        <v>0</v>
      </c>
      <c r="AA14" s="212">
        <f>SUMIF(AB$23:AB$122,$B14,AA$23:AA$122)</f>
        <v>0</v>
      </c>
      <c r="AC14" s="87"/>
    </row>
    <row r="15" spans="2:29" s="24" customFormat="1" ht="15" thickBot="1" x14ac:dyDescent="0.4">
      <c r="B15" s="117"/>
      <c r="C15" s="117"/>
      <c r="D15" s="145" t="s">
        <v>56</v>
      </c>
      <c r="E15" s="118"/>
      <c r="F15" s="118"/>
      <c r="G15" s="117">
        <f>SUM(G11:G14)</f>
        <v>0</v>
      </c>
      <c r="H15" s="199">
        <f>SUM(H11:H14)</f>
        <v>0</v>
      </c>
      <c r="I15" s="199">
        <f>SUM(I11:I14)</f>
        <v>0</v>
      </c>
      <c r="J15" s="118"/>
      <c r="K15" s="118"/>
      <c r="L15" s="118"/>
      <c r="M15" s="117">
        <f>SUM(M11:M14)</f>
        <v>0</v>
      </c>
      <c r="N15" s="199">
        <f>SUM(N11:N14)</f>
        <v>0</v>
      </c>
      <c r="O15" s="199">
        <f>SUM(O11:O14)</f>
        <v>0</v>
      </c>
      <c r="P15" s="118"/>
      <c r="Q15" s="118"/>
      <c r="R15" s="118"/>
      <c r="S15" s="117">
        <f>SUM(S11:S14)</f>
        <v>0</v>
      </c>
      <c r="T15" s="199">
        <f>SUM(T11:T14)</f>
        <v>0</v>
      </c>
      <c r="U15" s="199">
        <f>SUM(U11:U14)</f>
        <v>0</v>
      </c>
      <c r="V15" s="118"/>
      <c r="W15" s="118"/>
      <c r="X15" s="118"/>
      <c r="Y15" s="117">
        <f>SUM(Y11:Y14)</f>
        <v>0</v>
      </c>
      <c r="Z15" s="199">
        <f>SUM(Z11:Z14)</f>
        <v>0</v>
      </c>
      <c r="AA15" s="199">
        <f>SUM(AA11:AA14)</f>
        <v>0</v>
      </c>
      <c r="AB15" s="119"/>
      <c r="AC15" s="118"/>
    </row>
    <row r="16" spans="2:29" s="24" customFormat="1" ht="26.25" customHeight="1" thickTop="1" x14ac:dyDescent="0.35">
      <c r="B16" s="324" t="s">
        <v>117</v>
      </c>
      <c r="C16" s="324"/>
      <c r="D16" s="324"/>
      <c r="E16" s="118"/>
      <c r="F16" s="118"/>
      <c r="G16" s="169">
        <f>$K$123</f>
        <v>0</v>
      </c>
      <c r="H16" s="213"/>
      <c r="I16" s="213"/>
      <c r="J16" s="118"/>
      <c r="K16" s="118"/>
      <c r="L16" s="118"/>
      <c r="M16" s="169">
        <f>$Q$123</f>
        <v>0</v>
      </c>
      <c r="N16" s="213"/>
      <c r="O16" s="213"/>
      <c r="P16" s="118"/>
      <c r="Q16" s="118"/>
      <c r="R16" s="118"/>
      <c r="S16" s="169">
        <f>$W$123</f>
        <v>0</v>
      </c>
      <c r="T16" s="213"/>
      <c r="U16" s="213"/>
      <c r="V16" s="118"/>
      <c r="W16" s="118"/>
      <c r="X16" s="118"/>
      <c r="Y16" s="169">
        <f>AC123</f>
        <v>0</v>
      </c>
      <c r="Z16" s="213"/>
      <c r="AA16" s="213"/>
      <c r="AB16" s="119"/>
      <c r="AC16" s="118"/>
    </row>
    <row r="17" spans="2:29" ht="6.75" customHeight="1" x14ac:dyDescent="0.35">
      <c r="H17" s="3"/>
      <c r="I17" s="3"/>
      <c r="N17" s="3"/>
      <c r="O17" s="3"/>
      <c r="T17" s="3"/>
      <c r="U17" s="3"/>
      <c r="Z17" s="3"/>
      <c r="AA17" s="3"/>
    </row>
    <row r="18" spans="2:29" ht="15" thickBot="1" x14ac:dyDescent="0.4">
      <c r="B18" s="142"/>
      <c r="C18" s="143"/>
      <c r="D18" s="144" t="s">
        <v>36</v>
      </c>
      <c r="E18" s="87"/>
      <c r="F18" s="87"/>
      <c r="G18" s="143"/>
      <c r="H18" s="214">
        <f>+H15</f>
        <v>0</v>
      </c>
      <c r="I18" s="214">
        <f>+I15</f>
        <v>0</v>
      </c>
      <c r="J18" s="87"/>
      <c r="K18" s="87"/>
      <c r="L18" s="87"/>
      <c r="M18" s="143"/>
      <c r="N18" s="214">
        <f>N15+H18</f>
        <v>0</v>
      </c>
      <c r="O18" s="214">
        <f>O15+I18</f>
        <v>0</v>
      </c>
      <c r="P18" s="87"/>
      <c r="Q18" s="87"/>
      <c r="R18" s="87"/>
      <c r="S18" s="143"/>
      <c r="T18" s="214">
        <f>T15+N18</f>
        <v>0</v>
      </c>
      <c r="U18" s="214">
        <f>U15+O18</f>
        <v>0</v>
      </c>
      <c r="V18" s="87"/>
      <c r="W18" s="87"/>
      <c r="X18" s="87"/>
      <c r="Y18" s="143"/>
      <c r="Z18" s="214">
        <f>Z15+T18</f>
        <v>0</v>
      </c>
      <c r="AA18" s="214">
        <f>AA15+U18</f>
        <v>0</v>
      </c>
      <c r="AC18" s="87"/>
    </row>
    <row r="19" spans="2:29" x14ac:dyDescent="0.35">
      <c r="B19" s="101"/>
      <c r="C19" s="87"/>
      <c r="D19" s="102" t="s">
        <v>35</v>
      </c>
      <c r="E19" s="87"/>
      <c r="F19" s="87"/>
      <c r="G19" s="104">
        <f>IF(G15=G123,0,"Error")</f>
        <v>0</v>
      </c>
      <c r="H19" s="104">
        <f>IF(H15=H123,0,"Error")</f>
        <v>0</v>
      </c>
      <c r="I19" s="104">
        <f>IF(I15=I123,0,"Error")</f>
        <v>0</v>
      </c>
      <c r="J19" s="87"/>
      <c r="K19" s="87"/>
      <c r="L19" s="87"/>
      <c r="M19" s="103">
        <f>IF(M15=M123,0,"Error")</f>
        <v>0</v>
      </c>
      <c r="N19" s="104">
        <f>IF(N15=N123,0,"Error")</f>
        <v>0</v>
      </c>
      <c r="O19" s="104">
        <f>IF(O15=O123,0,"Error")</f>
        <v>0</v>
      </c>
      <c r="P19" s="87"/>
      <c r="Q19" s="87"/>
      <c r="R19" s="87"/>
      <c r="S19" s="103">
        <f>IF(S15=S123,0,"Error")</f>
        <v>0</v>
      </c>
      <c r="T19" s="104">
        <f>IF(T15=T123,0,"Error")</f>
        <v>0</v>
      </c>
      <c r="U19" s="104">
        <f>IF(U15=U123,0,"Error")</f>
        <v>0</v>
      </c>
      <c r="V19" s="87"/>
      <c r="W19" s="87"/>
      <c r="X19" s="87"/>
      <c r="Y19" s="103">
        <f>IF(Y15=Y123,0,"Error")</f>
        <v>0</v>
      </c>
      <c r="Z19" s="104">
        <f>IF(Z15=Z123,0,"Error")</f>
        <v>0</v>
      </c>
      <c r="AA19" s="104">
        <f>IF(AA15=AA123,0,"Error")</f>
        <v>0</v>
      </c>
      <c r="AC19" s="87"/>
    </row>
    <row r="20" spans="2:29" x14ac:dyDescent="0.35">
      <c r="G20" s="157"/>
      <c r="H20" s="157"/>
      <c r="I20" s="157"/>
      <c r="K20" s="170"/>
    </row>
    <row r="21" spans="2:29" ht="15" thickBot="1" x14ac:dyDescent="0.4">
      <c r="E21" s="82"/>
      <c r="F21" s="82"/>
      <c r="H21" s="86" t="s">
        <v>31</v>
      </c>
      <c r="I21" s="86" t="s">
        <v>31</v>
      </c>
      <c r="J21" s="25"/>
      <c r="K21" s="25"/>
      <c r="L21" s="82"/>
      <c r="N21" s="86" t="s">
        <v>31</v>
      </c>
      <c r="O21" s="86" t="s">
        <v>31</v>
      </c>
      <c r="P21" s="25"/>
      <c r="Q21" s="25"/>
      <c r="R21" s="82"/>
      <c r="T21" s="86" t="s">
        <v>31</v>
      </c>
      <c r="U21" s="86" t="s">
        <v>31</v>
      </c>
      <c r="V21" s="25"/>
      <c r="W21" s="25"/>
      <c r="X21" s="82"/>
      <c r="Z21" s="86" t="s">
        <v>31</v>
      </c>
      <c r="AA21" s="86" t="s">
        <v>31</v>
      </c>
      <c r="AB21" s="25"/>
      <c r="AC21" s="25"/>
    </row>
    <row r="22" spans="2:29" ht="52.5" x14ac:dyDescent="0.35">
      <c r="C22" s="60" t="s">
        <v>2</v>
      </c>
      <c r="D22" s="81" t="s">
        <v>3</v>
      </c>
      <c r="E22" s="82"/>
      <c r="F22" s="82"/>
      <c r="G22" s="74" t="s">
        <v>23</v>
      </c>
      <c r="H22" s="43" t="s">
        <v>64</v>
      </c>
      <c r="I22" s="74" t="s">
        <v>65</v>
      </c>
      <c r="J22" s="74" t="s">
        <v>34</v>
      </c>
      <c r="K22" s="74" t="s">
        <v>66</v>
      </c>
      <c r="L22" s="82"/>
      <c r="M22" s="74" t="s">
        <v>23</v>
      </c>
      <c r="N22" s="43" t="s">
        <v>64</v>
      </c>
      <c r="O22" s="74" t="s">
        <v>65</v>
      </c>
      <c r="P22" s="74" t="s">
        <v>34</v>
      </c>
      <c r="Q22" s="74" t="s">
        <v>66</v>
      </c>
      <c r="R22" s="82"/>
      <c r="S22" s="74" t="s">
        <v>23</v>
      </c>
      <c r="T22" s="43" t="s">
        <v>64</v>
      </c>
      <c r="U22" s="74" t="s">
        <v>65</v>
      </c>
      <c r="V22" s="74" t="s">
        <v>34</v>
      </c>
      <c r="W22" s="74" t="s">
        <v>66</v>
      </c>
      <c r="X22" s="82"/>
      <c r="Y22" s="74" t="s">
        <v>23</v>
      </c>
      <c r="Z22" s="43" t="s">
        <v>64</v>
      </c>
      <c r="AA22" s="74" t="s">
        <v>65</v>
      </c>
      <c r="AB22" s="74" t="s">
        <v>34</v>
      </c>
      <c r="AC22" s="74" t="s">
        <v>66</v>
      </c>
    </row>
    <row r="23" spans="2:29" x14ac:dyDescent="0.35">
      <c r="C23" s="77" t="str">
        <f>IF('Sch A. Input'!B15="","",'Sch A. Input'!B15)</f>
        <v/>
      </c>
      <c r="D23" s="77" t="str">
        <f>IF('Sch A. Input'!C15="","",'Sch A. Input'!C15)</f>
        <v/>
      </c>
      <c r="E23" s="83"/>
      <c r="F23" s="83"/>
      <c r="G23" s="96">
        <f>'Sch D. Workings'!G124</f>
        <v>0</v>
      </c>
      <c r="H23" s="296">
        <f>IF(OR('Sch D. Workings'!D17="",G23=0),0,(IF((SUMIFS('Sch A. Input'!H15:CA15,'Sch A. Input'!$H$14:$CA$14,"Total",'Sch A. Input'!$H$13:$CA$13,"&lt;="&amp;$I$7))&gt;'Sch D. Workings'!$D$12,MIN('Sch D. Workings'!J124,'Sch D. Workings'!$D$12),'Sch D. Workings'!J124)))</f>
        <v>0</v>
      </c>
      <c r="I23" s="215">
        <f>'Sch D. Workings'!O124</f>
        <v>0</v>
      </c>
      <c r="J23" s="78">
        <f>IFERROR(LOOKUP('Sch D. Workings'!L124,$C$10:$C$14,$B$10:$B$14),0)</f>
        <v>0</v>
      </c>
      <c r="K23" s="96">
        <f>COUNTIFS('Sch D. Workings'!L124,"&gt;"&amp;$D$14)</f>
        <v>0</v>
      </c>
      <c r="L23" s="83"/>
      <c r="M23" s="75">
        <f>'Sch D. Workings'!Q124</f>
        <v>0</v>
      </c>
      <c r="N23" s="296">
        <f>IF(OR('Sch D. Workings'!D17="",$D$7&lt;=I$7,M23=0),0,(IF(H23='Sch D. Workings'!$D$12,"Exceeded Cap",IF((SUMIFS('Sch A. Input'!H15:CA15,'Sch A. Input'!$H$14:$CA$14,"Total",'Sch A. Input'!$H$13:$CA$13,"&lt;="&amp;$O$7))&gt;'Sch D. Workings'!$D$12,MIN('Sch D. Workings'!T124,'Sch D. Workings'!$D$12-H23),'Sch D. Workings'!T124))))</f>
        <v>0</v>
      </c>
      <c r="O23" s="215">
        <f>'Sch D. Workings'!Y124</f>
        <v>0</v>
      </c>
      <c r="P23" s="78">
        <f>IFERROR(LOOKUP('Sch D. Workings'!V124,$C$10:$C$14,$B$10:$B$14),0)</f>
        <v>0</v>
      </c>
      <c r="Q23" s="96">
        <f>COUNTIFS('Sch D. Workings'!V124,"&gt;"&amp;$D$14)</f>
        <v>0</v>
      </c>
      <c r="R23" s="83"/>
      <c r="S23" s="75">
        <f>'Sch D. Workings'!AA124</f>
        <v>0</v>
      </c>
      <c r="T23" s="296">
        <f>IF(OR('Sch D. Workings'!D17="",$D$7&lt;=O$7,S23=0),0,IF(OR(N23="Exceeded Cap",SUM(H23,N23)='Sch D. Workings'!$D$12),"Exceeded cap",IF((SUMIFS('Sch A. Input'!H15:CA15,'Sch A. Input'!$H$14:$CA$14,"Total",'Sch A. Input'!$H$13:$CA$13,"&lt;="&amp;$U$7))&gt;'Sch D. Workings'!$D$12,MIN('Sch D. Workings'!AD124,'Sch D. Workings'!$D$12-N23-H23),'Sch D. Workings'!AD124)))</f>
        <v>0</v>
      </c>
      <c r="U23" s="215">
        <f>'Sch D. Workings'!AI124</f>
        <v>0</v>
      </c>
      <c r="V23" s="78">
        <f>IFERROR(LOOKUP('Sch D. Workings'!AF124,$C$10:$C$14,$B$10:$B$14),0)</f>
        <v>0</v>
      </c>
      <c r="W23" s="96">
        <f>COUNTIFS('Sch D. Workings'!AF124,"&gt;"&amp;$D$14)</f>
        <v>0</v>
      </c>
      <c r="X23" s="83"/>
      <c r="Y23" s="75">
        <f>'Sch D. Workings'!AK124</f>
        <v>0</v>
      </c>
      <c r="Z23" s="296">
        <f>IF(OR('Sch D. Workings'!D17="",$D$7&lt;=U$7,Y23=0),0,IF(OR(T23="Exceeded Cap",N23="Exceeded Cap",SUM(H23,N23,T23)='Sch D. Workings'!$D$12),"Exceeded Cap",IF((SUMIFS('Sch A. Input'!H15:CA15,'Sch A. Input'!$H$14:$CA$14,"Total",'Sch A. Input'!$H$13:$CA$13,"&lt;="&amp;$AA$7))&gt;'Sch D. Workings'!$D$12,MIN('Sch D. Workings'!AN124,'Sch D. Workings'!$D$12-N23-T23-H23),'Sch D. Workings'!AN124)))</f>
        <v>0</v>
      </c>
      <c r="AA23" s="215">
        <f>'Sch D. Workings'!AS124</f>
        <v>0</v>
      </c>
      <c r="AB23" s="78">
        <f>IFERROR(LOOKUP('Sch D. Workings'!AP124,$C$10:$C$14,$B$10:$B$14),0)</f>
        <v>0</v>
      </c>
      <c r="AC23" s="96">
        <f>COUNTIFS('Sch D. Workings'!AP124,"&gt;"&amp;$D$14)</f>
        <v>0</v>
      </c>
    </row>
    <row r="24" spans="2:29" x14ac:dyDescent="0.35">
      <c r="C24" s="77" t="str">
        <f>IF('Sch A. Input'!B16="","",'Sch A. Input'!B16)</f>
        <v/>
      </c>
      <c r="D24" s="77" t="str">
        <f>IF('Sch A. Input'!C16="","",'Sch A. Input'!C16)</f>
        <v/>
      </c>
      <c r="E24" s="83"/>
      <c r="F24" s="83"/>
      <c r="G24" s="96">
        <f>'Sch D. Workings'!G125</f>
        <v>0</v>
      </c>
      <c r="H24" s="296">
        <f>IF(OR('Sch D. Workings'!D18="",G24=0),0,(IF((SUMIFS('Sch A. Input'!H16:CA16,'Sch A. Input'!$H$14:$CA$14,"Total",'Sch A. Input'!$H$13:$CA$13,"&lt;="&amp;$I$7))&gt;'Sch D. Workings'!$D$12,MIN('Sch D. Workings'!J125,'Sch D. Workings'!$D$12),'Sch D. Workings'!J125)))</f>
        <v>0</v>
      </c>
      <c r="I24" s="215">
        <f>'Sch D. Workings'!O125</f>
        <v>0</v>
      </c>
      <c r="J24" s="78">
        <f>IFERROR(LOOKUP('Sch D. Workings'!L125,$C$10:$C$14,$B$10:$B$14),0)</f>
        <v>0</v>
      </c>
      <c r="K24" s="96">
        <f>COUNTIFS('Sch D. Workings'!L125,"&gt;"&amp;$D$14)</f>
        <v>0</v>
      </c>
      <c r="L24" s="83"/>
      <c r="M24" s="75">
        <f>'Sch D. Workings'!Q125</f>
        <v>0</v>
      </c>
      <c r="N24" s="296">
        <f>IF(OR('Sch D. Workings'!D18="",$D$7&lt;=I$7,M24=0),0,(IF(H24='Sch D. Workings'!$D$12,"Exceeded Cap",IF((SUMIFS('Sch A. Input'!H16:CA16,'Sch A. Input'!$H$14:$CA$14,"Total",'Sch A. Input'!$H$13:$CA$13,"&lt;="&amp;$O$7))&gt;'Sch D. Workings'!$D$12,MIN('Sch D. Workings'!T125,'Sch D. Workings'!$D$12-H24),'Sch D. Workings'!T125))))</f>
        <v>0</v>
      </c>
      <c r="O24" s="215">
        <f>'Sch D. Workings'!Y125</f>
        <v>0</v>
      </c>
      <c r="P24" s="78">
        <f>IFERROR(LOOKUP('Sch D. Workings'!V125,$C$10:$C$14,$B$10:$B$14),0)</f>
        <v>0</v>
      </c>
      <c r="Q24" s="96">
        <f>COUNTIFS('Sch D. Workings'!V125,"&gt;"&amp;$D$14)</f>
        <v>0</v>
      </c>
      <c r="R24" s="83"/>
      <c r="S24" s="75">
        <f>'Sch D. Workings'!AA125</f>
        <v>0</v>
      </c>
      <c r="T24" s="296">
        <f>IF(OR('Sch D. Workings'!D18="",$D$7&lt;=O$7,S24=0),0,IF(OR(N24="Exceeded Cap",SUM(H24,N24)='Sch D. Workings'!$D$12),"Exceeded cap",IF((SUMIFS('Sch A. Input'!H16:CA16,'Sch A. Input'!$H$14:$CA$14,"Total",'Sch A. Input'!$H$13:$CA$13,"&lt;="&amp;$U$7))&gt;'Sch D. Workings'!$D$12,MIN('Sch D. Workings'!AD125,'Sch D. Workings'!$D$12-N24-H24),'Sch D. Workings'!AD125)))</f>
        <v>0</v>
      </c>
      <c r="U24" s="215">
        <f>'Sch D. Workings'!AI125</f>
        <v>0</v>
      </c>
      <c r="V24" s="78">
        <f>IFERROR(LOOKUP('Sch D. Workings'!AF125,$C$10:$C$14,$B$10:$B$14),0)</f>
        <v>0</v>
      </c>
      <c r="W24" s="96">
        <f>COUNTIFS('Sch D. Workings'!AF125,"&gt;"&amp;$D$14)</f>
        <v>0</v>
      </c>
      <c r="X24" s="83"/>
      <c r="Y24" s="75">
        <f>'Sch D. Workings'!AK125</f>
        <v>0</v>
      </c>
      <c r="Z24" s="296">
        <f>IF(OR('Sch D. Workings'!D18="",$D$7&lt;=U$7,Y24=0),0,IF(OR(T24="Exceeded Cap",N24="Exceeded Cap",SUM(H24,N24,T24)='Sch D. Workings'!$D$12),"Exceeded Cap",IF((SUMIFS('Sch A. Input'!H16:CA16,'Sch A. Input'!$H$14:$CA$14,"Total",'Sch A. Input'!$H$13:$CA$13,"&lt;="&amp;$AA$7))&gt;'Sch D. Workings'!$D$12,MIN('Sch D. Workings'!AN125,'Sch D. Workings'!$D$12-N24-T24-H24),'Sch D. Workings'!AN125)))</f>
        <v>0</v>
      </c>
      <c r="AA24" s="215">
        <f>'Sch D. Workings'!AS125</f>
        <v>0</v>
      </c>
      <c r="AB24" s="78">
        <f>IFERROR(LOOKUP('Sch D. Workings'!AP125,$C$10:$C$14,$B$10:$B$14),0)</f>
        <v>0</v>
      </c>
      <c r="AC24" s="96">
        <f>COUNTIFS('Sch D. Workings'!AP125,"&gt;"&amp;$D$14)</f>
        <v>0</v>
      </c>
    </row>
    <row r="25" spans="2:29" x14ac:dyDescent="0.35">
      <c r="C25" s="77" t="str">
        <f>IF('Sch A. Input'!B17="","",'Sch A. Input'!B17)</f>
        <v/>
      </c>
      <c r="D25" s="77" t="str">
        <f>IF('Sch A. Input'!C17="","",'Sch A. Input'!C17)</f>
        <v/>
      </c>
      <c r="E25" s="83"/>
      <c r="F25" s="83"/>
      <c r="G25" s="96">
        <f>'Sch D. Workings'!G126</f>
        <v>0</v>
      </c>
      <c r="H25" s="296">
        <f>IF(OR('Sch D. Workings'!D19="",G25=0),0,(IF((SUMIFS('Sch A. Input'!H17:CA17,'Sch A. Input'!$H$14:$CA$14,"Total",'Sch A. Input'!$H$13:$CA$13,"&lt;="&amp;$I$7))&gt;'Sch D. Workings'!$D$12,MIN('Sch D. Workings'!J126,'Sch D. Workings'!$D$12),'Sch D. Workings'!J126)))</f>
        <v>0</v>
      </c>
      <c r="I25" s="215">
        <f>'Sch D. Workings'!O126</f>
        <v>0</v>
      </c>
      <c r="J25" s="78">
        <f>IFERROR(LOOKUP('Sch D. Workings'!L126,$C$10:$C$14,$B$10:$B$14),0)</f>
        <v>0</v>
      </c>
      <c r="K25" s="96">
        <f>COUNTIFS('Sch D. Workings'!L126,"&gt;"&amp;$D$14)</f>
        <v>0</v>
      </c>
      <c r="L25" s="83"/>
      <c r="M25" s="75">
        <f>'Sch D. Workings'!Q126</f>
        <v>0</v>
      </c>
      <c r="N25" s="296">
        <f>IF(OR('Sch D. Workings'!D19="",$D$7&lt;=I$7,M25=0),0,(IF(H25='Sch D. Workings'!$D$12,"Exceeded Cap",IF((SUMIFS('Sch A. Input'!H17:CA17,'Sch A. Input'!$H$14:$CA$14,"Total",'Sch A. Input'!$H$13:$CA$13,"&lt;="&amp;$O$7))&gt;'Sch D. Workings'!$D$12,MIN('Sch D. Workings'!T126,'Sch D. Workings'!$D$12-H25),'Sch D. Workings'!T126))))</f>
        <v>0</v>
      </c>
      <c r="O25" s="215">
        <f>'Sch D. Workings'!Y126</f>
        <v>0</v>
      </c>
      <c r="P25" s="78">
        <f>IFERROR(LOOKUP('Sch D. Workings'!V126,$C$10:$C$14,$B$10:$B$14),0)</f>
        <v>0</v>
      </c>
      <c r="Q25" s="96">
        <f>COUNTIFS('Sch D. Workings'!V126,"&gt;"&amp;$D$14)</f>
        <v>0</v>
      </c>
      <c r="R25" s="83"/>
      <c r="S25" s="75">
        <f>'Sch D. Workings'!AA126</f>
        <v>0</v>
      </c>
      <c r="T25" s="296">
        <f>IF(OR('Sch D. Workings'!D19="",$D$7&lt;=O$7,S25=0),0,IF(OR(N25="Exceeded Cap",SUM(H25,N25)='Sch D. Workings'!$D$12),"Exceeded cap",IF((SUMIFS('Sch A. Input'!H17:CA17,'Sch A. Input'!$H$14:$CA$14,"Total",'Sch A. Input'!$H$13:$CA$13,"&lt;="&amp;$U$7))&gt;'Sch D. Workings'!$D$12,MIN('Sch D. Workings'!AD126,'Sch D. Workings'!$D$12-N25-H25),'Sch D. Workings'!AD126)))</f>
        <v>0</v>
      </c>
      <c r="U25" s="215">
        <f>'Sch D. Workings'!AI126</f>
        <v>0</v>
      </c>
      <c r="V25" s="78">
        <f>IFERROR(LOOKUP('Sch D. Workings'!AF126,$C$10:$C$14,$B$10:$B$14),0)</f>
        <v>0</v>
      </c>
      <c r="W25" s="96">
        <f>COUNTIFS('Sch D. Workings'!AF126,"&gt;"&amp;$D$14)</f>
        <v>0</v>
      </c>
      <c r="X25" s="83"/>
      <c r="Y25" s="75">
        <f>'Sch D. Workings'!AK126</f>
        <v>0</v>
      </c>
      <c r="Z25" s="296">
        <f>IF(OR('Sch D. Workings'!D19="",$D$7&lt;=U$7,Y25=0),0,IF(OR(T25="Exceeded Cap",N25="Exceeded Cap",SUM(H25,N25,T25)='Sch D. Workings'!$D$12),"Exceeded Cap",IF((SUMIFS('Sch A. Input'!H17:CA17,'Sch A. Input'!$H$14:$CA$14,"Total",'Sch A. Input'!$H$13:$CA$13,"&lt;="&amp;$AA$7))&gt;'Sch D. Workings'!$D$12,MIN('Sch D. Workings'!AN126,'Sch D. Workings'!$D$12-N25-T25-H25),'Sch D. Workings'!AN126)))</f>
        <v>0</v>
      </c>
      <c r="AA25" s="215">
        <f>'Sch D. Workings'!AS126</f>
        <v>0</v>
      </c>
      <c r="AB25" s="78">
        <f>IFERROR(LOOKUP('Sch D. Workings'!AP126,$C$10:$C$14,$B$10:$B$14),0)</f>
        <v>0</v>
      </c>
      <c r="AC25" s="96">
        <f>COUNTIFS('Sch D. Workings'!AP126,"&gt;"&amp;$D$14)</f>
        <v>0</v>
      </c>
    </row>
    <row r="26" spans="2:29" x14ac:dyDescent="0.35">
      <c r="C26" s="77" t="str">
        <f>IF('Sch A. Input'!B18="","",'Sch A. Input'!B18)</f>
        <v/>
      </c>
      <c r="D26" s="77" t="str">
        <f>IF('Sch A. Input'!C18="","",'Sch A. Input'!C18)</f>
        <v/>
      </c>
      <c r="E26" s="83"/>
      <c r="F26" s="83"/>
      <c r="G26" s="96">
        <f>'Sch D. Workings'!G127</f>
        <v>0</v>
      </c>
      <c r="H26" s="296">
        <f>IF(OR('Sch D. Workings'!D20="",G26=0),0,(IF((SUMIFS('Sch A. Input'!H18:CA18,'Sch A. Input'!$H$14:$CA$14,"Total",'Sch A. Input'!$H$13:$CA$13,"&lt;="&amp;$I$7))&gt;'Sch D. Workings'!$D$12,MIN('Sch D. Workings'!J127,'Sch D. Workings'!$D$12),'Sch D. Workings'!J127)))</f>
        <v>0</v>
      </c>
      <c r="I26" s="215">
        <f>'Sch D. Workings'!O127</f>
        <v>0</v>
      </c>
      <c r="J26" s="78">
        <f>IFERROR(LOOKUP('Sch D. Workings'!L127,$C$10:$C$14,$B$10:$B$14),0)</f>
        <v>0</v>
      </c>
      <c r="K26" s="96">
        <f>COUNTIFS('Sch D. Workings'!L127,"&gt;"&amp;$D$14)</f>
        <v>0</v>
      </c>
      <c r="L26" s="83"/>
      <c r="M26" s="75">
        <f>'Sch D. Workings'!Q127</f>
        <v>0</v>
      </c>
      <c r="N26" s="296">
        <f>IF(OR('Sch D. Workings'!D20="",$D$7&lt;=I$7,M26=0),0,(IF(H26='Sch D. Workings'!$D$12,"Exceeded Cap",IF((SUMIFS('Sch A. Input'!H18:CA18,'Sch A. Input'!$H$14:$CA$14,"Total",'Sch A. Input'!$H$13:$CA$13,"&lt;="&amp;$O$7))&gt;'Sch D. Workings'!$D$12,MIN('Sch D. Workings'!T127,'Sch D. Workings'!$D$12-H26),'Sch D. Workings'!T127))))</f>
        <v>0</v>
      </c>
      <c r="O26" s="215">
        <f>'Sch D. Workings'!Y127</f>
        <v>0</v>
      </c>
      <c r="P26" s="78">
        <f>IFERROR(LOOKUP('Sch D. Workings'!V127,$C$10:$C$14,$B$10:$B$14),0)</f>
        <v>0</v>
      </c>
      <c r="Q26" s="96">
        <f>COUNTIFS('Sch D. Workings'!V127,"&gt;"&amp;$D$14)</f>
        <v>0</v>
      </c>
      <c r="R26" s="83"/>
      <c r="S26" s="75">
        <f>'Sch D. Workings'!AA127</f>
        <v>0</v>
      </c>
      <c r="T26" s="296">
        <f>IF(OR('Sch D. Workings'!D20="",$D$7&lt;=O$7,S26=0),0,IF(OR(N26="Exceeded Cap",SUM(H26,N26)='Sch D. Workings'!$D$12),"Exceeded cap",IF((SUMIFS('Sch A. Input'!H18:CA18,'Sch A. Input'!$H$14:$CA$14,"Total",'Sch A. Input'!$H$13:$CA$13,"&lt;="&amp;$U$7))&gt;'Sch D. Workings'!$D$12,MIN('Sch D. Workings'!AD127,'Sch D. Workings'!$D$12-N26-H26),'Sch D. Workings'!AD127)))</f>
        <v>0</v>
      </c>
      <c r="U26" s="215">
        <f>'Sch D. Workings'!AI127</f>
        <v>0</v>
      </c>
      <c r="V26" s="78">
        <f>IFERROR(LOOKUP('Sch D. Workings'!AF127,$C$10:$C$14,$B$10:$B$14),0)</f>
        <v>0</v>
      </c>
      <c r="W26" s="96">
        <f>COUNTIFS('Sch D. Workings'!AF127,"&gt;"&amp;$D$14)</f>
        <v>0</v>
      </c>
      <c r="X26" s="83"/>
      <c r="Y26" s="75">
        <f>'Sch D. Workings'!AK127</f>
        <v>0</v>
      </c>
      <c r="Z26" s="296">
        <f>IF(OR('Sch D. Workings'!D20="",$D$7&lt;=U$7,Y26=0),0,IF(OR(T26="Exceeded Cap",N26="Exceeded Cap",SUM(H26,N26,T26)='Sch D. Workings'!$D$12),"Exceeded Cap",IF((SUMIFS('Sch A. Input'!H18:CA18,'Sch A. Input'!$H$14:$CA$14,"Total",'Sch A. Input'!$H$13:$CA$13,"&lt;="&amp;$AA$7))&gt;'Sch D. Workings'!$D$12,MIN('Sch D. Workings'!AN127,'Sch D. Workings'!$D$12-N26-T26-H26),'Sch D. Workings'!AN127)))</f>
        <v>0</v>
      </c>
      <c r="AA26" s="215">
        <f>'Sch D. Workings'!AS127</f>
        <v>0</v>
      </c>
      <c r="AB26" s="78">
        <f>IFERROR(LOOKUP('Sch D. Workings'!AP127,$C$10:$C$14,$B$10:$B$14),0)</f>
        <v>0</v>
      </c>
      <c r="AC26" s="96">
        <f>COUNTIFS('Sch D. Workings'!AP127,"&gt;"&amp;$D$14)</f>
        <v>0</v>
      </c>
    </row>
    <row r="27" spans="2:29" x14ac:dyDescent="0.35">
      <c r="C27" s="77" t="str">
        <f>IF('Sch A. Input'!B19="","",'Sch A. Input'!B19)</f>
        <v/>
      </c>
      <c r="D27" s="77" t="str">
        <f>IF('Sch A. Input'!C19="","",'Sch A. Input'!C19)</f>
        <v/>
      </c>
      <c r="E27" s="83"/>
      <c r="F27" s="83"/>
      <c r="G27" s="96">
        <f>'Sch D. Workings'!G128</f>
        <v>0</v>
      </c>
      <c r="H27" s="296">
        <f>IF(OR('Sch D. Workings'!D21="",G27=0),0,(IF((SUMIFS('Sch A. Input'!H19:CA19,'Sch A. Input'!$H$14:$CA$14,"Total",'Sch A. Input'!$H$13:$CA$13,"&lt;="&amp;$I$7))&gt;'Sch D. Workings'!$D$12,MIN('Sch D. Workings'!J128,'Sch D. Workings'!$D$12),'Sch D. Workings'!J128)))</f>
        <v>0</v>
      </c>
      <c r="I27" s="215">
        <f>'Sch D. Workings'!O128</f>
        <v>0</v>
      </c>
      <c r="J27" s="78">
        <f>IFERROR(LOOKUP('Sch D. Workings'!L128,$C$10:$C$14,$B$10:$B$14),0)</f>
        <v>0</v>
      </c>
      <c r="K27" s="96">
        <f>COUNTIFS('Sch D. Workings'!L128,"&gt;"&amp;$D$14)</f>
        <v>0</v>
      </c>
      <c r="L27" s="83"/>
      <c r="M27" s="75">
        <f>'Sch D. Workings'!Q128</f>
        <v>0</v>
      </c>
      <c r="N27" s="296">
        <f>IF(OR('Sch D. Workings'!D21="",$D$7&lt;=I$7,M27=0),0,(IF(H27='Sch D. Workings'!$D$12,"Exceeded Cap",IF((SUMIFS('Sch A. Input'!H19:CA19,'Sch A. Input'!$H$14:$CA$14,"Total",'Sch A. Input'!$H$13:$CA$13,"&lt;="&amp;$O$7))&gt;'Sch D. Workings'!$D$12,MIN('Sch D. Workings'!T128,'Sch D. Workings'!$D$12-H27),'Sch D. Workings'!T128))))</f>
        <v>0</v>
      </c>
      <c r="O27" s="215">
        <f>'Sch D. Workings'!Y128</f>
        <v>0</v>
      </c>
      <c r="P27" s="78">
        <f>IFERROR(LOOKUP('Sch D. Workings'!V128,$C$10:$C$14,$B$10:$B$14),0)</f>
        <v>0</v>
      </c>
      <c r="Q27" s="96">
        <f>COUNTIFS('Sch D. Workings'!V128,"&gt;"&amp;$D$14)</f>
        <v>0</v>
      </c>
      <c r="R27" s="83"/>
      <c r="S27" s="75">
        <f>'Sch D. Workings'!AA128</f>
        <v>0</v>
      </c>
      <c r="T27" s="296">
        <f>IF(OR('Sch D. Workings'!D21="",$D$7&lt;=O$7,S27=0),0,IF(OR(N27="Exceeded Cap",SUM(H27,N27)='Sch D. Workings'!$D$12),"Exceeded cap",IF((SUMIFS('Sch A. Input'!H19:CA19,'Sch A. Input'!$H$14:$CA$14,"Total",'Sch A. Input'!$H$13:$CA$13,"&lt;="&amp;$U$7))&gt;'Sch D. Workings'!$D$12,MIN('Sch D. Workings'!AD128,'Sch D. Workings'!$D$12-N27-H27),'Sch D. Workings'!AD128)))</f>
        <v>0</v>
      </c>
      <c r="U27" s="215">
        <f>'Sch D. Workings'!AI128</f>
        <v>0</v>
      </c>
      <c r="V27" s="78">
        <f>IFERROR(LOOKUP('Sch D. Workings'!AF128,$C$10:$C$14,$B$10:$B$14),0)</f>
        <v>0</v>
      </c>
      <c r="W27" s="96">
        <f>COUNTIFS('Sch D. Workings'!AF128,"&gt;"&amp;$D$14)</f>
        <v>0</v>
      </c>
      <c r="X27" s="83"/>
      <c r="Y27" s="75">
        <f>'Sch D. Workings'!AK128</f>
        <v>0</v>
      </c>
      <c r="Z27" s="296">
        <f>IF(OR('Sch D. Workings'!D21="",$D$7&lt;=U$7,Y27=0),0,IF(OR(T27="Exceeded Cap",N27="Exceeded Cap",SUM(H27,N27,T27)='Sch D. Workings'!$D$12),"Exceeded Cap",IF((SUMIFS('Sch A. Input'!H19:CA19,'Sch A. Input'!$H$14:$CA$14,"Total",'Sch A. Input'!$H$13:$CA$13,"&lt;="&amp;$AA$7))&gt;'Sch D. Workings'!$D$12,MIN('Sch D. Workings'!AN128,'Sch D. Workings'!$D$12-N27-T27-H27),'Sch D. Workings'!AN128)))</f>
        <v>0</v>
      </c>
      <c r="AA27" s="215">
        <f>'Sch D. Workings'!AS128</f>
        <v>0</v>
      </c>
      <c r="AB27" s="78">
        <f>IFERROR(LOOKUP('Sch D. Workings'!AP128,$C$10:$C$14,$B$10:$B$14),0)</f>
        <v>0</v>
      </c>
      <c r="AC27" s="96">
        <f>COUNTIFS('Sch D. Workings'!AP128,"&gt;"&amp;$D$14)</f>
        <v>0</v>
      </c>
    </row>
    <row r="28" spans="2:29" x14ac:dyDescent="0.35">
      <c r="C28" s="77" t="str">
        <f>IF('Sch A. Input'!B20="","",'Sch A. Input'!B20)</f>
        <v/>
      </c>
      <c r="D28" s="77" t="str">
        <f>IF('Sch A. Input'!C20="","",'Sch A. Input'!C20)</f>
        <v/>
      </c>
      <c r="E28" s="83"/>
      <c r="F28" s="83"/>
      <c r="G28" s="96">
        <f>'Sch D. Workings'!G129</f>
        <v>0</v>
      </c>
      <c r="H28" s="296">
        <f>IF(OR('Sch D. Workings'!D22="",G28=0),0,(IF((SUMIFS('Sch A. Input'!H20:CA20,'Sch A. Input'!$H$14:$CA$14,"Total",'Sch A. Input'!$H$13:$CA$13,"&lt;="&amp;$I$7))&gt;'Sch D. Workings'!$D$12,MIN('Sch D. Workings'!J129,'Sch D. Workings'!$D$12),'Sch D. Workings'!J129)))</f>
        <v>0</v>
      </c>
      <c r="I28" s="215">
        <f>'Sch D. Workings'!O129</f>
        <v>0</v>
      </c>
      <c r="J28" s="78">
        <f>IFERROR(LOOKUP('Sch D. Workings'!L129,$C$10:$C$14,$B$10:$B$14),0)</f>
        <v>0</v>
      </c>
      <c r="K28" s="96">
        <f>COUNTIFS('Sch D. Workings'!L129,"&gt;"&amp;$D$14)</f>
        <v>0</v>
      </c>
      <c r="L28" s="83"/>
      <c r="M28" s="75">
        <f>'Sch D. Workings'!Q129</f>
        <v>0</v>
      </c>
      <c r="N28" s="296">
        <f>IF(OR('Sch D. Workings'!D22="",$D$7&lt;=I$7,M28=0),0,(IF(H28='Sch D. Workings'!$D$12,"Exceeded Cap",IF((SUMIFS('Sch A. Input'!H20:CA20,'Sch A. Input'!$H$14:$CA$14,"Total",'Sch A. Input'!$H$13:$CA$13,"&lt;="&amp;$O$7))&gt;'Sch D. Workings'!$D$12,MIN('Sch D. Workings'!T129,'Sch D. Workings'!$D$12-H28),'Sch D. Workings'!T129))))</f>
        <v>0</v>
      </c>
      <c r="O28" s="215">
        <f>'Sch D. Workings'!Y129</f>
        <v>0</v>
      </c>
      <c r="P28" s="78">
        <f>IFERROR(LOOKUP('Sch D. Workings'!V129,$C$10:$C$14,$B$10:$B$14),0)</f>
        <v>0</v>
      </c>
      <c r="Q28" s="96">
        <f>COUNTIFS('Sch D. Workings'!V129,"&gt;"&amp;$D$14)</f>
        <v>0</v>
      </c>
      <c r="R28" s="83"/>
      <c r="S28" s="75">
        <f>'Sch D. Workings'!AA129</f>
        <v>0</v>
      </c>
      <c r="T28" s="296">
        <f>IF(OR('Sch D. Workings'!D22="",$D$7&lt;=O$7,S28=0),0,IF(OR(N28="Exceeded Cap",SUM(H28,N28)='Sch D. Workings'!$D$12),"Exceeded cap",IF((SUMIFS('Sch A. Input'!H20:CA20,'Sch A. Input'!$H$14:$CA$14,"Total",'Sch A. Input'!$H$13:$CA$13,"&lt;="&amp;$U$7))&gt;'Sch D. Workings'!$D$12,MIN('Sch D. Workings'!AD129,'Sch D. Workings'!$D$12-N28-H28),'Sch D. Workings'!AD129)))</f>
        <v>0</v>
      </c>
      <c r="U28" s="215">
        <f>'Sch D. Workings'!AI129</f>
        <v>0</v>
      </c>
      <c r="V28" s="78">
        <f>IFERROR(LOOKUP('Sch D. Workings'!AF129,$C$10:$C$14,$B$10:$B$14),0)</f>
        <v>0</v>
      </c>
      <c r="W28" s="96">
        <f>COUNTIFS('Sch D. Workings'!AF129,"&gt;"&amp;$D$14)</f>
        <v>0</v>
      </c>
      <c r="X28" s="83"/>
      <c r="Y28" s="75">
        <f>'Sch D. Workings'!AK129</f>
        <v>0</v>
      </c>
      <c r="Z28" s="296">
        <f>IF(OR('Sch D. Workings'!D22="",$D$7&lt;=U$7,Y28=0),0,IF(OR(T28="Exceeded Cap",N28="Exceeded Cap",SUM(H28,N28,T28)='Sch D. Workings'!$D$12),"Exceeded Cap",IF((SUMIFS('Sch A. Input'!H20:CA20,'Sch A. Input'!$H$14:$CA$14,"Total",'Sch A. Input'!$H$13:$CA$13,"&lt;="&amp;$AA$7))&gt;'Sch D. Workings'!$D$12,MIN('Sch D. Workings'!AN129,'Sch D. Workings'!$D$12-N28-T28-H28),'Sch D. Workings'!AN129)))</f>
        <v>0</v>
      </c>
      <c r="AA28" s="215">
        <f>'Sch D. Workings'!AS129</f>
        <v>0</v>
      </c>
      <c r="AB28" s="78">
        <f>IFERROR(LOOKUP('Sch D. Workings'!AP129,$C$10:$C$14,$B$10:$B$14),0)</f>
        <v>0</v>
      </c>
      <c r="AC28" s="96">
        <f>COUNTIFS('Sch D. Workings'!AP129,"&gt;"&amp;$D$14)</f>
        <v>0</v>
      </c>
    </row>
    <row r="29" spans="2:29" x14ac:dyDescent="0.35">
      <c r="C29" s="77" t="str">
        <f>IF('Sch A. Input'!B21="","",'Sch A. Input'!B21)</f>
        <v/>
      </c>
      <c r="D29" s="77" t="str">
        <f>IF('Sch A. Input'!C21="","",'Sch A. Input'!C21)</f>
        <v/>
      </c>
      <c r="E29" s="83"/>
      <c r="F29" s="83"/>
      <c r="G29" s="96">
        <f>'Sch D. Workings'!G130</f>
        <v>0</v>
      </c>
      <c r="H29" s="296">
        <f>IF(OR('Sch D. Workings'!D23="",G29=0),0,(IF((SUMIFS('Sch A. Input'!H21:CA21,'Sch A. Input'!$H$14:$CA$14,"Total",'Sch A. Input'!$H$13:$CA$13,"&lt;="&amp;$I$7))&gt;'Sch D. Workings'!$D$12,MIN('Sch D. Workings'!J130,'Sch D. Workings'!$D$12),'Sch D. Workings'!J130)))</f>
        <v>0</v>
      </c>
      <c r="I29" s="215">
        <f>'Sch D. Workings'!O130</f>
        <v>0</v>
      </c>
      <c r="J29" s="78">
        <f>IFERROR(LOOKUP('Sch D. Workings'!L130,$C$10:$C$14,$B$10:$B$14),0)</f>
        <v>0</v>
      </c>
      <c r="K29" s="96">
        <f>COUNTIFS('Sch D. Workings'!L130,"&gt;"&amp;$D$14)</f>
        <v>0</v>
      </c>
      <c r="L29" s="83"/>
      <c r="M29" s="75">
        <f>'Sch D. Workings'!Q130</f>
        <v>0</v>
      </c>
      <c r="N29" s="296">
        <f>IF(OR('Sch D. Workings'!D23="",$D$7&lt;=I$7,M29=0),0,(IF(H29='Sch D. Workings'!$D$12,"Exceeded Cap",IF((SUMIFS('Sch A. Input'!H21:CA21,'Sch A. Input'!$H$14:$CA$14,"Total",'Sch A. Input'!$H$13:$CA$13,"&lt;="&amp;$O$7))&gt;'Sch D. Workings'!$D$12,MIN('Sch D. Workings'!T130,'Sch D. Workings'!$D$12-H29),'Sch D. Workings'!T130))))</f>
        <v>0</v>
      </c>
      <c r="O29" s="215">
        <f>'Sch D. Workings'!Y130</f>
        <v>0</v>
      </c>
      <c r="P29" s="78">
        <f>IFERROR(LOOKUP('Sch D. Workings'!V130,$C$10:$C$14,$B$10:$B$14),0)</f>
        <v>0</v>
      </c>
      <c r="Q29" s="96">
        <f>COUNTIFS('Sch D. Workings'!V130,"&gt;"&amp;$D$14)</f>
        <v>0</v>
      </c>
      <c r="R29" s="83"/>
      <c r="S29" s="75">
        <f>'Sch D. Workings'!AA130</f>
        <v>0</v>
      </c>
      <c r="T29" s="296">
        <f>IF(OR('Sch D. Workings'!D23="",$D$7&lt;=O$7,S29=0),0,IF(OR(N29="Exceeded Cap",SUM(H29,N29)='Sch D. Workings'!$D$12),"Exceeded cap",IF((SUMIFS('Sch A. Input'!H21:CA21,'Sch A. Input'!$H$14:$CA$14,"Total",'Sch A. Input'!$H$13:$CA$13,"&lt;="&amp;$U$7))&gt;'Sch D. Workings'!$D$12,MIN('Sch D. Workings'!AD130,'Sch D. Workings'!$D$12-N29-H29),'Sch D. Workings'!AD130)))</f>
        <v>0</v>
      </c>
      <c r="U29" s="215">
        <f>'Sch D. Workings'!AI130</f>
        <v>0</v>
      </c>
      <c r="V29" s="78">
        <f>IFERROR(LOOKUP('Sch D. Workings'!AF130,$C$10:$C$14,$B$10:$B$14),0)</f>
        <v>0</v>
      </c>
      <c r="W29" s="96">
        <f>COUNTIFS('Sch D. Workings'!AF130,"&gt;"&amp;$D$14)</f>
        <v>0</v>
      </c>
      <c r="X29" s="83"/>
      <c r="Y29" s="75">
        <f>'Sch D. Workings'!AK130</f>
        <v>0</v>
      </c>
      <c r="Z29" s="296">
        <f>IF(OR('Sch D. Workings'!D23="",$D$7&lt;=U$7,Y29=0),0,IF(OR(T29="Exceeded Cap",N29="Exceeded Cap",SUM(H29,N29,T29)='Sch D. Workings'!$D$12),"Exceeded Cap",IF((SUMIFS('Sch A. Input'!H21:CA21,'Sch A. Input'!$H$14:$CA$14,"Total",'Sch A. Input'!$H$13:$CA$13,"&lt;="&amp;$AA$7))&gt;'Sch D. Workings'!$D$12,MIN('Sch D. Workings'!AN130,'Sch D. Workings'!$D$12-N29-T29-H29),'Sch D. Workings'!AN130)))</f>
        <v>0</v>
      </c>
      <c r="AA29" s="215">
        <f>'Sch D. Workings'!AS130</f>
        <v>0</v>
      </c>
      <c r="AB29" s="78">
        <f>IFERROR(LOOKUP('Sch D. Workings'!AP130,$C$10:$C$14,$B$10:$B$14),0)</f>
        <v>0</v>
      </c>
      <c r="AC29" s="96">
        <f>COUNTIFS('Sch D. Workings'!AP130,"&gt;"&amp;$D$14)</f>
        <v>0</v>
      </c>
    </row>
    <row r="30" spans="2:29" x14ac:dyDescent="0.35">
      <c r="C30" s="77" t="str">
        <f>IF('Sch A. Input'!B22="","",'Sch A. Input'!B22)</f>
        <v/>
      </c>
      <c r="D30" s="77" t="str">
        <f>IF('Sch A. Input'!C22="","",'Sch A. Input'!C22)</f>
        <v/>
      </c>
      <c r="E30" s="83"/>
      <c r="F30" s="83"/>
      <c r="G30" s="96">
        <f>'Sch D. Workings'!G131</f>
        <v>0</v>
      </c>
      <c r="H30" s="296">
        <f>IF(OR('Sch D. Workings'!D24="",G30=0),0,(IF((SUMIFS('Sch A. Input'!H22:CA22,'Sch A. Input'!$H$14:$CA$14,"Total",'Sch A. Input'!$H$13:$CA$13,"&lt;="&amp;$I$7))&gt;'Sch D. Workings'!$D$12,MIN('Sch D. Workings'!J131,'Sch D. Workings'!$D$12),'Sch D. Workings'!J131)))</f>
        <v>0</v>
      </c>
      <c r="I30" s="215">
        <f>'Sch D. Workings'!O131</f>
        <v>0</v>
      </c>
      <c r="J30" s="78">
        <f>IFERROR(LOOKUP('Sch D. Workings'!L131,$C$10:$C$14,$B$10:$B$14),0)</f>
        <v>0</v>
      </c>
      <c r="K30" s="96">
        <f>COUNTIFS('Sch D. Workings'!L131,"&gt;"&amp;$D$14)</f>
        <v>0</v>
      </c>
      <c r="L30" s="83"/>
      <c r="M30" s="75">
        <f>'Sch D. Workings'!Q131</f>
        <v>0</v>
      </c>
      <c r="N30" s="296">
        <f>IF(OR('Sch D. Workings'!D24="",$D$7&lt;=I$7,M30=0),0,(IF(H30='Sch D. Workings'!$D$12,"Exceeded Cap",IF((SUMIFS('Sch A. Input'!H22:CA22,'Sch A. Input'!$H$14:$CA$14,"Total",'Sch A. Input'!$H$13:$CA$13,"&lt;="&amp;$O$7))&gt;'Sch D. Workings'!$D$12,MIN('Sch D. Workings'!T131,'Sch D. Workings'!$D$12-H30),'Sch D. Workings'!T131))))</f>
        <v>0</v>
      </c>
      <c r="O30" s="215">
        <f>'Sch D. Workings'!Y131</f>
        <v>0</v>
      </c>
      <c r="P30" s="78">
        <f>IFERROR(LOOKUP('Sch D. Workings'!V131,$C$10:$C$14,$B$10:$B$14),0)</f>
        <v>0</v>
      </c>
      <c r="Q30" s="96">
        <f>COUNTIFS('Sch D. Workings'!V131,"&gt;"&amp;$D$14)</f>
        <v>0</v>
      </c>
      <c r="R30" s="83"/>
      <c r="S30" s="75">
        <f>'Sch D. Workings'!AA131</f>
        <v>0</v>
      </c>
      <c r="T30" s="296">
        <f>IF(OR('Sch D. Workings'!D24="",$D$7&lt;=O$7,S30=0),0,IF(OR(N30="Exceeded Cap",SUM(H30,N30)='Sch D. Workings'!$D$12),"Exceeded cap",IF((SUMIFS('Sch A. Input'!H22:CA22,'Sch A. Input'!$H$14:$CA$14,"Total",'Sch A. Input'!$H$13:$CA$13,"&lt;="&amp;$U$7))&gt;'Sch D. Workings'!$D$12,MIN('Sch D. Workings'!AD131,'Sch D. Workings'!$D$12-N30-H30),'Sch D. Workings'!AD131)))</f>
        <v>0</v>
      </c>
      <c r="U30" s="215">
        <f>'Sch D. Workings'!AI131</f>
        <v>0</v>
      </c>
      <c r="V30" s="78">
        <f>IFERROR(LOOKUP('Sch D. Workings'!AF131,$C$10:$C$14,$B$10:$B$14),0)</f>
        <v>0</v>
      </c>
      <c r="W30" s="96">
        <f>COUNTIFS('Sch D. Workings'!AF131,"&gt;"&amp;$D$14)</f>
        <v>0</v>
      </c>
      <c r="X30" s="83"/>
      <c r="Y30" s="75">
        <f>'Sch D. Workings'!AK131</f>
        <v>0</v>
      </c>
      <c r="Z30" s="296">
        <f>IF(OR('Sch D. Workings'!D24="",$D$7&lt;=U$7,Y30=0),0,IF(OR(T30="Exceeded Cap",N30="Exceeded Cap",SUM(H30,N30,T30)='Sch D. Workings'!$D$12),"Exceeded Cap",IF((SUMIFS('Sch A. Input'!H22:CA22,'Sch A. Input'!$H$14:$CA$14,"Total",'Sch A. Input'!$H$13:$CA$13,"&lt;="&amp;$AA$7))&gt;'Sch D. Workings'!$D$12,MIN('Sch D. Workings'!AN131,'Sch D. Workings'!$D$12-N30-T30-H30),'Sch D. Workings'!AN131)))</f>
        <v>0</v>
      </c>
      <c r="AA30" s="215">
        <f>'Sch D. Workings'!AS131</f>
        <v>0</v>
      </c>
      <c r="AB30" s="78">
        <f>IFERROR(LOOKUP('Sch D. Workings'!AP131,$C$10:$C$14,$B$10:$B$14),0)</f>
        <v>0</v>
      </c>
      <c r="AC30" s="96">
        <f>COUNTIFS('Sch D. Workings'!AP131,"&gt;"&amp;$D$14)</f>
        <v>0</v>
      </c>
    </row>
    <row r="31" spans="2:29" x14ac:dyDescent="0.35">
      <c r="C31" s="77" t="str">
        <f>IF('Sch A. Input'!B23="","",'Sch A. Input'!B23)</f>
        <v/>
      </c>
      <c r="D31" s="77" t="str">
        <f>IF('Sch A. Input'!C23="","",'Sch A. Input'!C23)</f>
        <v/>
      </c>
      <c r="E31" s="83"/>
      <c r="F31" s="83"/>
      <c r="G31" s="96">
        <f>'Sch D. Workings'!G132</f>
        <v>0</v>
      </c>
      <c r="H31" s="296">
        <f>IF(OR('Sch D. Workings'!D25="",G31=0),0,(IF((SUMIFS('Sch A. Input'!H23:CA23,'Sch A. Input'!$H$14:$CA$14,"Total",'Sch A. Input'!$H$13:$CA$13,"&lt;="&amp;$I$7))&gt;'Sch D. Workings'!$D$12,MIN('Sch D. Workings'!J132,'Sch D. Workings'!$D$12),'Sch D. Workings'!J132)))</f>
        <v>0</v>
      </c>
      <c r="I31" s="215">
        <f>'Sch D. Workings'!O132</f>
        <v>0</v>
      </c>
      <c r="J31" s="78">
        <f>IFERROR(LOOKUP('Sch D. Workings'!L132,$C$10:$C$14,$B$10:$B$14),0)</f>
        <v>0</v>
      </c>
      <c r="K31" s="96">
        <f>COUNTIFS('Sch D. Workings'!L132,"&gt;"&amp;$D$14)</f>
        <v>0</v>
      </c>
      <c r="L31" s="83"/>
      <c r="M31" s="75">
        <f>'Sch D. Workings'!Q132</f>
        <v>0</v>
      </c>
      <c r="N31" s="296">
        <f>IF(OR('Sch D. Workings'!D25="",$D$7&lt;=I$7,M31=0),0,(IF(H31='Sch D. Workings'!$D$12,"Exceeded Cap",IF((SUMIFS('Sch A. Input'!H23:CA23,'Sch A. Input'!$H$14:$CA$14,"Total",'Sch A. Input'!$H$13:$CA$13,"&lt;="&amp;$O$7))&gt;'Sch D. Workings'!$D$12,MIN('Sch D. Workings'!T132,'Sch D. Workings'!$D$12-H31),'Sch D. Workings'!T132))))</f>
        <v>0</v>
      </c>
      <c r="O31" s="215">
        <f>'Sch D. Workings'!Y132</f>
        <v>0</v>
      </c>
      <c r="P31" s="78">
        <f>IFERROR(LOOKUP('Sch D. Workings'!V132,$C$10:$C$14,$B$10:$B$14),0)</f>
        <v>0</v>
      </c>
      <c r="Q31" s="96">
        <f>COUNTIFS('Sch D. Workings'!V132,"&gt;"&amp;$D$14)</f>
        <v>0</v>
      </c>
      <c r="R31" s="83"/>
      <c r="S31" s="75">
        <f>'Sch D. Workings'!AA132</f>
        <v>0</v>
      </c>
      <c r="T31" s="296">
        <f>IF(OR('Sch D. Workings'!D25="",$D$7&lt;=O$7,S31=0),0,IF(OR(N31="Exceeded Cap",SUM(H31,N31)='Sch D. Workings'!$D$12),"Exceeded cap",IF((SUMIFS('Sch A. Input'!H23:CA23,'Sch A. Input'!$H$14:$CA$14,"Total",'Sch A. Input'!$H$13:$CA$13,"&lt;="&amp;$U$7))&gt;'Sch D. Workings'!$D$12,MIN('Sch D. Workings'!AD132,'Sch D. Workings'!$D$12-N31-H31),'Sch D. Workings'!AD132)))</f>
        <v>0</v>
      </c>
      <c r="U31" s="215">
        <f>'Sch D. Workings'!AI132</f>
        <v>0</v>
      </c>
      <c r="V31" s="78">
        <f>IFERROR(LOOKUP('Sch D. Workings'!AF132,$C$10:$C$14,$B$10:$B$14),0)</f>
        <v>0</v>
      </c>
      <c r="W31" s="96">
        <f>COUNTIFS('Sch D. Workings'!AF132,"&gt;"&amp;$D$14)</f>
        <v>0</v>
      </c>
      <c r="X31" s="83"/>
      <c r="Y31" s="75">
        <f>'Sch D. Workings'!AK132</f>
        <v>0</v>
      </c>
      <c r="Z31" s="296">
        <f>IF(OR('Sch D. Workings'!D25="",$D$7&lt;=U$7,Y31=0),0,IF(OR(T31="Exceeded Cap",N31="Exceeded Cap",SUM(H31,N31,T31)='Sch D. Workings'!$D$12),"Exceeded Cap",IF((SUMIFS('Sch A. Input'!H23:CA23,'Sch A. Input'!$H$14:$CA$14,"Total",'Sch A. Input'!$H$13:$CA$13,"&lt;="&amp;$AA$7))&gt;'Sch D. Workings'!$D$12,MIN('Sch D. Workings'!AN132,'Sch D. Workings'!$D$12-N31-T31-H31),'Sch D. Workings'!AN132)))</f>
        <v>0</v>
      </c>
      <c r="AA31" s="215">
        <f>'Sch D. Workings'!AS132</f>
        <v>0</v>
      </c>
      <c r="AB31" s="78">
        <f>IFERROR(LOOKUP('Sch D. Workings'!AP132,$C$10:$C$14,$B$10:$B$14),0)</f>
        <v>0</v>
      </c>
      <c r="AC31" s="96">
        <f>COUNTIFS('Sch D. Workings'!AP132,"&gt;"&amp;$D$14)</f>
        <v>0</v>
      </c>
    </row>
    <row r="32" spans="2:29" x14ac:dyDescent="0.35">
      <c r="C32" s="77" t="str">
        <f>IF('Sch A. Input'!B24="","",'Sch A. Input'!B24)</f>
        <v/>
      </c>
      <c r="D32" s="77" t="str">
        <f>IF('Sch A. Input'!C24="","",'Sch A. Input'!C24)</f>
        <v/>
      </c>
      <c r="E32" s="83"/>
      <c r="F32" s="83"/>
      <c r="G32" s="96">
        <f>'Sch D. Workings'!G133</f>
        <v>0</v>
      </c>
      <c r="H32" s="296">
        <f>IF(OR('Sch D. Workings'!D26="",G32=0),0,(IF((SUMIFS('Sch A. Input'!H24:CA24,'Sch A. Input'!$H$14:$CA$14,"Total",'Sch A. Input'!$H$13:$CA$13,"&lt;="&amp;$I$7))&gt;'Sch D. Workings'!$D$12,MIN('Sch D. Workings'!J133,'Sch D. Workings'!$D$12),'Sch D. Workings'!J133)))</f>
        <v>0</v>
      </c>
      <c r="I32" s="215">
        <f>'Sch D. Workings'!O133</f>
        <v>0</v>
      </c>
      <c r="J32" s="78">
        <f>IFERROR(LOOKUP('Sch D. Workings'!L133,$C$10:$C$14,$B$10:$B$14),0)</f>
        <v>0</v>
      </c>
      <c r="K32" s="96">
        <f>COUNTIFS('Sch D. Workings'!L133,"&gt;"&amp;$D$14)</f>
        <v>0</v>
      </c>
      <c r="L32" s="83"/>
      <c r="M32" s="75">
        <f>'Sch D. Workings'!Q133</f>
        <v>0</v>
      </c>
      <c r="N32" s="296">
        <f>IF(OR('Sch D. Workings'!D26="",$D$7&lt;=I$7,M32=0),0,(IF(H32='Sch D. Workings'!$D$12,"Exceeded Cap",IF((SUMIFS('Sch A. Input'!H24:CA24,'Sch A. Input'!$H$14:$CA$14,"Total",'Sch A. Input'!$H$13:$CA$13,"&lt;="&amp;$O$7))&gt;'Sch D. Workings'!$D$12,MIN('Sch D. Workings'!T133,'Sch D. Workings'!$D$12-H32),'Sch D. Workings'!T133))))</f>
        <v>0</v>
      </c>
      <c r="O32" s="215">
        <f>'Sch D. Workings'!Y133</f>
        <v>0</v>
      </c>
      <c r="P32" s="78">
        <f>IFERROR(LOOKUP('Sch D. Workings'!V133,$C$10:$C$14,$B$10:$B$14),0)</f>
        <v>0</v>
      </c>
      <c r="Q32" s="96">
        <f>COUNTIFS('Sch D. Workings'!V133,"&gt;"&amp;$D$14)</f>
        <v>0</v>
      </c>
      <c r="R32" s="83"/>
      <c r="S32" s="75">
        <f>'Sch D. Workings'!AA133</f>
        <v>0</v>
      </c>
      <c r="T32" s="296">
        <f>IF(OR('Sch D. Workings'!D26="",$D$7&lt;=O$7,S32=0),0,IF(OR(N32="Exceeded Cap",SUM(H32,N32)='Sch D. Workings'!$D$12),"Exceeded cap",IF((SUMIFS('Sch A. Input'!H24:CA24,'Sch A. Input'!$H$14:$CA$14,"Total",'Sch A. Input'!$H$13:$CA$13,"&lt;="&amp;$U$7))&gt;'Sch D. Workings'!$D$12,MIN('Sch D. Workings'!AD133,'Sch D. Workings'!$D$12-N32-H32),'Sch D. Workings'!AD133)))</f>
        <v>0</v>
      </c>
      <c r="U32" s="215">
        <f>'Sch D. Workings'!AI133</f>
        <v>0</v>
      </c>
      <c r="V32" s="78">
        <f>IFERROR(LOOKUP('Sch D. Workings'!AF133,$C$10:$C$14,$B$10:$B$14),0)</f>
        <v>0</v>
      </c>
      <c r="W32" s="96">
        <f>COUNTIFS('Sch D. Workings'!AF133,"&gt;"&amp;$D$14)</f>
        <v>0</v>
      </c>
      <c r="X32" s="83"/>
      <c r="Y32" s="75">
        <f>'Sch D. Workings'!AK133</f>
        <v>0</v>
      </c>
      <c r="Z32" s="296">
        <f>IF(OR('Sch D. Workings'!D26="",$D$7&lt;=U$7,Y32=0),0,IF(OR(T32="Exceeded Cap",N32="Exceeded Cap",SUM(H32,N32,T32)='Sch D. Workings'!$D$12),"Exceeded Cap",IF((SUMIFS('Sch A. Input'!H24:CA24,'Sch A. Input'!$H$14:$CA$14,"Total",'Sch A. Input'!$H$13:$CA$13,"&lt;="&amp;$AA$7))&gt;'Sch D. Workings'!$D$12,MIN('Sch D. Workings'!AN133,'Sch D. Workings'!$D$12-N32-T32-H32),'Sch D. Workings'!AN133)))</f>
        <v>0</v>
      </c>
      <c r="AA32" s="215">
        <f>'Sch D. Workings'!AS133</f>
        <v>0</v>
      </c>
      <c r="AB32" s="78">
        <f>IFERROR(LOOKUP('Sch D. Workings'!AP133,$C$10:$C$14,$B$10:$B$14),0)</f>
        <v>0</v>
      </c>
      <c r="AC32" s="96">
        <f>COUNTIFS('Sch D. Workings'!AP133,"&gt;"&amp;$D$14)</f>
        <v>0</v>
      </c>
    </row>
    <row r="33" spans="3:29" x14ac:dyDescent="0.35">
      <c r="C33" s="79" t="str">
        <f>IF('Sch A. Input'!B25="","",'Sch A. Input'!B25)</f>
        <v/>
      </c>
      <c r="D33" s="77" t="str">
        <f>IF('Sch A. Input'!C25="","",'Sch A. Input'!C25)</f>
        <v/>
      </c>
      <c r="E33" s="83"/>
      <c r="F33" s="83"/>
      <c r="G33" s="97">
        <f>'Sch D. Workings'!G134</f>
        <v>0</v>
      </c>
      <c r="H33" s="297">
        <f>IF(OR('Sch D. Workings'!D27="",G33=0),0,(IF((SUMIFS('Sch A. Input'!H25:CA25,'Sch A. Input'!$H$14:$CA$14,"Total",'Sch A. Input'!$H$13:$CA$13,"&lt;="&amp;$I$7))&gt;'Sch D. Workings'!$D$12,MIN('Sch D. Workings'!J134,'Sch D. Workings'!$D$12),'Sch D. Workings'!J134)))</f>
        <v>0</v>
      </c>
      <c r="I33" s="216">
        <f>'Sch D. Workings'!O134</f>
        <v>0</v>
      </c>
      <c r="J33" s="80">
        <f>IFERROR(LOOKUP('Sch D. Workings'!L134,$C$10:$C$14,$B$10:$B$14),0)</f>
        <v>0</v>
      </c>
      <c r="K33" s="97">
        <f>COUNTIFS('Sch D. Workings'!L134,"&gt;"&amp;$D$14)</f>
        <v>0</v>
      </c>
      <c r="L33" s="83"/>
      <c r="M33" s="76">
        <f>'Sch D. Workings'!Q134</f>
        <v>0</v>
      </c>
      <c r="N33" s="296">
        <f>IF(OR('Sch D. Workings'!D27="",$D$7&lt;=I$7,M33=0),0,(IF(H33='Sch D. Workings'!$D$12,"Exceeded Cap",IF((SUMIFS('Sch A. Input'!H25:CA25,'Sch A. Input'!$H$14:$CA$14,"Total",'Sch A. Input'!$H$13:$CA$13,"&lt;="&amp;$O$7))&gt;'Sch D. Workings'!$D$12,MIN('Sch D. Workings'!T134,'Sch D. Workings'!$D$12-H33),'Sch D. Workings'!T134))))</f>
        <v>0</v>
      </c>
      <c r="O33" s="216">
        <f>'Sch D. Workings'!Y134</f>
        <v>0</v>
      </c>
      <c r="P33" s="80">
        <f>IFERROR(LOOKUP('Sch D. Workings'!V134,$C$10:$C$14,$B$10:$B$14),0)</f>
        <v>0</v>
      </c>
      <c r="Q33" s="97">
        <f>COUNTIFS('Sch D. Workings'!V134,"&gt;"&amp;$D$14)</f>
        <v>0</v>
      </c>
      <c r="R33" s="83"/>
      <c r="S33" s="76">
        <f>'Sch D. Workings'!AA134</f>
        <v>0</v>
      </c>
      <c r="T33" s="296">
        <f>IF(OR('Sch D. Workings'!D27="",$D$7&lt;=O$7,S33=0),0,IF(OR(N33="Exceeded Cap",SUM(H33,N33)='Sch D. Workings'!$D$12),"Exceeded cap",IF((SUMIFS('Sch A. Input'!H25:CA25,'Sch A. Input'!$H$14:$CA$14,"Total",'Sch A. Input'!$H$13:$CA$13,"&lt;="&amp;$U$7))&gt;'Sch D. Workings'!$D$12,MIN('Sch D. Workings'!AD134,'Sch D. Workings'!$D$12-N33-H33),'Sch D. Workings'!AD134)))</f>
        <v>0</v>
      </c>
      <c r="U33" s="216">
        <f>'Sch D. Workings'!AI134</f>
        <v>0</v>
      </c>
      <c r="V33" s="80">
        <f>IFERROR(LOOKUP('Sch D. Workings'!AF134,$C$10:$C$14,$B$10:$B$14),0)</f>
        <v>0</v>
      </c>
      <c r="W33" s="97">
        <f>COUNTIFS('Sch D. Workings'!AF134,"&gt;"&amp;$D$14)</f>
        <v>0</v>
      </c>
      <c r="X33" s="83"/>
      <c r="Y33" s="76">
        <f>'Sch D. Workings'!AK134</f>
        <v>0</v>
      </c>
      <c r="Z33" s="296">
        <f>IF(OR('Sch D. Workings'!D27="",$D$7&lt;=U$7,Y33=0),0,IF(OR(T33="Exceeded Cap",N33="Exceeded Cap",SUM(H33,N33,T33)='Sch D. Workings'!$D$12),"Exceeded Cap",IF((SUMIFS('Sch A. Input'!H25:CA25,'Sch A. Input'!$H$14:$CA$14,"Total",'Sch A. Input'!$H$13:$CA$13,"&lt;="&amp;$AA$7))&gt;'Sch D. Workings'!$D$12,MIN('Sch D. Workings'!AN134,'Sch D. Workings'!$D$12-N33-T33-H33),'Sch D. Workings'!AN134)))</f>
        <v>0</v>
      </c>
      <c r="AA33" s="216">
        <f>'Sch D. Workings'!AS134</f>
        <v>0</v>
      </c>
      <c r="AB33" s="80">
        <f>IFERROR(LOOKUP('Sch D. Workings'!AP134,$C$10:$C$14,$B$10:$B$14),0)</f>
        <v>0</v>
      </c>
      <c r="AC33" s="97">
        <f>COUNTIFS('Sch D. Workings'!AP134,"&gt;"&amp;$D$14)</f>
        <v>0</v>
      </c>
    </row>
    <row r="34" spans="3:29" x14ac:dyDescent="0.35">
      <c r="C34" s="79" t="str">
        <f>IF('Sch A. Input'!B26="","",'Sch A. Input'!B26)</f>
        <v/>
      </c>
      <c r="D34" s="77" t="str">
        <f>IF('Sch A. Input'!C26="","",'Sch A. Input'!C26)</f>
        <v/>
      </c>
      <c r="E34" s="83"/>
      <c r="F34" s="83"/>
      <c r="G34" s="97">
        <f>'Sch D. Workings'!G135</f>
        <v>0</v>
      </c>
      <c r="H34" s="297">
        <f>IF(OR('Sch D. Workings'!D28="",G34=0),0,(IF((SUMIFS('Sch A. Input'!H26:CA26,'Sch A. Input'!$H$14:$CA$14,"Total",'Sch A. Input'!$H$13:$CA$13,"&lt;="&amp;$I$7))&gt;'Sch D. Workings'!$D$12,MIN('Sch D. Workings'!J135,'Sch D. Workings'!$D$12),'Sch D. Workings'!J135)))</f>
        <v>0</v>
      </c>
      <c r="I34" s="216">
        <f>'Sch D. Workings'!O135</f>
        <v>0</v>
      </c>
      <c r="J34" s="80">
        <f>IFERROR(LOOKUP('Sch D. Workings'!L135,$C$10:$C$14,$B$10:$B$14),0)</f>
        <v>0</v>
      </c>
      <c r="K34" s="97">
        <f>COUNTIFS('Sch D. Workings'!L135,"&gt;"&amp;$D$14)</f>
        <v>0</v>
      </c>
      <c r="L34" s="83"/>
      <c r="M34" s="76">
        <f>'Sch D. Workings'!Q135</f>
        <v>0</v>
      </c>
      <c r="N34" s="296">
        <f>IF(OR('Sch D. Workings'!D28="",$D$7&lt;=I$7,M34=0),0,(IF(H34='Sch D. Workings'!$D$12,"Exceeded Cap",IF((SUMIFS('Sch A. Input'!H26:CA26,'Sch A. Input'!$H$14:$CA$14,"Total",'Sch A. Input'!$H$13:$CA$13,"&lt;="&amp;$O$7))&gt;'Sch D. Workings'!$D$12,MIN('Sch D. Workings'!T135,'Sch D. Workings'!$D$12-H34),'Sch D. Workings'!T135))))</f>
        <v>0</v>
      </c>
      <c r="O34" s="216">
        <f>'Sch D. Workings'!Y135</f>
        <v>0</v>
      </c>
      <c r="P34" s="80">
        <f>IFERROR(LOOKUP('Sch D. Workings'!V135,$C$10:$C$14,$B$10:$B$14),0)</f>
        <v>0</v>
      </c>
      <c r="Q34" s="97">
        <f>COUNTIFS('Sch D. Workings'!V135,"&gt;"&amp;$D$14)</f>
        <v>0</v>
      </c>
      <c r="R34" s="83"/>
      <c r="S34" s="76">
        <f>'Sch D. Workings'!AA135</f>
        <v>0</v>
      </c>
      <c r="T34" s="296">
        <f>IF(OR('Sch D. Workings'!D28="",$D$7&lt;=O$7,S34=0),0,IF(OR(N34="Exceeded Cap",SUM(H34,N34)='Sch D. Workings'!$D$12),"Exceeded cap",IF((SUMIFS('Sch A. Input'!H26:CA26,'Sch A. Input'!$H$14:$CA$14,"Total",'Sch A. Input'!$H$13:$CA$13,"&lt;="&amp;$U$7))&gt;'Sch D. Workings'!$D$12,MIN('Sch D. Workings'!AD135,'Sch D. Workings'!$D$12-N34-H34),'Sch D. Workings'!AD135)))</f>
        <v>0</v>
      </c>
      <c r="U34" s="216">
        <f>'Sch D. Workings'!AI135</f>
        <v>0</v>
      </c>
      <c r="V34" s="80">
        <f>IFERROR(LOOKUP('Sch D. Workings'!AF135,$C$10:$C$14,$B$10:$B$14),0)</f>
        <v>0</v>
      </c>
      <c r="W34" s="97">
        <f>COUNTIFS('Sch D. Workings'!AF135,"&gt;"&amp;$D$14)</f>
        <v>0</v>
      </c>
      <c r="X34" s="83"/>
      <c r="Y34" s="76">
        <f>'Sch D. Workings'!AK135</f>
        <v>0</v>
      </c>
      <c r="Z34" s="296">
        <f>IF(OR('Sch D. Workings'!D28="",$D$7&lt;=U$7,Y34=0),0,IF(OR(T34="Exceeded Cap",N34="Exceeded Cap",SUM(H34,N34,T34)='Sch D. Workings'!$D$12),"Exceeded Cap",IF((SUMIFS('Sch A. Input'!H26:CA26,'Sch A. Input'!$H$14:$CA$14,"Total",'Sch A. Input'!$H$13:$CA$13,"&lt;="&amp;$AA$7))&gt;'Sch D. Workings'!$D$12,MIN('Sch D. Workings'!AN135,'Sch D. Workings'!$D$12-N34-T34-H34),'Sch D. Workings'!AN135)))</f>
        <v>0</v>
      </c>
      <c r="AA34" s="216">
        <f>'Sch D. Workings'!AS135</f>
        <v>0</v>
      </c>
      <c r="AB34" s="80">
        <f>IFERROR(LOOKUP('Sch D. Workings'!AP135,$C$10:$C$14,$B$10:$B$14),0)</f>
        <v>0</v>
      </c>
      <c r="AC34" s="97">
        <f>COUNTIFS('Sch D. Workings'!AP135,"&gt;"&amp;$D$14)</f>
        <v>0</v>
      </c>
    </row>
    <row r="35" spans="3:29" x14ac:dyDescent="0.35">
      <c r="C35" s="79" t="str">
        <f>IF('Sch A. Input'!B27="","",'Sch A. Input'!B27)</f>
        <v/>
      </c>
      <c r="D35" s="77" t="str">
        <f>IF('Sch A. Input'!C27="","",'Sch A. Input'!C27)</f>
        <v/>
      </c>
      <c r="E35" s="83"/>
      <c r="F35" s="83"/>
      <c r="G35" s="97">
        <f>'Sch D. Workings'!G136</f>
        <v>0</v>
      </c>
      <c r="H35" s="297">
        <f>IF(OR('Sch D. Workings'!D29="",G35=0),0,(IF((SUMIFS('Sch A. Input'!H27:CA27,'Sch A. Input'!$H$14:$CA$14,"Total",'Sch A. Input'!$H$13:$CA$13,"&lt;="&amp;$I$7))&gt;'Sch D. Workings'!$D$12,MIN('Sch D. Workings'!J136,'Sch D. Workings'!$D$12),'Sch D. Workings'!J136)))</f>
        <v>0</v>
      </c>
      <c r="I35" s="216">
        <f>'Sch D. Workings'!O136</f>
        <v>0</v>
      </c>
      <c r="J35" s="80">
        <f>IFERROR(LOOKUP('Sch D. Workings'!L136,$C$10:$C$14,$B$10:$B$14),0)</f>
        <v>0</v>
      </c>
      <c r="K35" s="97">
        <f>COUNTIFS('Sch D. Workings'!L136,"&gt;"&amp;$D$14)</f>
        <v>0</v>
      </c>
      <c r="L35" s="83"/>
      <c r="M35" s="76">
        <f>'Sch D. Workings'!Q136</f>
        <v>0</v>
      </c>
      <c r="N35" s="296">
        <f>IF(OR('Sch D. Workings'!D29="",$D$7&lt;=I$7,M35=0),0,(IF(H35='Sch D. Workings'!$D$12,"Exceeded Cap",IF((SUMIFS('Sch A. Input'!H27:CA27,'Sch A. Input'!$H$14:$CA$14,"Total",'Sch A. Input'!$H$13:$CA$13,"&lt;="&amp;$O$7))&gt;'Sch D. Workings'!$D$12,MIN('Sch D. Workings'!T136,'Sch D. Workings'!$D$12-H35),'Sch D. Workings'!T136))))</f>
        <v>0</v>
      </c>
      <c r="O35" s="216">
        <f>'Sch D. Workings'!Y136</f>
        <v>0</v>
      </c>
      <c r="P35" s="80">
        <f>IFERROR(LOOKUP('Sch D. Workings'!V136,$C$10:$C$14,$B$10:$B$14),0)</f>
        <v>0</v>
      </c>
      <c r="Q35" s="97">
        <f>COUNTIFS('Sch D. Workings'!V136,"&gt;"&amp;$D$14)</f>
        <v>0</v>
      </c>
      <c r="R35" s="83"/>
      <c r="S35" s="76">
        <f>'Sch D. Workings'!AA136</f>
        <v>0</v>
      </c>
      <c r="T35" s="296">
        <f>IF(OR('Sch D. Workings'!D29="",$D$7&lt;=O$7,S35=0),0,IF(OR(N35="Exceeded Cap",SUM(H35,N35)='Sch D. Workings'!$D$12),"Exceeded cap",IF((SUMIFS('Sch A. Input'!H27:CA27,'Sch A. Input'!$H$14:$CA$14,"Total",'Sch A. Input'!$H$13:$CA$13,"&lt;="&amp;$U$7))&gt;'Sch D. Workings'!$D$12,MIN('Sch D. Workings'!AD136,'Sch D. Workings'!$D$12-N35-H35),'Sch D. Workings'!AD136)))</f>
        <v>0</v>
      </c>
      <c r="U35" s="216">
        <f>'Sch D. Workings'!AI136</f>
        <v>0</v>
      </c>
      <c r="V35" s="80">
        <f>IFERROR(LOOKUP('Sch D. Workings'!AF136,$C$10:$C$14,$B$10:$B$14),0)</f>
        <v>0</v>
      </c>
      <c r="W35" s="97">
        <f>COUNTIFS('Sch D. Workings'!AF136,"&gt;"&amp;$D$14)</f>
        <v>0</v>
      </c>
      <c r="X35" s="83"/>
      <c r="Y35" s="76">
        <f>'Sch D. Workings'!AK136</f>
        <v>0</v>
      </c>
      <c r="Z35" s="296">
        <f>IF(OR('Sch D. Workings'!D29="",$D$7&lt;=U$7,Y35=0),0,IF(OR(T35="Exceeded Cap",N35="Exceeded Cap",SUM(H35,N35,T35)='Sch D. Workings'!$D$12),"Exceeded Cap",IF((SUMIFS('Sch A. Input'!H27:CA27,'Sch A. Input'!$H$14:$CA$14,"Total",'Sch A. Input'!$H$13:$CA$13,"&lt;="&amp;$AA$7))&gt;'Sch D. Workings'!$D$12,MIN('Sch D. Workings'!AN136,'Sch D. Workings'!$D$12-N35-T35-H35),'Sch D. Workings'!AN136)))</f>
        <v>0</v>
      </c>
      <c r="AA35" s="216">
        <f>'Sch D. Workings'!AS136</f>
        <v>0</v>
      </c>
      <c r="AB35" s="80">
        <f>IFERROR(LOOKUP('Sch D. Workings'!AP136,$C$10:$C$14,$B$10:$B$14),0)</f>
        <v>0</v>
      </c>
      <c r="AC35" s="97">
        <f>COUNTIFS('Sch D. Workings'!AP136,"&gt;"&amp;$D$14)</f>
        <v>0</v>
      </c>
    </row>
    <row r="36" spans="3:29" x14ac:dyDescent="0.35">
      <c r="C36" s="79" t="str">
        <f>IF('Sch A. Input'!B28="","",'Sch A. Input'!B28)</f>
        <v/>
      </c>
      <c r="D36" s="77" t="str">
        <f>IF('Sch A. Input'!C28="","",'Sch A. Input'!C28)</f>
        <v/>
      </c>
      <c r="E36" s="83"/>
      <c r="F36" s="83"/>
      <c r="G36" s="97">
        <f>'Sch D. Workings'!G137</f>
        <v>0</v>
      </c>
      <c r="H36" s="297">
        <f>IF(OR('Sch D. Workings'!D30="",G36=0),0,(IF((SUMIFS('Sch A. Input'!H28:CA28,'Sch A. Input'!$H$14:$CA$14,"Total",'Sch A. Input'!$H$13:$CA$13,"&lt;="&amp;$I$7))&gt;'Sch D. Workings'!$D$12,MIN('Sch D. Workings'!J137,'Sch D. Workings'!$D$12),'Sch D. Workings'!J137)))</f>
        <v>0</v>
      </c>
      <c r="I36" s="216">
        <f>'Sch D. Workings'!O137</f>
        <v>0</v>
      </c>
      <c r="J36" s="80">
        <f>IFERROR(LOOKUP('Sch D. Workings'!L137,$C$10:$C$14,$B$10:$B$14),0)</f>
        <v>0</v>
      </c>
      <c r="K36" s="97">
        <f>COUNTIFS('Sch D. Workings'!L137,"&gt;"&amp;$D$14)</f>
        <v>0</v>
      </c>
      <c r="L36" s="83"/>
      <c r="M36" s="76">
        <f>'Sch D. Workings'!Q137</f>
        <v>0</v>
      </c>
      <c r="N36" s="296">
        <f>IF(OR('Sch D. Workings'!D30="",$D$7&lt;=I$7,M36=0),0,(IF(H36='Sch D. Workings'!$D$12,"Exceeded Cap",IF((SUMIFS('Sch A. Input'!H28:CA28,'Sch A. Input'!$H$14:$CA$14,"Total",'Sch A. Input'!$H$13:$CA$13,"&lt;="&amp;$O$7))&gt;'Sch D. Workings'!$D$12,MIN('Sch D. Workings'!T137,'Sch D. Workings'!$D$12-H36),'Sch D. Workings'!T137))))</f>
        <v>0</v>
      </c>
      <c r="O36" s="216">
        <f>'Sch D. Workings'!Y137</f>
        <v>0</v>
      </c>
      <c r="P36" s="80">
        <f>IFERROR(LOOKUP('Sch D. Workings'!V137,$C$10:$C$14,$B$10:$B$14),0)</f>
        <v>0</v>
      </c>
      <c r="Q36" s="97">
        <f>COUNTIFS('Sch D. Workings'!V137,"&gt;"&amp;$D$14)</f>
        <v>0</v>
      </c>
      <c r="R36" s="83"/>
      <c r="S36" s="76">
        <f>'Sch D. Workings'!AA137</f>
        <v>0</v>
      </c>
      <c r="T36" s="296">
        <f>IF(OR('Sch D. Workings'!D30="",$D$7&lt;=O$7,S36=0),0,IF(OR(N36="Exceeded Cap",SUM(H36,N36)='Sch D. Workings'!$D$12),"Exceeded cap",IF((SUMIFS('Sch A. Input'!H28:CA28,'Sch A. Input'!$H$14:$CA$14,"Total",'Sch A. Input'!$H$13:$CA$13,"&lt;="&amp;$U$7))&gt;'Sch D. Workings'!$D$12,MIN('Sch D. Workings'!AD137,'Sch D. Workings'!$D$12-N36-H36),'Sch D. Workings'!AD137)))</f>
        <v>0</v>
      </c>
      <c r="U36" s="216">
        <f>'Sch D. Workings'!AI137</f>
        <v>0</v>
      </c>
      <c r="V36" s="80">
        <f>IFERROR(LOOKUP('Sch D. Workings'!AF137,$C$10:$C$14,$B$10:$B$14),0)</f>
        <v>0</v>
      </c>
      <c r="W36" s="97">
        <f>COUNTIFS('Sch D. Workings'!AF137,"&gt;"&amp;$D$14)</f>
        <v>0</v>
      </c>
      <c r="X36" s="83"/>
      <c r="Y36" s="76">
        <f>'Sch D. Workings'!AK137</f>
        <v>0</v>
      </c>
      <c r="Z36" s="296">
        <f>IF(OR('Sch D. Workings'!D30="",$D$7&lt;=U$7,Y36=0),0,IF(OR(T36="Exceeded Cap",N36="Exceeded Cap",SUM(H36,N36,T36)='Sch D. Workings'!$D$12),"Exceeded Cap",IF((SUMIFS('Sch A. Input'!H28:CA28,'Sch A. Input'!$H$14:$CA$14,"Total",'Sch A. Input'!$H$13:$CA$13,"&lt;="&amp;$AA$7))&gt;'Sch D. Workings'!$D$12,MIN('Sch D. Workings'!AN137,'Sch D. Workings'!$D$12-N36-T36-H36),'Sch D. Workings'!AN137)))</f>
        <v>0</v>
      </c>
      <c r="AA36" s="216">
        <f>'Sch D. Workings'!AS137</f>
        <v>0</v>
      </c>
      <c r="AB36" s="80">
        <f>IFERROR(LOOKUP('Sch D. Workings'!AP137,$C$10:$C$14,$B$10:$B$14),0)</f>
        <v>0</v>
      </c>
      <c r="AC36" s="97">
        <f>COUNTIFS('Sch D. Workings'!AP137,"&gt;"&amp;$D$14)</f>
        <v>0</v>
      </c>
    </row>
    <row r="37" spans="3:29" x14ac:dyDescent="0.35">
      <c r="C37" s="79" t="str">
        <f>IF('Sch A. Input'!B29="","",'Sch A. Input'!B29)</f>
        <v/>
      </c>
      <c r="D37" s="77" t="str">
        <f>IF('Sch A. Input'!C29="","",'Sch A. Input'!C29)</f>
        <v/>
      </c>
      <c r="E37" s="83"/>
      <c r="F37" s="83"/>
      <c r="G37" s="97">
        <f>'Sch D. Workings'!G138</f>
        <v>0</v>
      </c>
      <c r="H37" s="297">
        <f>IF(OR('Sch D. Workings'!D31="",G37=0),0,(IF((SUMIFS('Sch A. Input'!H29:CA29,'Sch A. Input'!$H$14:$CA$14,"Total",'Sch A. Input'!$H$13:$CA$13,"&lt;="&amp;$I$7))&gt;'Sch D. Workings'!$D$12,MIN('Sch D. Workings'!J138,'Sch D. Workings'!$D$12),'Sch D. Workings'!J138)))</f>
        <v>0</v>
      </c>
      <c r="I37" s="216">
        <f>'Sch D. Workings'!O138</f>
        <v>0</v>
      </c>
      <c r="J37" s="80">
        <f>IFERROR(LOOKUP('Sch D. Workings'!L138,$C$10:$C$14,$B$10:$B$14),0)</f>
        <v>0</v>
      </c>
      <c r="K37" s="97">
        <f>COUNTIFS('Sch D. Workings'!L138,"&gt;"&amp;$D$14)</f>
        <v>0</v>
      </c>
      <c r="L37" s="83"/>
      <c r="M37" s="76">
        <f>'Sch D. Workings'!Q138</f>
        <v>0</v>
      </c>
      <c r="N37" s="296">
        <f>IF(OR('Sch D. Workings'!D31="",$D$7&lt;=I$7,M37=0),0,(IF(H37='Sch D. Workings'!$D$12,"Exceeded Cap",IF((SUMIFS('Sch A. Input'!H29:CA29,'Sch A. Input'!$H$14:$CA$14,"Total",'Sch A. Input'!$H$13:$CA$13,"&lt;="&amp;$O$7))&gt;'Sch D. Workings'!$D$12,MIN('Sch D. Workings'!T138,'Sch D. Workings'!$D$12-H37),'Sch D. Workings'!T138))))</f>
        <v>0</v>
      </c>
      <c r="O37" s="216">
        <f>'Sch D. Workings'!Y138</f>
        <v>0</v>
      </c>
      <c r="P37" s="80">
        <f>IFERROR(LOOKUP('Sch D. Workings'!V138,$C$10:$C$14,$B$10:$B$14),0)</f>
        <v>0</v>
      </c>
      <c r="Q37" s="97">
        <f>COUNTIFS('Sch D. Workings'!V138,"&gt;"&amp;$D$14)</f>
        <v>0</v>
      </c>
      <c r="R37" s="83"/>
      <c r="S37" s="76">
        <f>'Sch D. Workings'!AA138</f>
        <v>0</v>
      </c>
      <c r="T37" s="296">
        <f>IF(OR('Sch D. Workings'!D31="",$D$7&lt;=O$7,S37=0),0,IF(OR(N37="Exceeded Cap",SUM(H37,N37)='Sch D. Workings'!$D$12),"Exceeded cap",IF((SUMIFS('Sch A. Input'!H29:CA29,'Sch A. Input'!$H$14:$CA$14,"Total",'Sch A. Input'!$H$13:$CA$13,"&lt;="&amp;$U$7))&gt;'Sch D. Workings'!$D$12,MIN('Sch D. Workings'!AD138,'Sch D. Workings'!$D$12-N37-H37),'Sch D. Workings'!AD138)))</f>
        <v>0</v>
      </c>
      <c r="U37" s="216">
        <f>'Sch D. Workings'!AI138</f>
        <v>0</v>
      </c>
      <c r="V37" s="80">
        <f>IFERROR(LOOKUP('Sch D. Workings'!AF138,$C$10:$C$14,$B$10:$B$14),0)</f>
        <v>0</v>
      </c>
      <c r="W37" s="97">
        <f>COUNTIFS('Sch D. Workings'!AF138,"&gt;"&amp;$D$14)</f>
        <v>0</v>
      </c>
      <c r="X37" s="83"/>
      <c r="Y37" s="76">
        <f>'Sch D. Workings'!AK138</f>
        <v>0</v>
      </c>
      <c r="Z37" s="296">
        <f>IF(OR('Sch D. Workings'!D31="",$D$7&lt;=U$7,Y37=0),0,IF(OR(T37="Exceeded Cap",N37="Exceeded Cap",SUM(H37,N37,T37)='Sch D. Workings'!$D$12),"Exceeded Cap",IF((SUMIFS('Sch A. Input'!H29:CA29,'Sch A. Input'!$H$14:$CA$14,"Total",'Sch A. Input'!$H$13:$CA$13,"&lt;="&amp;$AA$7))&gt;'Sch D. Workings'!$D$12,MIN('Sch D. Workings'!AN138,'Sch D. Workings'!$D$12-N37-T37-H37),'Sch D. Workings'!AN138)))</f>
        <v>0</v>
      </c>
      <c r="AA37" s="216">
        <f>'Sch D. Workings'!AS138</f>
        <v>0</v>
      </c>
      <c r="AB37" s="80">
        <f>IFERROR(LOOKUP('Sch D. Workings'!AP138,$C$10:$C$14,$B$10:$B$14),0)</f>
        <v>0</v>
      </c>
      <c r="AC37" s="97">
        <f>COUNTIFS('Sch D. Workings'!AP138,"&gt;"&amp;$D$14)</f>
        <v>0</v>
      </c>
    </row>
    <row r="38" spans="3:29" x14ac:dyDescent="0.35">
      <c r="C38" s="79" t="str">
        <f>IF('Sch A. Input'!B30="","",'Sch A. Input'!B30)</f>
        <v/>
      </c>
      <c r="D38" s="77" t="str">
        <f>IF('Sch A. Input'!C30="","",'Sch A. Input'!C30)</f>
        <v/>
      </c>
      <c r="E38" s="83"/>
      <c r="F38" s="83"/>
      <c r="G38" s="97">
        <f>'Sch D. Workings'!G139</f>
        <v>0</v>
      </c>
      <c r="H38" s="297">
        <f>IF(OR('Sch D. Workings'!D32="",G38=0),0,(IF((SUMIFS('Sch A. Input'!H30:CA30,'Sch A. Input'!$H$14:$CA$14,"Total",'Sch A. Input'!$H$13:$CA$13,"&lt;="&amp;$I$7))&gt;'Sch D. Workings'!$D$12,MIN('Sch D. Workings'!J139,'Sch D. Workings'!$D$12),'Sch D. Workings'!J139)))</f>
        <v>0</v>
      </c>
      <c r="I38" s="216">
        <f>'Sch D. Workings'!O139</f>
        <v>0</v>
      </c>
      <c r="J38" s="80">
        <f>IFERROR(LOOKUP('Sch D. Workings'!L139,$C$10:$C$14,$B$10:$B$14),0)</f>
        <v>0</v>
      </c>
      <c r="K38" s="97">
        <f>COUNTIFS('Sch D. Workings'!L139,"&gt;"&amp;$D$14)</f>
        <v>0</v>
      </c>
      <c r="L38" s="83"/>
      <c r="M38" s="76">
        <f>'Sch D. Workings'!Q139</f>
        <v>0</v>
      </c>
      <c r="N38" s="296">
        <f>IF(OR('Sch D. Workings'!D32="",$D$7&lt;=I$7,M38=0),0,(IF(H38='Sch D. Workings'!$D$12,"Exceeded Cap",IF((SUMIFS('Sch A. Input'!H30:CA30,'Sch A. Input'!$H$14:$CA$14,"Total",'Sch A. Input'!$H$13:$CA$13,"&lt;="&amp;$O$7))&gt;'Sch D. Workings'!$D$12,MIN('Sch D. Workings'!T139,'Sch D. Workings'!$D$12-H38),'Sch D. Workings'!T139))))</f>
        <v>0</v>
      </c>
      <c r="O38" s="216">
        <f>'Sch D. Workings'!Y139</f>
        <v>0</v>
      </c>
      <c r="P38" s="80">
        <f>IFERROR(LOOKUP('Sch D. Workings'!V139,$C$10:$C$14,$B$10:$B$14),0)</f>
        <v>0</v>
      </c>
      <c r="Q38" s="97">
        <f>COUNTIFS('Sch D. Workings'!V139,"&gt;"&amp;$D$14)</f>
        <v>0</v>
      </c>
      <c r="R38" s="83"/>
      <c r="S38" s="76">
        <f>'Sch D. Workings'!AA139</f>
        <v>0</v>
      </c>
      <c r="T38" s="296">
        <f>IF(OR('Sch D. Workings'!D32="",$D$7&lt;=O$7,S38=0),0,IF(OR(N38="Exceeded Cap",SUM(H38,N38)='Sch D. Workings'!$D$12),"Exceeded cap",IF((SUMIFS('Sch A. Input'!H30:CA30,'Sch A. Input'!$H$14:$CA$14,"Total",'Sch A. Input'!$H$13:$CA$13,"&lt;="&amp;$U$7))&gt;'Sch D. Workings'!$D$12,MIN('Sch D. Workings'!AD139,'Sch D. Workings'!$D$12-N38-H38),'Sch D. Workings'!AD139)))</f>
        <v>0</v>
      </c>
      <c r="U38" s="216">
        <f>'Sch D. Workings'!AI139</f>
        <v>0</v>
      </c>
      <c r="V38" s="80">
        <f>IFERROR(LOOKUP('Sch D. Workings'!AF139,$C$10:$C$14,$B$10:$B$14),0)</f>
        <v>0</v>
      </c>
      <c r="W38" s="97">
        <f>COUNTIFS('Sch D. Workings'!AF139,"&gt;"&amp;$D$14)</f>
        <v>0</v>
      </c>
      <c r="X38" s="83"/>
      <c r="Y38" s="76">
        <f>'Sch D. Workings'!AK139</f>
        <v>0</v>
      </c>
      <c r="Z38" s="296">
        <f>IF(OR('Sch D. Workings'!D32="",$D$7&lt;=U$7,Y38=0),0,IF(OR(T38="Exceeded Cap",N38="Exceeded Cap",SUM(H38,N38,T38)='Sch D. Workings'!$D$12),"Exceeded Cap",IF((SUMIFS('Sch A. Input'!H30:CA30,'Sch A. Input'!$H$14:$CA$14,"Total",'Sch A. Input'!$H$13:$CA$13,"&lt;="&amp;$AA$7))&gt;'Sch D. Workings'!$D$12,MIN('Sch D. Workings'!AN139,'Sch D. Workings'!$D$12-N38-T38-H38),'Sch D. Workings'!AN139)))</f>
        <v>0</v>
      </c>
      <c r="AA38" s="216">
        <f>'Sch D. Workings'!AS139</f>
        <v>0</v>
      </c>
      <c r="AB38" s="80">
        <f>IFERROR(LOOKUP('Sch D. Workings'!AP139,$C$10:$C$14,$B$10:$B$14),0)</f>
        <v>0</v>
      </c>
      <c r="AC38" s="97">
        <f>COUNTIFS('Sch D. Workings'!AP139,"&gt;"&amp;$D$14)</f>
        <v>0</v>
      </c>
    </row>
    <row r="39" spans="3:29" x14ac:dyDescent="0.35">
      <c r="C39" s="79" t="str">
        <f>IF('Sch A. Input'!B31="","",'Sch A. Input'!B31)</f>
        <v/>
      </c>
      <c r="D39" s="77" t="str">
        <f>IF('Sch A. Input'!C31="","",'Sch A. Input'!C31)</f>
        <v/>
      </c>
      <c r="E39" s="83"/>
      <c r="F39" s="83"/>
      <c r="G39" s="97">
        <f>'Sch D. Workings'!G140</f>
        <v>0</v>
      </c>
      <c r="H39" s="297">
        <f>IF(OR('Sch D. Workings'!D33="",G39=0),0,(IF((SUMIFS('Sch A. Input'!H31:CA31,'Sch A. Input'!$H$14:$CA$14,"Total",'Sch A. Input'!$H$13:$CA$13,"&lt;="&amp;$I$7))&gt;'Sch D. Workings'!$D$12,MIN('Sch D. Workings'!J140,'Sch D. Workings'!$D$12),'Sch D. Workings'!J140)))</f>
        <v>0</v>
      </c>
      <c r="I39" s="216">
        <f>'Sch D. Workings'!O140</f>
        <v>0</v>
      </c>
      <c r="J39" s="80">
        <f>IFERROR(LOOKUP('Sch D. Workings'!L140,$C$10:$C$14,$B$10:$B$14),0)</f>
        <v>0</v>
      </c>
      <c r="K39" s="97">
        <f>COUNTIFS('Sch D. Workings'!L140,"&gt;"&amp;$D$14)</f>
        <v>0</v>
      </c>
      <c r="L39" s="83"/>
      <c r="M39" s="76">
        <f>'Sch D. Workings'!Q140</f>
        <v>0</v>
      </c>
      <c r="N39" s="296">
        <f>IF(OR('Sch D. Workings'!D33="",$D$7&lt;=I$7,M39=0),0,(IF(H39='Sch D. Workings'!$D$12,"Exceeded Cap",IF((SUMIFS('Sch A. Input'!H31:CA31,'Sch A. Input'!$H$14:$CA$14,"Total",'Sch A. Input'!$H$13:$CA$13,"&lt;="&amp;$O$7))&gt;'Sch D. Workings'!$D$12,MIN('Sch D. Workings'!T140,'Sch D. Workings'!$D$12-H39),'Sch D. Workings'!T140))))</f>
        <v>0</v>
      </c>
      <c r="O39" s="216">
        <f>'Sch D. Workings'!Y140</f>
        <v>0</v>
      </c>
      <c r="P39" s="80">
        <f>IFERROR(LOOKUP('Sch D. Workings'!V140,$C$10:$C$14,$B$10:$B$14),0)</f>
        <v>0</v>
      </c>
      <c r="Q39" s="97">
        <f>COUNTIFS('Sch D. Workings'!V140,"&gt;"&amp;$D$14)</f>
        <v>0</v>
      </c>
      <c r="R39" s="83"/>
      <c r="S39" s="76">
        <f>'Sch D. Workings'!AA140</f>
        <v>0</v>
      </c>
      <c r="T39" s="296">
        <f>IF(OR('Sch D. Workings'!D33="",$D$7&lt;=O$7,S39=0),0,IF(OR(N39="Exceeded Cap",SUM(H39,N39)='Sch D. Workings'!$D$12),"Exceeded cap",IF((SUMIFS('Sch A. Input'!H31:CA31,'Sch A. Input'!$H$14:$CA$14,"Total",'Sch A. Input'!$H$13:$CA$13,"&lt;="&amp;$U$7))&gt;'Sch D. Workings'!$D$12,MIN('Sch D. Workings'!AD140,'Sch D. Workings'!$D$12-N39-H39),'Sch D. Workings'!AD140)))</f>
        <v>0</v>
      </c>
      <c r="U39" s="216">
        <f>'Sch D. Workings'!AI140</f>
        <v>0</v>
      </c>
      <c r="V39" s="80">
        <f>IFERROR(LOOKUP('Sch D. Workings'!AF140,$C$10:$C$14,$B$10:$B$14),0)</f>
        <v>0</v>
      </c>
      <c r="W39" s="97">
        <f>COUNTIFS('Sch D. Workings'!AF140,"&gt;"&amp;$D$14)</f>
        <v>0</v>
      </c>
      <c r="X39" s="83"/>
      <c r="Y39" s="76">
        <f>'Sch D. Workings'!AK140</f>
        <v>0</v>
      </c>
      <c r="Z39" s="296">
        <f>IF(OR('Sch D. Workings'!D33="",$D$7&lt;=U$7,Y39=0),0,IF(OR(T39="Exceeded Cap",N39="Exceeded Cap",SUM(H39,N39,T39)='Sch D. Workings'!$D$12),"Exceeded Cap",IF((SUMIFS('Sch A. Input'!H31:CA31,'Sch A. Input'!$H$14:$CA$14,"Total",'Sch A. Input'!$H$13:$CA$13,"&lt;="&amp;$AA$7))&gt;'Sch D. Workings'!$D$12,MIN('Sch D. Workings'!AN140,'Sch D. Workings'!$D$12-N39-T39-H39),'Sch D. Workings'!AN140)))</f>
        <v>0</v>
      </c>
      <c r="AA39" s="216">
        <f>'Sch D. Workings'!AS140</f>
        <v>0</v>
      </c>
      <c r="AB39" s="80">
        <f>IFERROR(LOOKUP('Sch D. Workings'!AP140,$C$10:$C$14,$B$10:$B$14),0)</f>
        <v>0</v>
      </c>
      <c r="AC39" s="97">
        <f>COUNTIFS('Sch D. Workings'!AP140,"&gt;"&amp;$D$14)</f>
        <v>0</v>
      </c>
    </row>
    <row r="40" spans="3:29" x14ac:dyDescent="0.35">
      <c r="C40" s="79" t="str">
        <f>IF('Sch A. Input'!B32="","",'Sch A. Input'!B32)</f>
        <v/>
      </c>
      <c r="D40" s="77" t="str">
        <f>IF('Sch A. Input'!C32="","",'Sch A. Input'!C32)</f>
        <v/>
      </c>
      <c r="E40" s="83"/>
      <c r="F40" s="83"/>
      <c r="G40" s="97">
        <f>'Sch D. Workings'!G141</f>
        <v>0</v>
      </c>
      <c r="H40" s="297">
        <f>IF(OR('Sch D. Workings'!D34="",G40=0),0,(IF((SUMIFS('Sch A. Input'!H32:CA32,'Sch A. Input'!$H$14:$CA$14,"Total",'Sch A. Input'!$H$13:$CA$13,"&lt;="&amp;$I$7))&gt;'Sch D. Workings'!$D$12,MIN('Sch D. Workings'!J141,'Sch D. Workings'!$D$12),'Sch D. Workings'!J141)))</f>
        <v>0</v>
      </c>
      <c r="I40" s="216">
        <f>'Sch D. Workings'!O141</f>
        <v>0</v>
      </c>
      <c r="J40" s="80">
        <f>IFERROR(LOOKUP('Sch D. Workings'!L141,$C$10:$C$14,$B$10:$B$14),0)</f>
        <v>0</v>
      </c>
      <c r="K40" s="97">
        <f>COUNTIFS('Sch D. Workings'!L141,"&gt;"&amp;$D$14)</f>
        <v>0</v>
      </c>
      <c r="L40" s="83"/>
      <c r="M40" s="76">
        <f>'Sch D. Workings'!Q141</f>
        <v>0</v>
      </c>
      <c r="N40" s="296">
        <f>IF(OR('Sch D. Workings'!D34="",$D$7&lt;=I$7,M40=0),0,(IF(H40='Sch D. Workings'!$D$12,"Exceeded Cap",IF((SUMIFS('Sch A. Input'!H32:CA32,'Sch A. Input'!$H$14:$CA$14,"Total",'Sch A. Input'!$H$13:$CA$13,"&lt;="&amp;$O$7))&gt;'Sch D. Workings'!$D$12,MIN('Sch D. Workings'!T141,'Sch D. Workings'!$D$12-H40),'Sch D. Workings'!T141))))</f>
        <v>0</v>
      </c>
      <c r="O40" s="216">
        <f>'Sch D. Workings'!Y141</f>
        <v>0</v>
      </c>
      <c r="P40" s="80">
        <f>IFERROR(LOOKUP('Sch D. Workings'!V141,$C$10:$C$14,$B$10:$B$14),0)</f>
        <v>0</v>
      </c>
      <c r="Q40" s="97">
        <f>COUNTIFS('Sch D. Workings'!V141,"&gt;"&amp;$D$14)</f>
        <v>0</v>
      </c>
      <c r="R40" s="83"/>
      <c r="S40" s="76">
        <f>'Sch D. Workings'!AA141</f>
        <v>0</v>
      </c>
      <c r="T40" s="296">
        <f>IF(OR('Sch D. Workings'!D34="",$D$7&lt;=O$7,S40=0),0,IF(OR(N40="Exceeded Cap",SUM(H40,N40)='Sch D. Workings'!$D$12),"Exceeded cap",IF((SUMIFS('Sch A. Input'!H32:CA32,'Sch A. Input'!$H$14:$CA$14,"Total",'Sch A. Input'!$H$13:$CA$13,"&lt;="&amp;$U$7))&gt;'Sch D. Workings'!$D$12,MIN('Sch D. Workings'!AD141,'Sch D. Workings'!$D$12-N40-H40),'Sch D. Workings'!AD141)))</f>
        <v>0</v>
      </c>
      <c r="U40" s="216">
        <f>'Sch D. Workings'!AI141</f>
        <v>0</v>
      </c>
      <c r="V40" s="80">
        <f>IFERROR(LOOKUP('Sch D. Workings'!AF141,$C$10:$C$14,$B$10:$B$14),0)</f>
        <v>0</v>
      </c>
      <c r="W40" s="97">
        <f>COUNTIFS('Sch D. Workings'!AF141,"&gt;"&amp;$D$14)</f>
        <v>0</v>
      </c>
      <c r="X40" s="83"/>
      <c r="Y40" s="76">
        <f>'Sch D. Workings'!AK141</f>
        <v>0</v>
      </c>
      <c r="Z40" s="296">
        <f>IF(OR('Sch D. Workings'!D34="",$D$7&lt;=U$7,Y40=0),0,IF(OR(T40="Exceeded Cap",N40="Exceeded Cap",SUM(H40,N40,T40)='Sch D. Workings'!$D$12),"Exceeded Cap",IF((SUMIFS('Sch A. Input'!H32:CA32,'Sch A. Input'!$H$14:$CA$14,"Total",'Sch A. Input'!$H$13:$CA$13,"&lt;="&amp;$AA$7))&gt;'Sch D. Workings'!$D$12,MIN('Sch D. Workings'!AN141,'Sch D. Workings'!$D$12-N40-T40-H40),'Sch D. Workings'!AN141)))</f>
        <v>0</v>
      </c>
      <c r="AA40" s="216">
        <f>'Sch D. Workings'!AS141</f>
        <v>0</v>
      </c>
      <c r="AB40" s="80">
        <f>IFERROR(LOOKUP('Sch D. Workings'!AP141,$C$10:$C$14,$B$10:$B$14),0)</f>
        <v>0</v>
      </c>
      <c r="AC40" s="97">
        <f>COUNTIFS('Sch D. Workings'!AP141,"&gt;"&amp;$D$14)</f>
        <v>0</v>
      </c>
    </row>
    <row r="41" spans="3:29" x14ac:dyDescent="0.35">
      <c r="C41" s="79" t="str">
        <f>IF('Sch A. Input'!B33="","",'Sch A. Input'!B33)</f>
        <v/>
      </c>
      <c r="D41" s="77" t="str">
        <f>IF('Sch A. Input'!C33="","",'Sch A. Input'!C33)</f>
        <v/>
      </c>
      <c r="E41" s="83"/>
      <c r="F41" s="83"/>
      <c r="G41" s="97">
        <f>'Sch D. Workings'!G142</f>
        <v>0</v>
      </c>
      <c r="H41" s="297">
        <f>IF(OR('Sch D. Workings'!D35="",G41=0),0,(IF((SUMIFS('Sch A. Input'!H33:CA33,'Sch A. Input'!$H$14:$CA$14,"Total",'Sch A. Input'!$H$13:$CA$13,"&lt;="&amp;$I$7))&gt;'Sch D. Workings'!$D$12,MIN('Sch D. Workings'!J142,'Sch D. Workings'!$D$12),'Sch D. Workings'!J142)))</f>
        <v>0</v>
      </c>
      <c r="I41" s="216">
        <f>'Sch D. Workings'!O142</f>
        <v>0</v>
      </c>
      <c r="J41" s="80">
        <f>IFERROR(LOOKUP('Sch D. Workings'!L142,$C$10:$C$14,$B$10:$B$14),0)</f>
        <v>0</v>
      </c>
      <c r="K41" s="97">
        <f>COUNTIFS('Sch D. Workings'!L142,"&gt;"&amp;$D$14)</f>
        <v>0</v>
      </c>
      <c r="L41" s="83"/>
      <c r="M41" s="76">
        <f>'Sch D. Workings'!Q142</f>
        <v>0</v>
      </c>
      <c r="N41" s="296">
        <f>IF(OR('Sch D. Workings'!D35="",$D$7&lt;=I$7,M41=0),0,(IF(H41='Sch D. Workings'!$D$12,"Exceeded Cap",IF((SUMIFS('Sch A. Input'!H33:CA33,'Sch A. Input'!$H$14:$CA$14,"Total",'Sch A. Input'!$H$13:$CA$13,"&lt;="&amp;$O$7))&gt;'Sch D. Workings'!$D$12,MIN('Sch D. Workings'!T142,'Sch D. Workings'!$D$12-H41),'Sch D. Workings'!T142))))</f>
        <v>0</v>
      </c>
      <c r="O41" s="216">
        <f>'Sch D. Workings'!Y142</f>
        <v>0</v>
      </c>
      <c r="P41" s="80">
        <f>IFERROR(LOOKUP('Sch D. Workings'!V142,$C$10:$C$14,$B$10:$B$14),0)</f>
        <v>0</v>
      </c>
      <c r="Q41" s="97">
        <f>COUNTIFS('Sch D. Workings'!V142,"&gt;"&amp;$D$14)</f>
        <v>0</v>
      </c>
      <c r="R41" s="83"/>
      <c r="S41" s="76">
        <f>'Sch D. Workings'!AA142</f>
        <v>0</v>
      </c>
      <c r="T41" s="296">
        <f>IF(OR('Sch D. Workings'!D35="",$D$7&lt;=O$7,S41=0),0,IF(OR(N41="Exceeded Cap",SUM(H41,N41)='Sch D. Workings'!$D$12),"Exceeded cap",IF((SUMIFS('Sch A. Input'!H33:CA33,'Sch A. Input'!$H$14:$CA$14,"Total",'Sch A. Input'!$H$13:$CA$13,"&lt;="&amp;$U$7))&gt;'Sch D. Workings'!$D$12,MIN('Sch D. Workings'!AD142,'Sch D. Workings'!$D$12-N41-H41),'Sch D. Workings'!AD142)))</f>
        <v>0</v>
      </c>
      <c r="U41" s="216">
        <f>'Sch D. Workings'!AI142</f>
        <v>0</v>
      </c>
      <c r="V41" s="80">
        <f>IFERROR(LOOKUP('Sch D. Workings'!AF142,$C$10:$C$14,$B$10:$B$14),0)</f>
        <v>0</v>
      </c>
      <c r="W41" s="97">
        <f>COUNTIFS('Sch D. Workings'!AF142,"&gt;"&amp;$D$14)</f>
        <v>0</v>
      </c>
      <c r="X41" s="83"/>
      <c r="Y41" s="76">
        <f>'Sch D. Workings'!AK142</f>
        <v>0</v>
      </c>
      <c r="Z41" s="296">
        <f>IF(OR('Sch D. Workings'!D35="",$D$7&lt;=U$7,Y41=0),0,IF(OR(T41="Exceeded Cap",N41="Exceeded Cap",SUM(H41,N41,T41)='Sch D. Workings'!$D$12),"Exceeded Cap",IF((SUMIFS('Sch A. Input'!H33:CA33,'Sch A. Input'!$H$14:$CA$14,"Total",'Sch A. Input'!$H$13:$CA$13,"&lt;="&amp;$AA$7))&gt;'Sch D. Workings'!$D$12,MIN('Sch D. Workings'!AN142,'Sch D. Workings'!$D$12-N41-T41-H41),'Sch D. Workings'!AN142)))</f>
        <v>0</v>
      </c>
      <c r="AA41" s="216">
        <f>'Sch D. Workings'!AS142</f>
        <v>0</v>
      </c>
      <c r="AB41" s="80">
        <f>IFERROR(LOOKUP('Sch D. Workings'!AP142,$C$10:$C$14,$B$10:$B$14),0)</f>
        <v>0</v>
      </c>
      <c r="AC41" s="97">
        <f>COUNTIFS('Sch D. Workings'!AP142,"&gt;"&amp;$D$14)</f>
        <v>0</v>
      </c>
    </row>
    <row r="42" spans="3:29" x14ac:dyDescent="0.35">
      <c r="C42" s="79" t="str">
        <f>IF('Sch A. Input'!B34="","",'Sch A. Input'!B34)</f>
        <v/>
      </c>
      <c r="D42" s="77" t="str">
        <f>IF('Sch A. Input'!C34="","",'Sch A. Input'!C34)</f>
        <v/>
      </c>
      <c r="E42" s="83"/>
      <c r="F42" s="83"/>
      <c r="G42" s="97">
        <f>'Sch D. Workings'!G143</f>
        <v>0</v>
      </c>
      <c r="H42" s="297">
        <f>IF(OR('Sch D. Workings'!D36="",G42=0),0,(IF((SUMIFS('Sch A. Input'!H34:CA34,'Sch A. Input'!$H$14:$CA$14,"Total",'Sch A. Input'!$H$13:$CA$13,"&lt;="&amp;$I$7))&gt;'Sch D. Workings'!$D$12,MIN('Sch D. Workings'!J143,'Sch D. Workings'!$D$12),'Sch D. Workings'!J143)))</f>
        <v>0</v>
      </c>
      <c r="I42" s="216">
        <f>'Sch D. Workings'!O143</f>
        <v>0</v>
      </c>
      <c r="J42" s="80">
        <f>IFERROR(LOOKUP('Sch D. Workings'!L143,$C$10:$C$14,$B$10:$B$14),0)</f>
        <v>0</v>
      </c>
      <c r="K42" s="97">
        <f>COUNTIFS('Sch D. Workings'!L143,"&gt;"&amp;$D$14)</f>
        <v>0</v>
      </c>
      <c r="L42" s="83"/>
      <c r="M42" s="76">
        <f>'Sch D. Workings'!Q143</f>
        <v>0</v>
      </c>
      <c r="N42" s="296">
        <f>IF(OR('Sch D. Workings'!D36="",$D$7&lt;=I$7,M42=0),0,(IF(H42='Sch D. Workings'!$D$12,"Exceeded Cap",IF((SUMIFS('Sch A. Input'!H34:CA34,'Sch A. Input'!$H$14:$CA$14,"Total",'Sch A. Input'!$H$13:$CA$13,"&lt;="&amp;$O$7))&gt;'Sch D. Workings'!$D$12,MIN('Sch D. Workings'!T143,'Sch D. Workings'!$D$12-H42),'Sch D. Workings'!T143))))</f>
        <v>0</v>
      </c>
      <c r="O42" s="216">
        <f>'Sch D. Workings'!Y143</f>
        <v>0</v>
      </c>
      <c r="P42" s="80">
        <f>IFERROR(LOOKUP('Sch D. Workings'!V143,$C$10:$C$14,$B$10:$B$14),0)</f>
        <v>0</v>
      </c>
      <c r="Q42" s="97">
        <f>COUNTIFS('Sch D. Workings'!V143,"&gt;"&amp;$D$14)</f>
        <v>0</v>
      </c>
      <c r="R42" s="83"/>
      <c r="S42" s="76">
        <f>'Sch D. Workings'!AA143</f>
        <v>0</v>
      </c>
      <c r="T42" s="296">
        <f>IF(OR('Sch D. Workings'!D36="",$D$7&lt;=O$7,S42=0),0,IF(OR(N42="Exceeded Cap",SUM(H42,N42)='Sch D. Workings'!$D$12),"Exceeded cap",IF((SUMIFS('Sch A. Input'!H34:CA34,'Sch A. Input'!$H$14:$CA$14,"Total",'Sch A. Input'!$H$13:$CA$13,"&lt;="&amp;$U$7))&gt;'Sch D. Workings'!$D$12,MIN('Sch D. Workings'!AD143,'Sch D. Workings'!$D$12-N42-H42),'Sch D. Workings'!AD143)))</f>
        <v>0</v>
      </c>
      <c r="U42" s="216">
        <f>'Sch D. Workings'!AI143</f>
        <v>0</v>
      </c>
      <c r="V42" s="80">
        <f>IFERROR(LOOKUP('Sch D. Workings'!AF143,$C$10:$C$14,$B$10:$B$14),0)</f>
        <v>0</v>
      </c>
      <c r="W42" s="97">
        <f>COUNTIFS('Sch D. Workings'!AF143,"&gt;"&amp;$D$14)</f>
        <v>0</v>
      </c>
      <c r="X42" s="83"/>
      <c r="Y42" s="76">
        <f>'Sch D. Workings'!AK143</f>
        <v>0</v>
      </c>
      <c r="Z42" s="296">
        <f>IF(OR('Sch D. Workings'!D36="",$D$7&lt;=U$7,Y42=0),0,IF(OR(T42="Exceeded Cap",N42="Exceeded Cap",SUM(H42,N42,T42)='Sch D. Workings'!$D$12),"Exceeded Cap",IF((SUMIFS('Sch A. Input'!H34:CA34,'Sch A. Input'!$H$14:$CA$14,"Total",'Sch A. Input'!$H$13:$CA$13,"&lt;="&amp;$AA$7))&gt;'Sch D. Workings'!$D$12,MIN('Sch D. Workings'!AN143,'Sch D. Workings'!$D$12-N42-T42-H42),'Sch D. Workings'!AN143)))</f>
        <v>0</v>
      </c>
      <c r="AA42" s="216">
        <f>'Sch D. Workings'!AS143</f>
        <v>0</v>
      </c>
      <c r="AB42" s="80">
        <f>IFERROR(LOOKUP('Sch D. Workings'!AP143,$C$10:$C$14,$B$10:$B$14),0)</f>
        <v>0</v>
      </c>
      <c r="AC42" s="97">
        <f>COUNTIFS('Sch D. Workings'!AP143,"&gt;"&amp;$D$14)</f>
        <v>0</v>
      </c>
    </row>
    <row r="43" spans="3:29" x14ac:dyDescent="0.35">
      <c r="C43" s="79" t="str">
        <f>IF('Sch A. Input'!B35="","",'Sch A. Input'!B35)</f>
        <v/>
      </c>
      <c r="D43" s="77" t="str">
        <f>IF('Sch A. Input'!C35="","",'Sch A. Input'!C35)</f>
        <v/>
      </c>
      <c r="E43" s="83"/>
      <c r="F43" s="83"/>
      <c r="G43" s="97">
        <f>'Sch D. Workings'!G144</f>
        <v>0</v>
      </c>
      <c r="H43" s="297">
        <f>IF(OR('Sch D. Workings'!D37="",G43=0),0,(IF((SUMIFS('Sch A. Input'!H35:CA35,'Sch A. Input'!$H$14:$CA$14,"Total",'Sch A. Input'!$H$13:$CA$13,"&lt;="&amp;$I$7))&gt;'Sch D. Workings'!$D$12,MIN('Sch D. Workings'!J144,'Sch D. Workings'!$D$12),'Sch D. Workings'!J144)))</f>
        <v>0</v>
      </c>
      <c r="I43" s="216">
        <f>'Sch D. Workings'!O144</f>
        <v>0</v>
      </c>
      <c r="J43" s="80">
        <f>IFERROR(LOOKUP('Sch D. Workings'!L144,$C$10:$C$14,$B$10:$B$14),0)</f>
        <v>0</v>
      </c>
      <c r="K43" s="97">
        <f>COUNTIFS('Sch D. Workings'!L144,"&gt;"&amp;$D$14)</f>
        <v>0</v>
      </c>
      <c r="L43" s="83"/>
      <c r="M43" s="76">
        <f>'Sch D. Workings'!Q144</f>
        <v>0</v>
      </c>
      <c r="N43" s="296">
        <f>IF(OR('Sch D. Workings'!D37="",$D$7&lt;=I$7,M43=0),0,(IF(H43='Sch D. Workings'!$D$12,"Exceeded Cap",IF((SUMIFS('Sch A. Input'!H35:CA35,'Sch A. Input'!$H$14:$CA$14,"Total",'Sch A. Input'!$H$13:$CA$13,"&lt;="&amp;$O$7))&gt;'Sch D. Workings'!$D$12,MIN('Sch D. Workings'!T144,'Sch D. Workings'!$D$12-H43),'Sch D. Workings'!T144))))</f>
        <v>0</v>
      </c>
      <c r="O43" s="216">
        <f>'Sch D. Workings'!Y144</f>
        <v>0</v>
      </c>
      <c r="P43" s="80">
        <f>IFERROR(LOOKUP('Sch D. Workings'!V144,$C$10:$C$14,$B$10:$B$14),0)</f>
        <v>0</v>
      </c>
      <c r="Q43" s="97">
        <f>COUNTIFS('Sch D. Workings'!V144,"&gt;"&amp;$D$14)</f>
        <v>0</v>
      </c>
      <c r="R43" s="83"/>
      <c r="S43" s="76">
        <f>'Sch D. Workings'!AA144</f>
        <v>0</v>
      </c>
      <c r="T43" s="296">
        <f>IF(OR('Sch D. Workings'!D37="",$D$7&lt;=O$7,S43=0),0,IF(OR(N43="Exceeded Cap",SUM(H43,N43)='Sch D. Workings'!$D$12),"Exceeded cap",IF((SUMIFS('Sch A. Input'!H35:CA35,'Sch A. Input'!$H$14:$CA$14,"Total",'Sch A. Input'!$H$13:$CA$13,"&lt;="&amp;$U$7))&gt;'Sch D. Workings'!$D$12,MIN('Sch D. Workings'!AD144,'Sch D. Workings'!$D$12-N43-H43),'Sch D. Workings'!AD144)))</f>
        <v>0</v>
      </c>
      <c r="U43" s="216">
        <f>'Sch D. Workings'!AI144</f>
        <v>0</v>
      </c>
      <c r="V43" s="80">
        <f>IFERROR(LOOKUP('Sch D. Workings'!AF144,$C$10:$C$14,$B$10:$B$14),0)</f>
        <v>0</v>
      </c>
      <c r="W43" s="97">
        <f>COUNTIFS('Sch D. Workings'!AF144,"&gt;"&amp;$D$14)</f>
        <v>0</v>
      </c>
      <c r="X43" s="83"/>
      <c r="Y43" s="76">
        <f>'Sch D. Workings'!AK144</f>
        <v>0</v>
      </c>
      <c r="Z43" s="296">
        <f>IF(OR('Sch D. Workings'!D37="",$D$7&lt;=U$7,Y43=0),0,IF(OR(T43="Exceeded Cap",N43="Exceeded Cap",SUM(H43,N43,T43)='Sch D. Workings'!$D$12),"Exceeded Cap",IF((SUMIFS('Sch A. Input'!H35:CA35,'Sch A. Input'!$H$14:$CA$14,"Total",'Sch A. Input'!$H$13:$CA$13,"&lt;="&amp;$AA$7))&gt;'Sch D. Workings'!$D$12,MIN('Sch D. Workings'!AN144,'Sch D. Workings'!$D$12-N43-T43-H43),'Sch D. Workings'!AN144)))</f>
        <v>0</v>
      </c>
      <c r="AA43" s="216">
        <f>'Sch D. Workings'!AS144</f>
        <v>0</v>
      </c>
      <c r="AB43" s="80">
        <f>IFERROR(LOOKUP('Sch D. Workings'!AP144,$C$10:$C$14,$B$10:$B$14),0)</f>
        <v>0</v>
      </c>
      <c r="AC43" s="97">
        <f>COUNTIFS('Sch D. Workings'!AP144,"&gt;"&amp;$D$14)</f>
        <v>0</v>
      </c>
    </row>
    <row r="44" spans="3:29" x14ac:dyDescent="0.35">
      <c r="C44" s="79" t="str">
        <f>IF('Sch A. Input'!B36="","",'Sch A. Input'!B36)</f>
        <v/>
      </c>
      <c r="D44" s="77" t="str">
        <f>IF('Sch A. Input'!C36="","",'Sch A. Input'!C36)</f>
        <v/>
      </c>
      <c r="E44" s="83"/>
      <c r="F44" s="83"/>
      <c r="G44" s="97">
        <f>'Sch D. Workings'!G145</f>
        <v>0</v>
      </c>
      <c r="H44" s="297">
        <f>IF(OR('Sch D. Workings'!D38="",G44=0),0,(IF((SUMIFS('Sch A. Input'!H36:CA36,'Sch A. Input'!$H$14:$CA$14,"Total",'Sch A. Input'!$H$13:$CA$13,"&lt;="&amp;$I$7))&gt;'Sch D. Workings'!$D$12,MIN('Sch D. Workings'!J145,'Sch D. Workings'!$D$12),'Sch D. Workings'!J145)))</f>
        <v>0</v>
      </c>
      <c r="I44" s="216">
        <f>'Sch D. Workings'!O145</f>
        <v>0</v>
      </c>
      <c r="J44" s="80">
        <f>IFERROR(LOOKUP('Sch D. Workings'!L145,$C$10:$C$14,$B$10:$B$14),0)</f>
        <v>0</v>
      </c>
      <c r="K44" s="97">
        <f>COUNTIFS('Sch D. Workings'!L145,"&gt;"&amp;$D$14)</f>
        <v>0</v>
      </c>
      <c r="L44" s="83"/>
      <c r="M44" s="76">
        <f>'Sch D. Workings'!Q145</f>
        <v>0</v>
      </c>
      <c r="N44" s="296">
        <f>IF(OR('Sch D. Workings'!D38="",$D$7&lt;=I$7,M44=0),0,(IF(H44='Sch D. Workings'!$D$12,"Exceeded Cap",IF((SUMIFS('Sch A. Input'!H36:CA36,'Sch A. Input'!$H$14:$CA$14,"Total",'Sch A. Input'!$H$13:$CA$13,"&lt;="&amp;$O$7))&gt;'Sch D. Workings'!$D$12,MIN('Sch D. Workings'!T145,'Sch D. Workings'!$D$12-H44),'Sch D. Workings'!T145))))</f>
        <v>0</v>
      </c>
      <c r="O44" s="216">
        <f>'Sch D. Workings'!Y145</f>
        <v>0</v>
      </c>
      <c r="P44" s="80">
        <f>IFERROR(LOOKUP('Sch D. Workings'!V145,$C$10:$C$14,$B$10:$B$14),0)</f>
        <v>0</v>
      </c>
      <c r="Q44" s="97">
        <f>COUNTIFS('Sch D. Workings'!V145,"&gt;"&amp;$D$14)</f>
        <v>0</v>
      </c>
      <c r="R44" s="83"/>
      <c r="S44" s="76">
        <f>'Sch D. Workings'!AA145</f>
        <v>0</v>
      </c>
      <c r="T44" s="296">
        <f>IF(OR('Sch D. Workings'!D38="",$D$7&lt;=O$7,S44=0),0,IF(OR(N44="Exceeded Cap",SUM(H44,N44)='Sch D. Workings'!$D$12),"Exceeded cap",IF((SUMIFS('Sch A. Input'!H36:CA36,'Sch A. Input'!$H$14:$CA$14,"Total",'Sch A. Input'!$H$13:$CA$13,"&lt;="&amp;$U$7))&gt;'Sch D. Workings'!$D$12,MIN('Sch D. Workings'!AD145,'Sch D. Workings'!$D$12-N44-H44),'Sch D. Workings'!AD145)))</f>
        <v>0</v>
      </c>
      <c r="U44" s="216">
        <f>'Sch D. Workings'!AI145</f>
        <v>0</v>
      </c>
      <c r="V44" s="80">
        <f>IFERROR(LOOKUP('Sch D. Workings'!AF145,$C$10:$C$14,$B$10:$B$14),0)</f>
        <v>0</v>
      </c>
      <c r="W44" s="97">
        <f>COUNTIFS('Sch D. Workings'!AF145,"&gt;"&amp;$D$14)</f>
        <v>0</v>
      </c>
      <c r="X44" s="83"/>
      <c r="Y44" s="76">
        <f>'Sch D. Workings'!AK145</f>
        <v>0</v>
      </c>
      <c r="Z44" s="296">
        <f>IF(OR('Sch D. Workings'!D38="",$D$7&lt;=U$7,Y44=0),0,IF(OR(T44="Exceeded Cap",N44="Exceeded Cap",SUM(H44,N44,T44)='Sch D. Workings'!$D$12),"Exceeded Cap",IF((SUMIFS('Sch A. Input'!H36:CA36,'Sch A. Input'!$H$14:$CA$14,"Total",'Sch A. Input'!$H$13:$CA$13,"&lt;="&amp;$AA$7))&gt;'Sch D. Workings'!$D$12,MIN('Sch D. Workings'!AN145,'Sch D. Workings'!$D$12-N44-T44-H44),'Sch D. Workings'!AN145)))</f>
        <v>0</v>
      </c>
      <c r="AA44" s="216">
        <f>'Sch D. Workings'!AS145</f>
        <v>0</v>
      </c>
      <c r="AB44" s="80">
        <f>IFERROR(LOOKUP('Sch D. Workings'!AP145,$C$10:$C$14,$B$10:$B$14),0)</f>
        <v>0</v>
      </c>
      <c r="AC44" s="97">
        <f>COUNTIFS('Sch D. Workings'!AP145,"&gt;"&amp;$D$14)</f>
        <v>0</v>
      </c>
    </row>
    <row r="45" spans="3:29" x14ac:dyDescent="0.35">
      <c r="C45" s="79" t="str">
        <f>IF('Sch A. Input'!B37="","",'Sch A. Input'!B37)</f>
        <v/>
      </c>
      <c r="D45" s="77" t="str">
        <f>IF('Sch A. Input'!C37="","",'Sch A. Input'!C37)</f>
        <v/>
      </c>
      <c r="E45" s="83"/>
      <c r="F45" s="83"/>
      <c r="G45" s="97">
        <f>'Sch D. Workings'!G146</f>
        <v>0</v>
      </c>
      <c r="H45" s="297">
        <f>IF(OR('Sch D. Workings'!D39="",G45=0),0,(IF((SUMIFS('Sch A. Input'!H37:CA37,'Sch A. Input'!$H$14:$CA$14,"Total",'Sch A. Input'!$H$13:$CA$13,"&lt;="&amp;$I$7))&gt;'Sch D. Workings'!$D$12,MIN('Sch D. Workings'!J146,'Sch D. Workings'!$D$12),'Sch D. Workings'!J146)))</f>
        <v>0</v>
      </c>
      <c r="I45" s="216">
        <f>'Sch D. Workings'!O146</f>
        <v>0</v>
      </c>
      <c r="J45" s="80">
        <f>IFERROR(LOOKUP('Sch D. Workings'!L146,$C$10:$C$14,$B$10:$B$14),0)</f>
        <v>0</v>
      </c>
      <c r="K45" s="97">
        <f>COUNTIFS('Sch D. Workings'!L146,"&gt;"&amp;$D$14)</f>
        <v>0</v>
      </c>
      <c r="L45" s="83"/>
      <c r="M45" s="76">
        <f>'Sch D. Workings'!Q146</f>
        <v>0</v>
      </c>
      <c r="N45" s="296">
        <f>IF(OR('Sch D. Workings'!D39="",$D$7&lt;=I$7,M45=0),0,(IF(H45='Sch D. Workings'!$D$12,"Exceeded Cap",IF((SUMIFS('Sch A. Input'!H37:CA37,'Sch A. Input'!$H$14:$CA$14,"Total",'Sch A. Input'!$H$13:$CA$13,"&lt;="&amp;$O$7))&gt;'Sch D. Workings'!$D$12,MIN('Sch D. Workings'!T146,'Sch D. Workings'!$D$12-H45),'Sch D. Workings'!T146))))</f>
        <v>0</v>
      </c>
      <c r="O45" s="216">
        <f>'Sch D. Workings'!Y146</f>
        <v>0</v>
      </c>
      <c r="P45" s="80">
        <f>IFERROR(LOOKUP('Sch D. Workings'!V146,$C$10:$C$14,$B$10:$B$14),0)</f>
        <v>0</v>
      </c>
      <c r="Q45" s="97">
        <f>COUNTIFS('Sch D. Workings'!V146,"&gt;"&amp;$D$14)</f>
        <v>0</v>
      </c>
      <c r="R45" s="83"/>
      <c r="S45" s="76">
        <f>'Sch D. Workings'!AA146</f>
        <v>0</v>
      </c>
      <c r="T45" s="296">
        <f>IF(OR('Sch D. Workings'!D39="",$D$7&lt;=O$7,S45=0),0,IF(OR(N45="Exceeded Cap",SUM(H45,N45)='Sch D. Workings'!$D$12),"Exceeded cap",IF((SUMIFS('Sch A. Input'!H37:CA37,'Sch A. Input'!$H$14:$CA$14,"Total",'Sch A. Input'!$H$13:$CA$13,"&lt;="&amp;$U$7))&gt;'Sch D. Workings'!$D$12,MIN('Sch D. Workings'!AD146,'Sch D. Workings'!$D$12-N45-H45),'Sch D. Workings'!AD146)))</f>
        <v>0</v>
      </c>
      <c r="U45" s="216">
        <f>'Sch D. Workings'!AI146</f>
        <v>0</v>
      </c>
      <c r="V45" s="80">
        <f>IFERROR(LOOKUP('Sch D. Workings'!AF146,$C$10:$C$14,$B$10:$B$14),0)</f>
        <v>0</v>
      </c>
      <c r="W45" s="97">
        <f>COUNTIFS('Sch D. Workings'!AF146,"&gt;"&amp;$D$14)</f>
        <v>0</v>
      </c>
      <c r="X45" s="83"/>
      <c r="Y45" s="76">
        <f>'Sch D. Workings'!AK146</f>
        <v>0</v>
      </c>
      <c r="Z45" s="296">
        <f>IF(OR('Sch D. Workings'!D39="",$D$7&lt;=U$7,Y45=0),0,IF(OR(T45="Exceeded Cap",N45="Exceeded Cap",SUM(H45,N45,T45)='Sch D. Workings'!$D$12),"Exceeded Cap",IF((SUMIFS('Sch A. Input'!H37:CA37,'Sch A. Input'!$H$14:$CA$14,"Total",'Sch A. Input'!$H$13:$CA$13,"&lt;="&amp;$AA$7))&gt;'Sch D. Workings'!$D$12,MIN('Sch D. Workings'!AN146,'Sch D. Workings'!$D$12-N45-T45-H45),'Sch D. Workings'!AN146)))</f>
        <v>0</v>
      </c>
      <c r="AA45" s="216">
        <f>'Sch D. Workings'!AS146</f>
        <v>0</v>
      </c>
      <c r="AB45" s="80">
        <f>IFERROR(LOOKUP('Sch D. Workings'!AP146,$C$10:$C$14,$B$10:$B$14),0)</f>
        <v>0</v>
      </c>
      <c r="AC45" s="97">
        <f>COUNTIFS('Sch D. Workings'!AP146,"&gt;"&amp;$D$14)</f>
        <v>0</v>
      </c>
    </row>
    <row r="46" spans="3:29" x14ac:dyDescent="0.35">
      <c r="C46" s="79" t="str">
        <f>IF('Sch A. Input'!B38="","",'Sch A. Input'!B38)</f>
        <v/>
      </c>
      <c r="D46" s="77" t="str">
        <f>IF('Sch A. Input'!C38="","",'Sch A. Input'!C38)</f>
        <v/>
      </c>
      <c r="E46" s="83"/>
      <c r="F46" s="83"/>
      <c r="G46" s="97">
        <f>'Sch D. Workings'!G147</f>
        <v>0</v>
      </c>
      <c r="H46" s="297">
        <f>IF(OR('Sch D. Workings'!D40="",G46=0),0,(IF((SUMIFS('Sch A. Input'!H38:CA38,'Sch A. Input'!$H$14:$CA$14,"Total",'Sch A. Input'!$H$13:$CA$13,"&lt;="&amp;$I$7))&gt;'Sch D. Workings'!$D$12,MIN('Sch D. Workings'!J147,'Sch D. Workings'!$D$12),'Sch D. Workings'!J147)))</f>
        <v>0</v>
      </c>
      <c r="I46" s="216">
        <f>'Sch D. Workings'!O147</f>
        <v>0</v>
      </c>
      <c r="J46" s="80">
        <f>IFERROR(LOOKUP('Sch D. Workings'!L147,$C$10:$C$14,$B$10:$B$14),0)</f>
        <v>0</v>
      </c>
      <c r="K46" s="97">
        <f>COUNTIFS('Sch D. Workings'!L147,"&gt;"&amp;$D$14)</f>
        <v>0</v>
      </c>
      <c r="L46" s="83"/>
      <c r="M46" s="76">
        <f>'Sch D. Workings'!Q147</f>
        <v>0</v>
      </c>
      <c r="N46" s="296">
        <f>IF(OR('Sch D. Workings'!D40="",$D$7&lt;=I$7,M46=0),0,(IF(H46='Sch D. Workings'!$D$12,"Exceeded Cap",IF((SUMIFS('Sch A. Input'!H38:CA38,'Sch A. Input'!$H$14:$CA$14,"Total",'Sch A. Input'!$H$13:$CA$13,"&lt;="&amp;$O$7))&gt;'Sch D. Workings'!$D$12,MIN('Sch D. Workings'!T147,'Sch D. Workings'!$D$12-H46),'Sch D. Workings'!T147))))</f>
        <v>0</v>
      </c>
      <c r="O46" s="216">
        <f>'Sch D. Workings'!Y147</f>
        <v>0</v>
      </c>
      <c r="P46" s="80">
        <f>IFERROR(LOOKUP('Sch D. Workings'!V147,$C$10:$C$14,$B$10:$B$14),0)</f>
        <v>0</v>
      </c>
      <c r="Q46" s="97">
        <f>COUNTIFS('Sch D. Workings'!V147,"&gt;"&amp;$D$14)</f>
        <v>0</v>
      </c>
      <c r="R46" s="83"/>
      <c r="S46" s="76">
        <f>'Sch D. Workings'!AA147</f>
        <v>0</v>
      </c>
      <c r="T46" s="296">
        <f>IF(OR('Sch D. Workings'!D40="",$D$7&lt;=O$7,S46=0),0,IF(OR(N46="Exceeded Cap",SUM(H46,N46)='Sch D. Workings'!$D$12),"Exceeded cap",IF((SUMIFS('Sch A. Input'!H38:CA38,'Sch A. Input'!$H$14:$CA$14,"Total",'Sch A. Input'!$H$13:$CA$13,"&lt;="&amp;$U$7))&gt;'Sch D. Workings'!$D$12,MIN('Sch D. Workings'!AD147,'Sch D. Workings'!$D$12-N46-H46),'Sch D. Workings'!AD147)))</f>
        <v>0</v>
      </c>
      <c r="U46" s="216">
        <f>'Sch D. Workings'!AI147</f>
        <v>0</v>
      </c>
      <c r="V46" s="80">
        <f>IFERROR(LOOKUP('Sch D. Workings'!AF147,$C$10:$C$14,$B$10:$B$14),0)</f>
        <v>0</v>
      </c>
      <c r="W46" s="97">
        <f>COUNTIFS('Sch D. Workings'!AF147,"&gt;"&amp;$D$14)</f>
        <v>0</v>
      </c>
      <c r="X46" s="83"/>
      <c r="Y46" s="76">
        <f>'Sch D. Workings'!AK147</f>
        <v>0</v>
      </c>
      <c r="Z46" s="296">
        <f>IF(OR('Sch D. Workings'!D40="",$D$7&lt;=U$7,Y46=0),0,IF(OR(T46="Exceeded Cap",N46="Exceeded Cap",SUM(H46,N46,T46)='Sch D. Workings'!$D$12),"Exceeded Cap",IF((SUMIFS('Sch A. Input'!H38:CA38,'Sch A. Input'!$H$14:$CA$14,"Total",'Sch A. Input'!$H$13:$CA$13,"&lt;="&amp;$AA$7))&gt;'Sch D. Workings'!$D$12,MIN('Sch D. Workings'!AN147,'Sch D. Workings'!$D$12-N46-T46-H46),'Sch D. Workings'!AN147)))</f>
        <v>0</v>
      </c>
      <c r="AA46" s="216">
        <f>'Sch D. Workings'!AS147</f>
        <v>0</v>
      </c>
      <c r="AB46" s="80">
        <f>IFERROR(LOOKUP('Sch D. Workings'!AP147,$C$10:$C$14,$B$10:$B$14),0)</f>
        <v>0</v>
      </c>
      <c r="AC46" s="97">
        <f>COUNTIFS('Sch D. Workings'!AP147,"&gt;"&amp;$D$14)</f>
        <v>0</v>
      </c>
    </row>
    <row r="47" spans="3:29" x14ac:dyDescent="0.35">
      <c r="C47" s="79" t="str">
        <f>IF('Sch A. Input'!B39="","",'Sch A. Input'!B39)</f>
        <v/>
      </c>
      <c r="D47" s="77" t="str">
        <f>IF('Sch A. Input'!C39="","",'Sch A. Input'!C39)</f>
        <v/>
      </c>
      <c r="E47" s="83"/>
      <c r="F47" s="83"/>
      <c r="G47" s="97">
        <f>'Sch D. Workings'!G148</f>
        <v>0</v>
      </c>
      <c r="H47" s="297">
        <f>IF(OR('Sch D. Workings'!D41="",G47=0),0,(IF((SUMIFS('Sch A. Input'!H39:CA39,'Sch A. Input'!$H$14:$CA$14,"Total",'Sch A. Input'!$H$13:$CA$13,"&lt;="&amp;$I$7))&gt;'Sch D. Workings'!$D$12,MIN('Sch D. Workings'!J148,'Sch D. Workings'!$D$12),'Sch D. Workings'!J148)))</f>
        <v>0</v>
      </c>
      <c r="I47" s="216">
        <f>'Sch D. Workings'!O148</f>
        <v>0</v>
      </c>
      <c r="J47" s="80">
        <f>IFERROR(LOOKUP('Sch D. Workings'!L148,$C$10:$C$14,$B$10:$B$14),0)</f>
        <v>0</v>
      </c>
      <c r="K47" s="97">
        <f>COUNTIFS('Sch D. Workings'!L148,"&gt;"&amp;$D$14)</f>
        <v>0</v>
      </c>
      <c r="L47" s="83"/>
      <c r="M47" s="76">
        <f>'Sch D. Workings'!Q148</f>
        <v>0</v>
      </c>
      <c r="N47" s="296">
        <f>IF(OR('Sch D. Workings'!D41="",$D$7&lt;=I$7,M47=0),0,(IF(H47='Sch D. Workings'!$D$12,"Exceeded Cap",IF((SUMIFS('Sch A. Input'!H39:CA39,'Sch A. Input'!$H$14:$CA$14,"Total",'Sch A. Input'!$H$13:$CA$13,"&lt;="&amp;$O$7))&gt;'Sch D. Workings'!$D$12,MIN('Sch D. Workings'!T148,'Sch D. Workings'!$D$12-H47),'Sch D. Workings'!T148))))</f>
        <v>0</v>
      </c>
      <c r="O47" s="216">
        <f>'Sch D. Workings'!Y148</f>
        <v>0</v>
      </c>
      <c r="P47" s="80">
        <f>IFERROR(LOOKUP('Sch D. Workings'!V148,$C$10:$C$14,$B$10:$B$14),0)</f>
        <v>0</v>
      </c>
      <c r="Q47" s="97">
        <f>COUNTIFS('Sch D. Workings'!V148,"&gt;"&amp;$D$14)</f>
        <v>0</v>
      </c>
      <c r="R47" s="83"/>
      <c r="S47" s="76">
        <f>'Sch D. Workings'!AA148</f>
        <v>0</v>
      </c>
      <c r="T47" s="296">
        <f>IF(OR('Sch D. Workings'!D41="",$D$7&lt;=O$7,S47=0),0,IF(OR(N47="Exceeded Cap",SUM(H47,N47)='Sch D. Workings'!$D$12),"Exceeded cap",IF((SUMIFS('Sch A. Input'!H39:CA39,'Sch A. Input'!$H$14:$CA$14,"Total",'Sch A. Input'!$H$13:$CA$13,"&lt;="&amp;$U$7))&gt;'Sch D. Workings'!$D$12,MIN('Sch D. Workings'!AD148,'Sch D. Workings'!$D$12-N47-H47),'Sch D. Workings'!AD148)))</f>
        <v>0</v>
      </c>
      <c r="U47" s="216">
        <f>'Sch D. Workings'!AI148</f>
        <v>0</v>
      </c>
      <c r="V47" s="80">
        <f>IFERROR(LOOKUP('Sch D. Workings'!AF148,$C$10:$C$14,$B$10:$B$14),0)</f>
        <v>0</v>
      </c>
      <c r="W47" s="97">
        <f>COUNTIFS('Sch D. Workings'!AF148,"&gt;"&amp;$D$14)</f>
        <v>0</v>
      </c>
      <c r="X47" s="83"/>
      <c r="Y47" s="76">
        <f>'Sch D. Workings'!AK148</f>
        <v>0</v>
      </c>
      <c r="Z47" s="296">
        <f>IF(OR('Sch D. Workings'!D41="",$D$7&lt;=U$7,Y47=0),0,IF(OR(T47="Exceeded Cap",N47="Exceeded Cap",SUM(H47,N47,T47)='Sch D. Workings'!$D$12),"Exceeded Cap",IF((SUMIFS('Sch A. Input'!H39:CA39,'Sch A. Input'!$H$14:$CA$14,"Total",'Sch A. Input'!$H$13:$CA$13,"&lt;="&amp;$AA$7))&gt;'Sch D. Workings'!$D$12,MIN('Sch D. Workings'!AN148,'Sch D. Workings'!$D$12-N47-T47-H47),'Sch D. Workings'!AN148)))</f>
        <v>0</v>
      </c>
      <c r="AA47" s="216">
        <f>'Sch D. Workings'!AS148</f>
        <v>0</v>
      </c>
      <c r="AB47" s="80">
        <f>IFERROR(LOOKUP('Sch D. Workings'!AP148,$C$10:$C$14,$B$10:$B$14),0)</f>
        <v>0</v>
      </c>
      <c r="AC47" s="97">
        <f>COUNTIFS('Sch D. Workings'!AP148,"&gt;"&amp;$D$14)</f>
        <v>0</v>
      </c>
    </row>
    <row r="48" spans="3:29" x14ac:dyDescent="0.35">
      <c r="C48" s="79" t="str">
        <f>IF('Sch A. Input'!B40="","",'Sch A. Input'!B40)</f>
        <v/>
      </c>
      <c r="D48" s="77" t="str">
        <f>IF('Sch A. Input'!C40="","",'Sch A. Input'!C40)</f>
        <v/>
      </c>
      <c r="E48" s="83"/>
      <c r="F48" s="83"/>
      <c r="G48" s="97">
        <f>'Sch D. Workings'!G149</f>
        <v>0</v>
      </c>
      <c r="H48" s="297">
        <f>IF(OR('Sch D. Workings'!D42="",G48=0),0,(IF((SUMIFS('Sch A. Input'!H40:CA40,'Sch A. Input'!$H$14:$CA$14,"Total",'Sch A. Input'!$H$13:$CA$13,"&lt;="&amp;$I$7))&gt;'Sch D. Workings'!$D$12,MIN('Sch D. Workings'!J149,'Sch D. Workings'!$D$12),'Sch D. Workings'!J149)))</f>
        <v>0</v>
      </c>
      <c r="I48" s="216">
        <f>'Sch D. Workings'!O149</f>
        <v>0</v>
      </c>
      <c r="J48" s="80">
        <f>IFERROR(LOOKUP('Sch D. Workings'!L149,$C$10:$C$14,$B$10:$B$14),0)</f>
        <v>0</v>
      </c>
      <c r="K48" s="97">
        <f>COUNTIFS('Sch D. Workings'!L149,"&gt;"&amp;$D$14)</f>
        <v>0</v>
      </c>
      <c r="L48" s="83"/>
      <c r="M48" s="76">
        <f>'Sch D. Workings'!Q149</f>
        <v>0</v>
      </c>
      <c r="N48" s="296">
        <f>IF(OR('Sch D. Workings'!D42="",$D$7&lt;=I$7,M48=0),0,(IF(H48='Sch D. Workings'!$D$12,"Exceeded Cap",IF((SUMIFS('Sch A. Input'!H40:CA40,'Sch A. Input'!$H$14:$CA$14,"Total",'Sch A. Input'!$H$13:$CA$13,"&lt;="&amp;$O$7))&gt;'Sch D. Workings'!$D$12,MIN('Sch D. Workings'!T149,'Sch D. Workings'!$D$12-H48),'Sch D. Workings'!T149))))</f>
        <v>0</v>
      </c>
      <c r="O48" s="216">
        <f>'Sch D. Workings'!Y149</f>
        <v>0</v>
      </c>
      <c r="P48" s="80">
        <f>IFERROR(LOOKUP('Sch D. Workings'!V149,$C$10:$C$14,$B$10:$B$14),0)</f>
        <v>0</v>
      </c>
      <c r="Q48" s="97">
        <f>COUNTIFS('Sch D. Workings'!V149,"&gt;"&amp;$D$14)</f>
        <v>0</v>
      </c>
      <c r="R48" s="83"/>
      <c r="S48" s="76">
        <f>'Sch D. Workings'!AA149</f>
        <v>0</v>
      </c>
      <c r="T48" s="296">
        <f>IF(OR('Sch D. Workings'!D42="",$D$7&lt;=O$7,S48=0),0,IF(OR(N48="Exceeded Cap",SUM(H48,N48)='Sch D. Workings'!$D$12),"Exceeded cap",IF((SUMIFS('Sch A. Input'!H40:CA40,'Sch A. Input'!$H$14:$CA$14,"Total",'Sch A. Input'!$H$13:$CA$13,"&lt;="&amp;$U$7))&gt;'Sch D. Workings'!$D$12,MIN('Sch D. Workings'!AD149,'Sch D. Workings'!$D$12-N48-H48),'Sch D. Workings'!AD149)))</f>
        <v>0</v>
      </c>
      <c r="U48" s="216">
        <f>'Sch D. Workings'!AI149</f>
        <v>0</v>
      </c>
      <c r="V48" s="80">
        <f>IFERROR(LOOKUP('Sch D. Workings'!AF149,$C$10:$C$14,$B$10:$B$14),0)</f>
        <v>0</v>
      </c>
      <c r="W48" s="97">
        <f>COUNTIFS('Sch D. Workings'!AF149,"&gt;"&amp;$D$14)</f>
        <v>0</v>
      </c>
      <c r="X48" s="83"/>
      <c r="Y48" s="76">
        <f>'Sch D. Workings'!AK149</f>
        <v>0</v>
      </c>
      <c r="Z48" s="296">
        <f>IF(OR('Sch D. Workings'!D42="",$D$7&lt;=U$7,Y48=0),0,IF(OR(T48="Exceeded Cap",N48="Exceeded Cap",SUM(H48,N48,T48)='Sch D. Workings'!$D$12),"Exceeded Cap",IF((SUMIFS('Sch A. Input'!H40:CA40,'Sch A. Input'!$H$14:$CA$14,"Total",'Sch A. Input'!$H$13:$CA$13,"&lt;="&amp;$AA$7))&gt;'Sch D. Workings'!$D$12,MIN('Sch D. Workings'!AN149,'Sch D. Workings'!$D$12-N48-T48-H48),'Sch D. Workings'!AN149)))</f>
        <v>0</v>
      </c>
      <c r="AA48" s="216">
        <f>'Sch D. Workings'!AS149</f>
        <v>0</v>
      </c>
      <c r="AB48" s="80">
        <f>IFERROR(LOOKUP('Sch D. Workings'!AP149,$C$10:$C$14,$B$10:$B$14),0)</f>
        <v>0</v>
      </c>
      <c r="AC48" s="97">
        <f>COUNTIFS('Sch D. Workings'!AP149,"&gt;"&amp;$D$14)</f>
        <v>0</v>
      </c>
    </row>
    <row r="49" spans="3:29" x14ac:dyDescent="0.35">
      <c r="C49" s="79" t="str">
        <f>IF('Sch A. Input'!B41="","",'Sch A. Input'!B41)</f>
        <v/>
      </c>
      <c r="D49" s="77" t="str">
        <f>IF('Sch A. Input'!C41="","",'Sch A. Input'!C41)</f>
        <v/>
      </c>
      <c r="E49" s="83"/>
      <c r="F49" s="83"/>
      <c r="G49" s="97">
        <f>'Sch D. Workings'!G150</f>
        <v>0</v>
      </c>
      <c r="H49" s="297">
        <f>IF(OR('Sch D. Workings'!D43="",G49=0),0,(IF((SUMIFS('Sch A. Input'!H41:CA41,'Sch A. Input'!$H$14:$CA$14,"Total",'Sch A. Input'!$H$13:$CA$13,"&lt;="&amp;$I$7))&gt;'Sch D. Workings'!$D$12,MIN('Sch D. Workings'!J150,'Sch D. Workings'!$D$12),'Sch D. Workings'!J150)))</f>
        <v>0</v>
      </c>
      <c r="I49" s="216">
        <f>'Sch D. Workings'!O150</f>
        <v>0</v>
      </c>
      <c r="J49" s="80">
        <f>IFERROR(LOOKUP('Sch D. Workings'!L150,$C$10:$C$14,$B$10:$B$14),0)</f>
        <v>0</v>
      </c>
      <c r="K49" s="97">
        <f>COUNTIFS('Sch D. Workings'!L150,"&gt;"&amp;$D$14)</f>
        <v>0</v>
      </c>
      <c r="L49" s="83"/>
      <c r="M49" s="76">
        <f>'Sch D. Workings'!Q150</f>
        <v>0</v>
      </c>
      <c r="N49" s="296">
        <f>IF(OR('Sch D. Workings'!D43="",$D$7&lt;=I$7,M49=0),0,(IF(H49='Sch D. Workings'!$D$12,"Exceeded Cap",IF((SUMIFS('Sch A. Input'!H41:CA41,'Sch A. Input'!$H$14:$CA$14,"Total",'Sch A. Input'!$H$13:$CA$13,"&lt;="&amp;$O$7))&gt;'Sch D. Workings'!$D$12,MIN('Sch D. Workings'!T150,'Sch D. Workings'!$D$12-H49),'Sch D. Workings'!T150))))</f>
        <v>0</v>
      </c>
      <c r="O49" s="216">
        <f>'Sch D. Workings'!Y150</f>
        <v>0</v>
      </c>
      <c r="P49" s="80">
        <f>IFERROR(LOOKUP('Sch D. Workings'!V150,$C$10:$C$14,$B$10:$B$14),0)</f>
        <v>0</v>
      </c>
      <c r="Q49" s="97">
        <f>COUNTIFS('Sch D. Workings'!V150,"&gt;"&amp;$D$14)</f>
        <v>0</v>
      </c>
      <c r="R49" s="83"/>
      <c r="S49" s="76">
        <f>'Sch D. Workings'!AA150</f>
        <v>0</v>
      </c>
      <c r="T49" s="296">
        <f>IF(OR('Sch D. Workings'!D43="",$D$7&lt;=O$7,S49=0),0,IF(OR(N49="Exceeded Cap",SUM(H49,N49)='Sch D. Workings'!$D$12),"Exceeded cap",IF((SUMIFS('Sch A. Input'!H41:CA41,'Sch A. Input'!$H$14:$CA$14,"Total",'Sch A. Input'!$H$13:$CA$13,"&lt;="&amp;$U$7))&gt;'Sch D. Workings'!$D$12,MIN('Sch D. Workings'!AD150,'Sch D. Workings'!$D$12-N49-H49),'Sch D. Workings'!AD150)))</f>
        <v>0</v>
      </c>
      <c r="U49" s="216">
        <f>'Sch D. Workings'!AI150</f>
        <v>0</v>
      </c>
      <c r="V49" s="80">
        <f>IFERROR(LOOKUP('Sch D. Workings'!AF150,$C$10:$C$14,$B$10:$B$14),0)</f>
        <v>0</v>
      </c>
      <c r="W49" s="97">
        <f>COUNTIFS('Sch D. Workings'!AF150,"&gt;"&amp;$D$14)</f>
        <v>0</v>
      </c>
      <c r="X49" s="83"/>
      <c r="Y49" s="76">
        <f>'Sch D. Workings'!AK150</f>
        <v>0</v>
      </c>
      <c r="Z49" s="296">
        <f>IF(OR('Sch D. Workings'!D43="",$D$7&lt;=U$7,Y49=0),0,IF(OR(T49="Exceeded Cap",N49="Exceeded Cap",SUM(H49,N49,T49)='Sch D. Workings'!$D$12),"Exceeded Cap",IF((SUMIFS('Sch A. Input'!H41:CA41,'Sch A. Input'!$H$14:$CA$14,"Total",'Sch A. Input'!$H$13:$CA$13,"&lt;="&amp;$AA$7))&gt;'Sch D. Workings'!$D$12,MIN('Sch D. Workings'!AN150,'Sch D. Workings'!$D$12-N49-T49-H49),'Sch D. Workings'!AN150)))</f>
        <v>0</v>
      </c>
      <c r="AA49" s="216">
        <f>'Sch D. Workings'!AS150</f>
        <v>0</v>
      </c>
      <c r="AB49" s="80">
        <f>IFERROR(LOOKUP('Sch D. Workings'!AP150,$C$10:$C$14,$B$10:$B$14),0)</f>
        <v>0</v>
      </c>
      <c r="AC49" s="97">
        <f>COUNTIFS('Sch D. Workings'!AP150,"&gt;"&amp;$D$14)</f>
        <v>0</v>
      </c>
    </row>
    <row r="50" spans="3:29" x14ac:dyDescent="0.35">
      <c r="C50" s="79" t="str">
        <f>IF('Sch A. Input'!B42="","",'Sch A. Input'!B42)</f>
        <v/>
      </c>
      <c r="D50" s="77" t="str">
        <f>IF('Sch A. Input'!C42="","",'Sch A. Input'!C42)</f>
        <v/>
      </c>
      <c r="E50" s="83"/>
      <c r="F50" s="83"/>
      <c r="G50" s="97">
        <f>'Sch D. Workings'!G151</f>
        <v>0</v>
      </c>
      <c r="H50" s="297">
        <f>IF(OR('Sch D. Workings'!D44="",G50=0),0,(IF((SUMIFS('Sch A. Input'!H42:CA42,'Sch A. Input'!$H$14:$CA$14,"Total",'Sch A. Input'!$H$13:$CA$13,"&lt;="&amp;$I$7))&gt;'Sch D. Workings'!$D$12,MIN('Sch D. Workings'!J151,'Sch D. Workings'!$D$12),'Sch D. Workings'!J151)))</f>
        <v>0</v>
      </c>
      <c r="I50" s="216">
        <f>'Sch D. Workings'!O151</f>
        <v>0</v>
      </c>
      <c r="J50" s="80">
        <f>IFERROR(LOOKUP('Sch D. Workings'!L151,$C$10:$C$14,$B$10:$B$14),0)</f>
        <v>0</v>
      </c>
      <c r="K50" s="97">
        <f>COUNTIFS('Sch D. Workings'!L151,"&gt;"&amp;$D$14)</f>
        <v>0</v>
      </c>
      <c r="L50" s="83"/>
      <c r="M50" s="76">
        <f>'Sch D. Workings'!Q151</f>
        <v>0</v>
      </c>
      <c r="N50" s="296">
        <f>IF(OR('Sch D. Workings'!D44="",$D$7&lt;=I$7,M50=0),0,(IF(H50='Sch D. Workings'!$D$12,"Exceeded Cap",IF((SUMIFS('Sch A. Input'!H42:CA42,'Sch A. Input'!$H$14:$CA$14,"Total",'Sch A. Input'!$H$13:$CA$13,"&lt;="&amp;$O$7))&gt;'Sch D. Workings'!$D$12,MIN('Sch D. Workings'!T151,'Sch D. Workings'!$D$12-H50),'Sch D. Workings'!T151))))</f>
        <v>0</v>
      </c>
      <c r="O50" s="216">
        <f>'Sch D. Workings'!Y151</f>
        <v>0</v>
      </c>
      <c r="P50" s="80">
        <f>IFERROR(LOOKUP('Sch D. Workings'!V151,$C$10:$C$14,$B$10:$B$14),0)</f>
        <v>0</v>
      </c>
      <c r="Q50" s="97">
        <f>COUNTIFS('Sch D. Workings'!V151,"&gt;"&amp;$D$14)</f>
        <v>0</v>
      </c>
      <c r="R50" s="83"/>
      <c r="S50" s="76">
        <f>'Sch D. Workings'!AA151</f>
        <v>0</v>
      </c>
      <c r="T50" s="296">
        <f>IF(OR('Sch D. Workings'!D44="",$D$7&lt;=O$7,S50=0),0,IF(OR(N50="Exceeded Cap",SUM(H50,N50)='Sch D. Workings'!$D$12),"Exceeded cap",IF((SUMIFS('Sch A. Input'!H42:CA42,'Sch A. Input'!$H$14:$CA$14,"Total",'Sch A. Input'!$H$13:$CA$13,"&lt;="&amp;$U$7))&gt;'Sch D. Workings'!$D$12,MIN('Sch D. Workings'!AD151,'Sch D. Workings'!$D$12-N50-H50),'Sch D. Workings'!AD151)))</f>
        <v>0</v>
      </c>
      <c r="U50" s="216">
        <f>'Sch D. Workings'!AI151</f>
        <v>0</v>
      </c>
      <c r="V50" s="80">
        <f>IFERROR(LOOKUP('Sch D. Workings'!AF151,$C$10:$C$14,$B$10:$B$14),0)</f>
        <v>0</v>
      </c>
      <c r="W50" s="97">
        <f>COUNTIFS('Sch D. Workings'!AF151,"&gt;"&amp;$D$14)</f>
        <v>0</v>
      </c>
      <c r="X50" s="83"/>
      <c r="Y50" s="76">
        <f>'Sch D. Workings'!AK151</f>
        <v>0</v>
      </c>
      <c r="Z50" s="296">
        <f>IF(OR('Sch D. Workings'!D44="",$D$7&lt;=U$7,Y50=0),0,IF(OR(T50="Exceeded Cap",N50="Exceeded Cap",SUM(H50,N50,T50)='Sch D. Workings'!$D$12),"Exceeded Cap",IF((SUMIFS('Sch A. Input'!H42:CA42,'Sch A. Input'!$H$14:$CA$14,"Total",'Sch A. Input'!$H$13:$CA$13,"&lt;="&amp;$AA$7))&gt;'Sch D. Workings'!$D$12,MIN('Sch D. Workings'!AN151,'Sch D. Workings'!$D$12-N50-T50-H50),'Sch D. Workings'!AN151)))</f>
        <v>0</v>
      </c>
      <c r="AA50" s="216">
        <f>'Sch D. Workings'!AS151</f>
        <v>0</v>
      </c>
      <c r="AB50" s="80">
        <f>IFERROR(LOOKUP('Sch D. Workings'!AP151,$C$10:$C$14,$B$10:$B$14),0)</f>
        <v>0</v>
      </c>
      <c r="AC50" s="97">
        <f>COUNTIFS('Sch D. Workings'!AP151,"&gt;"&amp;$D$14)</f>
        <v>0</v>
      </c>
    </row>
    <row r="51" spans="3:29" x14ac:dyDescent="0.35">
      <c r="C51" s="79" t="str">
        <f>IF('Sch A. Input'!B43="","",'Sch A. Input'!B43)</f>
        <v/>
      </c>
      <c r="D51" s="77" t="str">
        <f>IF('Sch A. Input'!C43="","",'Sch A. Input'!C43)</f>
        <v/>
      </c>
      <c r="E51" s="83"/>
      <c r="F51" s="83"/>
      <c r="G51" s="97">
        <f>'Sch D. Workings'!G152</f>
        <v>0</v>
      </c>
      <c r="H51" s="297">
        <f>IF(OR('Sch D. Workings'!D45="",G51=0),0,(IF((SUMIFS('Sch A. Input'!H43:CA43,'Sch A. Input'!$H$14:$CA$14,"Total",'Sch A. Input'!$H$13:$CA$13,"&lt;="&amp;$I$7))&gt;'Sch D. Workings'!$D$12,MIN('Sch D. Workings'!J152,'Sch D. Workings'!$D$12),'Sch D. Workings'!J152)))</f>
        <v>0</v>
      </c>
      <c r="I51" s="216">
        <f>'Sch D. Workings'!O152</f>
        <v>0</v>
      </c>
      <c r="J51" s="80">
        <f>IFERROR(LOOKUP('Sch D. Workings'!L152,$C$10:$C$14,$B$10:$B$14),0)</f>
        <v>0</v>
      </c>
      <c r="K51" s="97">
        <f>COUNTIFS('Sch D. Workings'!L152,"&gt;"&amp;$D$14)</f>
        <v>0</v>
      </c>
      <c r="L51" s="83"/>
      <c r="M51" s="76">
        <f>'Sch D. Workings'!Q152</f>
        <v>0</v>
      </c>
      <c r="N51" s="296">
        <f>IF(OR('Sch D. Workings'!D45="",$D$7&lt;=I$7,M51=0),0,(IF(H51='Sch D. Workings'!$D$12,"Exceeded Cap",IF((SUMIFS('Sch A. Input'!H43:CA43,'Sch A. Input'!$H$14:$CA$14,"Total",'Sch A. Input'!$H$13:$CA$13,"&lt;="&amp;$O$7))&gt;'Sch D. Workings'!$D$12,MIN('Sch D. Workings'!T152,'Sch D. Workings'!$D$12-H51),'Sch D. Workings'!T152))))</f>
        <v>0</v>
      </c>
      <c r="O51" s="216">
        <f>'Sch D. Workings'!Y152</f>
        <v>0</v>
      </c>
      <c r="P51" s="80">
        <f>IFERROR(LOOKUP('Sch D. Workings'!V152,$C$10:$C$14,$B$10:$B$14),0)</f>
        <v>0</v>
      </c>
      <c r="Q51" s="97">
        <f>COUNTIFS('Sch D. Workings'!V152,"&gt;"&amp;$D$14)</f>
        <v>0</v>
      </c>
      <c r="R51" s="83"/>
      <c r="S51" s="76">
        <f>'Sch D. Workings'!AA152</f>
        <v>0</v>
      </c>
      <c r="T51" s="296">
        <f>IF(OR('Sch D. Workings'!D45="",$D$7&lt;=O$7,S51=0),0,IF(OR(N51="Exceeded Cap",SUM(H51,N51)='Sch D. Workings'!$D$12),"Exceeded cap",IF((SUMIFS('Sch A. Input'!H43:CA43,'Sch A. Input'!$H$14:$CA$14,"Total",'Sch A. Input'!$H$13:$CA$13,"&lt;="&amp;$U$7))&gt;'Sch D. Workings'!$D$12,MIN('Sch D. Workings'!AD152,'Sch D. Workings'!$D$12-N51-H51),'Sch D. Workings'!AD152)))</f>
        <v>0</v>
      </c>
      <c r="U51" s="216">
        <f>'Sch D. Workings'!AI152</f>
        <v>0</v>
      </c>
      <c r="V51" s="80">
        <f>IFERROR(LOOKUP('Sch D. Workings'!AF152,$C$10:$C$14,$B$10:$B$14),0)</f>
        <v>0</v>
      </c>
      <c r="W51" s="97">
        <f>COUNTIFS('Sch D. Workings'!AF152,"&gt;"&amp;$D$14)</f>
        <v>0</v>
      </c>
      <c r="X51" s="83"/>
      <c r="Y51" s="76">
        <f>'Sch D. Workings'!AK152</f>
        <v>0</v>
      </c>
      <c r="Z51" s="296">
        <f>IF(OR('Sch D. Workings'!D45="",$D$7&lt;=U$7,Y51=0),0,IF(OR(T51="Exceeded Cap",N51="Exceeded Cap",SUM(H51,N51,T51)='Sch D. Workings'!$D$12),"Exceeded Cap",IF((SUMIFS('Sch A. Input'!H43:CA43,'Sch A. Input'!$H$14:$CA$14,"Total",'Sch A. Input'!$H$13:$CA$13,"&lt;="&amp;$AA$7))&gt;'Sch D. Workings'!$D$12,MIN('Sch D. Workings'!AN152,'Sch D. Workings'!$D$12-N51-T51-H51),'Sch D. Workings'!AN152)))</f>
        <v>0</v>
      </c>
      <c r="AA51" s="216">
        <f>'Sch D. Workings'!AS152</f>
        <v>0</v>
      </c>
      <c r="AB51" s="80">
        <f>IFERROR(LOOKUP('Sch D. Workings'!AP152,$C$10:$C$14,$B$10:$B$14),0)</f>
        <v>0</v>
      </c>
      <c r="AC51" s="97">
        <f>COUNTIFS('Sch D. Workings'!AP152,"&gt;"&amp;$D$14)</f>
        <v>0</v>
      </c>
    </row>
    <row r="52" spans="3:29" x14ac:dyDescent="0.35">
      <c r="C52" s="79" t="str">
        <f>IF('Sch A. Input'!B44="","",'Sch A. Input'!B44)</f>
        <v/>
      </c>
      <c r="D52" s="77" t="str">
        <f>IF('Sch A. Input'!C44="","",'Sch A. Input'!C44)</f>
        <v/>
      </c>
      <c r="E52" s="83"/>
      <c r="F52" s="83"/>
      <c r="G52" s="97">
        <f>'Sch D. Workings'!G153</f>
        <v>0</v>
      </c>
      <c r="H52" s="297">
        <f>IF(OR('Sch D. Workings'!D46="",G52=0),0,(IF((SUMIFS('Sch A. Input'!H44:CA44,'Sch A. Input'!$H$14:$CA$14,"Total",'Sch A. Input'!$H$13:$CA$13,"&lt;="&amp;$I$7))&gt;'Sch D. Workings'!$D$12,MIN('Sch D. Workings'!J153,'Sch D. Workings'!$D$12),'Sch D. Workings'!J153)))</f>
        <v>0</v>
      </c>
      <c r="I52" s="216">
        <f>'Sch D. Workings'!O153</f>
        <v>0</v>
      </c>
      <c r="J52" s="80">
        <f>IFERROR(LOOKUP('Sch D. Workings'!L153,$C$10:$C$14,$B$10:$B$14),0)</f>
        <v>0</v>
      </c>
      <c r="K52" s="97">
        <f>COUNTIFS('Sch D. Workings'!L153,"&gt;"&amp;$D$14)</f>
        <v>0</v>
      </c>
      <c r="L52" s="83"/>
      <c r="M52" s="76">
        <f>'Sch D. Workings'!Q153</f>
        <v>0</v>
      </c>
      <c r="N52" s="296">
        <f>IF(OR('Sch D. Workings'!D46="",$D$7&lt;=I$7,M52=0),0,(IF(H52='Sch D. Workings'!$D$12,"Exceeded Cap",IF((SUMIFS('Sch A. Input'!H44:CA44,'Sch A. Input'!$H$14:$CA$14,"Total",'Sch A. Input'!$H$13:$CA$13,"&lt;="&amp;$O$7))&gt;'Sch D. Workings'!$D$12,MIN('Sch D. Workings'!T153,'Sch D. Workings'!$D$12-H52),'Sch D. Workings'!T153))))</f>
        <v>0</v>
      </c>
      <c r="O52" s="216">
        <f>'Sch D. Workings'!Y153</f>
        <v>0</v>
      </c>
      <c r="P52" s="80">
        <f>IFERROR(LOOKUP('Sch D. Workings'!V153,$C$10:$C$14,$B$10:$B$14),0)</f>
        <v>0</v>
      </c>
      <c r="Q52" s="97">
        <f>COUNTIFS('Sch D. Workings'!V153,"&gt;"&amp;$D$14)</f>
        <v>0</v>
      </c>
      <c r="R52" s="83"/>
      <c r="S52" s="76">
        <f>'Sch D. Workings'!AA153</f>
        <v>0</v>
      </c>
      <c r="T52" s="296">
        <f>IF(OR('Sch D. Workings'!D46="",$D$7&lt;=O$7,S52=0),0,IF(OR(N52="Exceeded Cap",SUM(H52,N52)='Sch D. Workings'!$D$12),"Exceeded cap",IF((SUMIFS('Sch A. Input'!H44:CA44,'Sch A. Input'!$H$14:$CA$14,"Total",'Sch A. Input'!$H$13:$CA$13,"&lt;="&amp;$U$7))&gt;'Sch D. Workings'!$D$12,MIN('Sch D. Workings'!AD153,'Sch D. Workings'!$D$12-N52-H52),'Sch D. Workings'!AD153)))</f>
        <v>0</v>
      </c>
      <c r="U52" s="216">
        <f>'Sch D. Workings'!AI153</f>
        <v>0</v>
      </c>
      <c r="V52" s="80">
        <f>IFERROR(LOOKUP('Sch D. Workings'!AF153,$C$10:$C$14,$B$10:$B$14),0)</f>
        <v>0</v>
      </c>
      <c r="W52" s="97">
        <f>COUNTIFS('Sch D. Workings'!AF153,"&gt;"&amp;$D$14)</f>
        <v>0</v>
      </c>
      <c r="X52" s="83"/>
      <c r="Y52" s="76">
        <f>'Sch D. Workings'!AK153</f>
        <v>0</v>
      </c>
      <c r="Z52" s="296">
        <f>IF(OR('Sch D. Workings'!D46="",$D$7&lt;=U$7,Y52=0),0,IF(OR(T52="Exceeded Cap",N52="Exceeded Cap",SUM(H52,N52,T52)='Sch D. Workings'!$D$12),"Exceeded Cap",IF((SUMIFS('Sch A. Input'!H44:CA44,'Sch A. Input'!$H$14:$CA$14,"Total",'Sch A. Input'!$H$13:$CA$13,"&lt;="&amp;$AA$7))&gt;'Sch D. Workings'!$D$12,MIN('Sch D. Workings'!AN153,'Sch D. Workings'!$D$12-N52-T52-H52),'Sch D. Workings'!AN153)))</f>
        <v>0</v>
      </c>
      <c r="AA52" s="216">
        <f>'Sch D. Workings'!AS153</f>
        <v>0</v>
      </c>
      <c r="AB52" s="80">
        <f>IFERROR(LOOKUP('Sch D. Workings'!AP153,$C$10:$C$14,$B$10:$B$14),0)</f>
        <v>0</v>
      </c>
      <c r="AC52" s="97">
        <f>COUNTIFS('Sch D. Workings'!AP153,"&gt;"&amp;$D$14)</f>
        <v>0</v>
      </c>
    </row>
    <row r="53" spans="3:29" x14ac:dyDescent="0.35">
      <c r="C53" s="79" t="str">
        <f>IF('Sch A. Input'!B45="","",'Sch A. Input'!B45)</f>
        <v/>
      </c>
      <c r="D53" s="77" t="str">
        <f>IF('Sch A. Input'!C45="","",'Sch A. Input'!C45)</f>
        <v/>
      </c>
      <c r="E53" s="83"/>
      <c r="F53" s="83"/>
      <c r="G53" s="97">
        <f>'Sch D. Workings'!G154</f>
        <v>0</v>
      </c>
      <c r="H53" s="297">
        <f>IF(OR('Sch D. Workings'!D47="",G53=0),0,(IF((SUMIFS('Sch A. Input'!H45:CA45,'Sch A. Input'!$H$14:$CA$14,"Total",'Sch A. Input'!$H$13:$CA$13,"&lt;="&amp;$I$7))&gt;'Sch D. Workings'!$D$12,MIN('Sch D. Workings'!J154,'Sch D. Workings'!$D$12),'Sch D. Workings'!J154)))</f>
        <v>0</v>
      </c>
      <c r="I53" s="216">
        <f>'Sch D. Workings'!O154</f>
        <v>0</v>
      </c>
      <c r="J53" s="80">
        <f>IFERROR(LOOKUP('Sch D. Workings'!L154,$C$10:$C$14,$B$10:$B$14),0)</f>
        <v>0</v>
      </c>
      <c r="K53" s="97">
        <f>COUNTIFS('Sch D. Workings'!L154,"&gt;"&amp;$D$14)</f>
        <v>0</v>
      </c>
      <c r="L53" s="83"/>
      <c r="M53" s="76">
        <f>'Sch D. Workings'!Q154</f>
        <v>0</v>
      </c>
      <c r="N53" s="296">
        <f>IF(OR('Sch D. Workings'!D47="",$D$7&lt;=I$7,M53=0),0,(IF(H53='Sch D. Workings'!$D$12,"Exceeded Cap",IF((SUMIFS('Sch A. Input'!H45:CA45,'Sch A. Input'!$H$14:$CA$14,"Total",'Sch A. Input'!$H$13:$CA$13,"&lt;="&amp;$O$7))&gt;'Sch D. Workings'!$D$12,MIN('Sch D. Workings'!T154,'Sch D. Workings'!$D$12-H53),'Sch D. Workings'!T154))))</f>
        <v>0</v>
      </c>
      <c r="O53" s="216">
        <f>'Sch D. Workings'!Y154</f>
        <v>0</v>
      </c>
      <c r="P53" s="80">
        <f>IFERROR(LOOKUP('Sch D. Workings'!V154,$C$10:$C$14,$B$10:$B$14),0)</f>
        <v>0</v>
      </c>
      <c r="Q53" s="97">
        <f>COUNTIFS('Sch D. Workings'!V154,"&gt;"&amp;$D$14)</f>
        <v>0</v>
      </c>
      <c r="R53" s="83"/>
      <c r="S53" s="76">
        <f>'Sch D. Workings'!AA154</f>
        <v>0</v>
      </c>
      <c r="T53" s="296">
        <f>IF(OR('Sch D. Workings'!D47="",$D$7&lt;=O$7,S53=0),0,IF(OR(N53="Exceeded Cap",SUM(H53,N53)='Sch D. Workings'!$D$12),"Exceeded cap",IF((SUMIFS('Sch A. Input'!H45:CA45,'Sch A. Input'!$H$14:$CA$14,"Total",'Sch A. Input'!$H$13:$CA$13,"&lt;="&amp;$U$7))&gt;'Sch D. Workings'!$D$12,MIN('Sch D. Workings'!AD154,'Sch D. Workings'!$D$12-N53-H53),'Sch D. Workings'!AD154)))</f>
        <v>0</v>
      </c>
      <c r="U53" s="216">
        <f>'Sch D. Workings'!AI154</f>
        <v>0</v>
      </c>
      <c r="V53" s="80">
        <f>IFERROR(LOOKUP('Sch D. Workings'!AF154,$C$10:$C$14,$B$10:$B$14),0)</f>
        <v>0</v>
      </c>
      <c r="W53" s="97">
        <f>COUNTIFS('Sch D. Workings'!AF154,"&gt;"&amp;$D$14)</f>
        <v>0</v>
      </c>
      <c r="X53" s="83"/>
      <c r="Y53" s="76">
        <f>'Sch D. Workings'!AK154</f>
        <v>0</v>
      </c>
      <c r="Z53" s="296">
        <f>IF(OR('Sch D. Workings'!D47="",$D$7&lt;=U$7,Y53=0),0,IF(OR(T53="Exceeded Cap",N53="Exceeded Cap",SUM(H53,N53,T53)='Sch D. Workings'!$D$12),"Exceeded Cap",IF((SUMIFS('Sch A. Input'!H45:CA45,'Sch A. Input'!$H$14:$CA$14,"Total",'Sch A. Input'!$H$13:$CA$13,"&lt;="&amp;$AA$7))&gt;'Sch D. Workings'!$D$12,MIN('Sch D. Workings'!AN154,'Sch D. Workings'!$D$12-N53-T53-H53),'Sch D. Workings'!AN154)))</f>
        <v>0</v>
      </c>
      <c r="AA53" s="216">
        <f>'Sch D. Workings'!AS154</f>
        <v>0</v>
      </c>
      <c r="AB53" s="80">
        <f>IFERROR(LOOKUP('Sch D. Workings'!AP154,$C$10:$C$14,$B$10:$B$14),0)</f>
        <v>0</v>
      </c>
      <c r="AC53" s="97">
        <f>COUNTIFS('Sch D. Workings'!AP154,"&gt;"&amp;$D$14)</f>
        <v>0</v>
      </c>
    </row>
    <row r="54" spans="3:29" x14ac:dyDescent="0.35">
      <c r="C54" s="79" t="str">
        <f>IF('Sch A. Input'!B46="","",'Sch A. Input'!B46)</f>
        <v/>
      </c>
      <c r="D54" s="77" t="str">
        <f>IF('Sch A. Input'!C46="","",'Sch A. Input'!C46)</f>
        <v/>
      </c>
      <c r="E54" s="83"/>
      <c r="F54" s="83"/>
      <c r="G54" s="97">
        <f>'Sch D. Workings'!G155</f>
        <v>0</v>
      </c>
      <c r="H54" s="297">
        <f>IF(OR('Sch D. Workings'!D48="",G54=0),0,(IF((SUMIFS('Sch A. Input'!H46:CA46,'Sch A. Input'!$H$14:$CA$14,"Total",'Sch A. Input'!$H$13:$CA$13,"&lt;="&amp;$I$7))&gt;'Sch D. Workings'!$D$12,MIN('Sch D. Workings'!J155,'Sch D. Workings'!$D$12),'Sch D. Workings'!J155)))</f>
        <v>0</v>
      </c>
      <c r="I54" s="216">
        <f>'Sch D. Workings'!O155</f>
        <v>0</v>
      </c>
      <c r="J54" s="80">
        <f>IFERROR(LOOKUP('Sch D. Workings'!L155,$C$10:$C$14,$B$10:$B$14),0)</f>
        <v>0</v>
      </c>
      <c r="K54" s="97">
        <f>COUNTIFS('Sch D. Workings'!L155,"&gt;"&amp;$D$14)</f>
        <v>0</v>
      </c>
      <c r="L54" s="83"/>
      <c r="M54" s="76">
        <f>'Sch D. Workings'!Q155</f>
        <v>0</v>
      </c>
      <c r="N54" s="296">
        <f>IF(OR('Sch D. Workings'!D48="",$D$7&lt;=I$7,M54=0),0,(IF(H54='Sch D. Workings'!$D$12,"Exceeded Cap",IF((SUMIFS('Sch A. Input'!H46:CA46,'Sch A. Input'!$H$14:$CA$14,"Total",'Sch A. Input'!$H$13:$CA$13,"&lt;="&amp;$O$7))&gt;'Sch D. Workings'!$D$12,MIN('Sch D. Workings'!T155,'Sch D. Workings'!$D$12-H54),'Sch D. Workings'!T155))))</f>
        <v>0</v>
      </c>
      <c r="O54" s="216">
        <f>'Sch D. Workings'!Y155</f>
        <v>0</v>
      </c>
      <c r="P54" s="80">
        <f>IFERROR(LOOKUP('Sch D. Workings'!V155,$C$10:$C$14,$B$10:$B$14),0)</f>
        <v>0</v>
      </c>
      <c r="Q54" s="97">
        <f>COUNTIFS('Sch D. Workings'!V155,"&gt;"&amp;$D$14)</f>
        <v>0</v>
      </c>
      <c r="R54" s="83"/>
      <c r="S54" s="76">
        <f>'Sch D. Workings'!AA155</f>
        <v>0</v>
      </c>
      <c r="T54" s="296">
        <f>IF(OR('Sch D. Workings'!D48="",$D$7&lt;=O$7,S54=0),0,IF(OR(N54="Exceeded Cap",SUM(H54,N54)='Sch D. Workings'!$D$12),"Exceeded cap",IF((SUMIFS('Sch A. Input'!H46:CA46,'Sch A. Input'!$H$14:$CA$14,"Total",'Sch A. Input'!$H$13:$CA$13,"&lt;="&amp;$U$7))&gt;'Sch D. Workings'!$D$12,MIN('Sch D. Workings'!AD155,'Sch D. Workings'!$D$12-N54-H54),'Sch D. Workings'!AD155)))</f>
        <v>0</v>
      </c>
      <c r="U54" s="216">
        <f>'Sch D. Workings'!AI155</f>
        <v>0</v>
      </c>
      <c r="V54" s="80">
        <f>IFERROR(LOOKUP('Sch D. Workings'!AF155,$C$10:$C$14,$B$10:$B$14),0)</f>
        <v>0</v>
      </c>
      <c r="W54" s="97">
        <f>COUNTIFS('Sch D. Workings'!AF155,"&gt;"&amp;$D$14)</f>
        <v>0</v>
      </c>
      <c r="X54" s="83"/>
      <c r="Y54" s="76">
        <f>'Sch D. Workings'!AK155</f>
        <v>0</v>
      </c>
      <c r="Z54" s="296">
        <f>IF(OR('Sch D. Workings'!D48="",$D$7&lt;=U$7,Y54=0),0,IF(OR(T54="Exceeded Cap",N54="Exceeded Cap",SUM(H54,N54,T54)='Sch D. Workings'!$D$12),"Exceeded Cap",IF((SUMIFS('Sch A. Input'!H46:CA46,'Sch A. Input'!$H$14:$CA$14,"Total",'Sch A. Input'!$H$13:$CA$13,"&lt;="&amp;$AA$7))&gt;'Sch D. Workings'!$D$12,MIN('Sch D. Workings'!AN155,'Sch D. Workings'!$D$12-N54-T54-H54),'Sch D. Workings'!AN155)))</f>
        <v>0</v>
      </c>
      <c r="AA54" s="216">
        <f>'Sch D. Workings'!AS155</f>
        <v>0</v>
      </c>
      <c r="AB54" s="80">
        <f>IFERROR(LOOKUP('Sch D. Workings'!AP155,$C$10:$C$14,$B$10:$B$14),0)</f>
        <v>0</v>
      </c>
      <c r="AC54" s="97">
        <f>COUNTIFS('Sch D. Workings'!AP155,"&gt;"&amp;$D$14)</f>
        <v>0</v>
      </c>
    </row>
    <row r="55" spans="3:29" x14ac:dyDescent="0.35">
      <c r="C55" s="79" t="str">
        <f>IF('Sch A. Input'!B47="","",'Sch A. Input'!B47)</f>
        <v/>
      </c>
      <c r="D55" s="77" t="str">
        <f>IF('Sch A. Input'!C47="","",'Sch A. Input'!C47)</f>
        <v/>
      </c>
      <c r="E55" s="83"/>
      <c r="F55" s="83"/>
      <c r="G55" s="97">
        <f>'Sch D. Workings'!G156</f>
        <v>0</v>
      </c>
      <c r="H55" s="297">
        <f>IF(OR('Sch D. Workings'!D49="",G55=0),0,(IF((SUMIFS('Sch A. Input'!H47:CA47,'Sch A. Input'!$H$14:$CA$14,"Total",'Sch A. Input'!$H$13:$CA$13,"&lt;="&amp;$I$7))&gt;'Sch D. Workings'!$D$12,MIN('Sch D. Workings'!J156,'Sch D. Workings'!$D$12),'Sch D. Workings'!J156)))</f>
        <v>0</v>
      </c>
      <c r="I55" s="216">
        <f>'Sch D. Workings'!O156</f>
        <v>0</v>
      </c>
      <c r="J55" s="80">
        <f>IFERROR(LOOKUP('Sch D. Workings'!L156,$C$10:$C$14,$B$10:$B$14),0)</f>
        <v>0</v>
      </c>
      <c r="K55" s="97">
        <f>COUNTIFS('Sch D. Workings'!L156,"&gt;"&amp;$D$14)</f>
        <v>0</v>
      </c>
      <c r="L55" s="83"/>
      <c r="M55" s="76">
        <f>'Sch D. Workings'!Q156</f>
        <v>0</v>
      </c>
      <c r="N55" s="296">
        <f>IF(OR('Sch D. Workings'!D49="",$D$7&lt;=I$7,M55=0),0,(IF(H55='Sch D. Workings'!$D$12,"Exceeded Cap",IF((SUMIFS('Sch A. Input'!H47:CA47,'Sch A. Input'!$H$14:$CA$14,"Total",'Sch A. Input'!$H$13:$CA$13,"&lt;="&amp;$O$7))&gt;'Sch D. Workings'!$D$12,MIN('Sch D. Workings'!T156,'Sch D. Workings'!$D$12-H55),'Sch D. Workings'!T156))))</f>
        <v>0</v>
      </c>
      <c r="O55" s="216">
        <f>'Sch D. Workings'!Y156</f>
        <v>0</v>
      </c>
      <c r="P55" s="80">
        <f>IFERROR(LOOKUP('Sch D. Workings'!V156,$C$10:$C$14,$B$10:$B$14),0)</f>
        <v>0</v>
      </c>
      <c r="Q55" s="97">
        <f>COUNTIFS('Sch D. Workings'!V156,"&gt;"&amp;$D$14)</f>
        <v>0</v>
      </c>
      <c r="R55" s="83"/>
      <c r="S55" s="76">
        <f>'Sch D. Workings'!AA156</f>
        <v>0</v>
      </c>
      <c r="T55" s="296">
        <f>IF(OR('Sch D. Workings'!D49="",$D$7&lt;=O$7,S55=0),0,IF(OR(N55="Exceeded Cap",SUM(H55,N55)='Sch D. Workings'!$D$12),"Exceeded cap",IF((SUMIFS('Sch A. Input'!H47:CA47,'Sch A. Input'!$H$14:$CA$14,"Total",'Sch A. Input'!$H$13:$CA$13,"&lt;="&amp;$U$7))&gt;'Sch D. Workings'!$D$12,MIN('Sch D. Workings'!AD156,'Sch D. Workings'!$D$12-N55-H55),'Sch D. Workings'!AD156)))</f>
        <v>0</v>
      </c>
      <c r="U55" s="216">
        <f>'Sch D. Workings'!AI156</f>
        <v>0</v>
      </c>
      <c r="V55" s="80">
        <f>IFERROR(LOOKUP('Sch D. Workings'!AF156,$C$10:$C$14,$B$10:$B$14),0)</f>
        <v>0</v>
      </c>
      <c r="W55" s="97">
        <f>COUNTIFS('Sch D. Workings'!AF156,"&gt;"&amp;$D$14)</f>
        <v>0</v>
      </c>
      <c r="X55" s="83"/>
      <c r="Y55" s="76">
        <f>'Sch D. Workings'!AK156</f>
        <v>0</v>
      </c>
      <c r="Z55" s="296">
        <f>IF(OR('Sch D. Workings'!D49="",$D$7&lt;=U$7,Y55=0),0,IF(OR(T55="Exceeded Cap",N55="Exceeded Cap",SUM(H55,N55,T55)='Sch D. Workings'!$D$12),"Exceeded Cap",IF((SUMIFS('Sch A. Input'!H47:CA47,'Sch A. Input'!$H$14:$CA$14,"Total",'Sch A. Input'!$H$13:$CA$13,"&lt;="&amp;$AA$7))&gt;'Sch D. Workings'!$D$12,MIN('Sch D. Workings'!AN156,'Sch D. Workings'!$D$12-N55-T55-H55),'Sch D. Workings'!AN156)))</f>
        <v>0</v>
      </c>
      <c r="AA55" s="216">
        <f>'Sch D. Workings'!AS156</f>
        <v>0</v>
      </c>
      <c r="AB55" s="80">
        <f>IFERROR(LOOKUP('Sch D. Workings'!AP156,$C$10:$C$14,$B$10:$B$14),0)</f>
        <v>0</v>
      </c>
      <c r="AC55" s="97">
        <f>COUNTIFS('Sch D. Workings'!AP156,"&gt;"&amp;$D$14)</f>
        <v>0</v>
      </c>
    </row>
    <row r="56" spans="3:29" x14ac:dyDescent="0.35">
      <c r="C56" s="79" t="str">
        <f>IF('Sch A. Input'!B48="","",'Sch A. Input'!B48)</f>
        <v/>
      </c>
      <c r="D56" s="77" t="str">
        <f>IF('Sch A. Input'!C48="","",'Sch A. Input'!C48)</f>
        <v/>
      </c>
      <c r="E56" s="83"/>
      <c r="F56" s="83"/>
      <c r="G56" s="97">
        <f>'Sch D. Workings'!G157</f>
        <v>0</v>
      </c>
      <c r="H56" s="297">
        <f>IF(OR('Sch D. Workings'!D50="",G56=0),0,(IF((SUMIFS('Sch A. Input'!H48:CA48,'Sch A. Input'!$H$14:$CA$14,"Total",'Sch A. Input'!$H$13:$CA$13,"&lt;="&amp;$I$7))&gt;'Sch D. Workings'!$D$12,MIN('Sch D. Workings'!J157,'Sch D. Workings'!$D$12),'Sch D. Workings'!J157)))</f>
        <v>0</v>
      </c>
      <c r="I56" s="216">
        <f>'Sch D. Workings'!O157</f>
        <v>0</v>
      </c>
      <c r="J56" s="80">
        <f>IFERROR(LOOKUP('Sch D. Workings'!L157,$C$10:$C$14,$B$10:$B$14),0)</f>
        <v>0</v>
      </c>
      <c r="K56" s="97">
        <f>COUNTIFS('Sch D. Workings'!L157,"&gt;"&amp;$D$14)</f>
        <v>0</v>
      </c>
      <c r="L56" s="83"/>
      <c r="M56" s="76">
        <f>'Sch D. Workings'!Q157</f>
        <v>0</v>
      </c>
      <c r="N56" s="296">
        <f>IF(OR('Sch D. Workings'!D50="",$D$7&lt;=I$7,M56=0),0,(IF(H56='Sch D. Workings'!$D$12,"Exceeded Cap",IF((SUMIFS('Sch A. Input'!H48:CA48,'Sch A. Input'!$H$14:$CA$14,"Total",'Sch A. Input'!$H$13:$CA$13,"&lt;="&amp;$O$7))&gt;'Sch D. Workings'!$D$12,MIN('Sch D. Workings'!T157,'Sch D. Workings'!$D$12-H56),'Sch D. Workings'!T157))))</f>
        <v>0</v>
      </c>
      <c r="O56" s="216">
        <f>'Sch D. Workings'!Y157</f>
        <v>0</v>
      </c>
      <c r="P56" s="80">
        <f>IFERROR(LOOKUP('Sch D. Workings'!V157,$C$10:$C$14,$B$10:$B$14),0)</f>
        <v>0</v>
      </c>
      <c r="Q56" s="97">
        <f>COUNTIFS('Sch D. Workings'!V157,"&gt;"&amp;$D$14)</f>
        <v>0</v>
      </c>
      <c r="R56" s="83"/>
      <c r="S56" s="76">
        <f>'Sch D. Workings'!AA157</f>
        <v>0</v>
      </c>
      <c r="T56" s="296">
        <f>IF(OR('Sch D. Workings'!D50="",$D$7&lt;=O$7,S56=0),0,IF(OR(N56="Exceeded Cap",SUM(H56,N56)='Sch D. Workings'!$D$12),"Exceeded cap",IF((SUMIFS('Sch A. Input'!H48:CA48,'Sch A. Input'!$H$14:$CA$14,"Total",'Sch A. Input'!$H$13:$CA$13,"&lt;="&amp;$U$7))&gt;'Sch D. Workings'!$D$12,MIN('Sch D. Workings'!AD157,'Sch D. Workings'!$D$12-N56-H56),'Sch D. Workings'!AD157)))</f>
        <v>0</v>
      </c>
      <c r="U56" s="216">
        <f>'Sch D. Workings'!AI157</f>
        <v>0</v>
      </c>
      <c r="V56" s="80">
        <f>IFERROR(LOOKUP('Sch D. Workings'!AF157,$C$10:$C$14,$B$10:$B$14),0)</f>
        <v>0</v>
      </c>
      <c r="W56" s="97">
        <f>COUNTIFS('Sch D. Workings'!AF157,"&gt;"&amp;$D$14)</f>
        <v>0</v>
      </c>
      <c r="X56" s="83"/>
      <c r="Y56" s="76">
        <f>'Sch D. Workings'!AK157</f>
        <v>0</v>
      </c>
      <c r="Z56" s="296">
        <f>IF(OR('Sch D. Workings'!D50="",$D$7&lt;=U$7,Y56=0),0,IF(OR(T56="Exceeded Cap",N56="Exceeded Cap",SUM(H56,N56,T56)='Sch D. Workings'!$D$12),"Exceeded Cap",IF((SUMIFS('Sch A. Input'!H48:CA48,'Sch A. Input'!$H$14:$CA$14,"Total",'Sch A. Input'!$H$13:$CA$13,"&lt;="&amp;$AA$7))&gt;'Sch D. Workings'!$D$12,MIN('Sch D. Workings'!AN157,'Sch D. Workings'!$D$12-N56-T56-H56),'Sch D. Workings'!AN157)))</f>
        <v>0</v>
      </c>
      <c r="AA56" s="216">
        <f>'Sch D. Workings'!AS157</f>
        <v>0</v>
      </c>
      <c r="AB56" s="80">
        <f>IFERROR(LOOKUP('Sch D. Workings'!AP157,$C$10:$C$14,$B$10:$B$14),0)</f>
        <v>0</v>
      </c>
      <c r="AC56" s="97">
        <f>COUNTIFS('Sch D. Workings'!AP157,"&gt;"&amp;$D$14)</f>
        <v>0</v>
      </c>
    </row>
    <row r="57" spans="3:29" x14ac:dyDescent="0.35">
      <c r="C57" s="79" t="str">
        <f>IF('Sch A. Input'!B49="","",'Sch A. Input'!B49)</f>
        <v/>
      </c>
      <c r="D57" s="77" t="str">
        <f>IF('Sch A. Input'!C49="","",'Sch A. Input'!C49)</f>
        <v/>
      </c>
      <c r="E57" s="83"/>
      <c r="F57" s="83"/>
      <c r="G57" s="97">
        <f>'Sch D. Workings'!G158</f>
        <v>0</v>
      </c>
      <c r="H57" s="297">
        <f>IF(OR('Sch D. Workings'!D51="",G57=0),0,(IF((SUMIFS('Sch A. Input'!H49:CA49,'Sch A. Input'!$H$14:$CA$14,"Total",'Sch A. Input'!$H$13:$CA$13,"&lt;="&amp;$I$7))&gt;'Sch D. Workings'!$D$12,MIN('Sch D. Workings'!J158,'Sch D. Workings'!$D$12),'Sch D. Workings'!J158)))</f>
        <v>0</v>
      </c>
      <c r="I57" s="216">
        <f>'Sch D. Workings'!O158</f>
        <v>0</v>
      </c>
      <c r="J57" s="80">
        <f>IFERROR(LOOKUP('Sch D. Workings'!L158,$C$10:$C$14,$B$10:$B$14),0)</f>
        <v>0</v>
      </c>
      <c r="K57" s="97">
        <f>COUNTIFS('Sch D. Workings'!L158,"&gt;"&amp;$D$14)</f>
        <v>0</v>
      </c>
      <c r="L57" s="83"/>
      <c r="M57" s="76">
        <f>'Sch D. Workings'!Q158</f>
        <v>0</v>
      </c>
      <c r="N57" s="296">
        <f>IF(OR('Sch D. Workings'!D51="",$D$7&lt;=I$7,M57=0),0,(IF(H57='Sch D. Workings'!$D$12,"Exceeded Cap",IF((SUMIFS('Sch A. Input'!H49:CA49,'Sch A. Input'!$H$14:$CA$14,"Total",'Sch A. Input'!$H$13:$CA$13,"&lt;="&amp;$O$7))&gt;'Sch D. Workings'!$D$12,MIN('Sch D. Workings'!T158,'Sch D. Workings'!$D$12-H57),'Sch D. Workings'!T158))))</f>
        <v>0</v>
      </c>
      <c r="O57" s="216">
        <f>'Sch D. Workings'!Y158</f>
        <v>0</v>
      </c>
      <c r="P57" s="80">
        <f>IFERROR(LOOKUP('Sch D. Workings'!V158,$C$10:$C$14,$B$10:$B$14),0)</f>
        <v>0</v>
      </c>
      <c r="Q57" s="97">
        <f>COUNTIFS('Sch D. Workings'!V158,"&gt;"&amp;$D$14)</f>
        <v>0</v>
      </c>
      <c r="R57" s="83"/>
      <c r="S57" s="76">
        <f>'Sch D. Workings'!AA158</f>
        <v>0</v>
      </c>
      <c r="T57" s="296">
        <f>IF(OR('Sch D. Workings'!D51="",$D$7&lt;=O$7,S57=0),0,IF(OR(N57="Exceeded Cap",SUM(H57,N57)='Sch D. Workings'!$D$12),"Exceeded cap",IF((SUMIFS('Sch A. Input'!H49:CA49,'Sch A. Input'!$H$14:$CA$14,"Total",'Sch A. Input'!$H$13:$CA$13,"&lt;="&amp;$U$7))&gt;'Sch D. Workings'!$D$12,MIN('Sch D. Workings'!AD158,'Sch D. Workings'!$D$12-N57-H57),'Sch D. Workings'!AD158)))</f>
        <v>0</v>
      </c>
      <c r="U57" s="216">
        <f>'Sch D. Workings'!AI158</f>
        <v>0</v>
      </c>
      <c r="V57" s="80">
        <f>IFERROR(LOOKUP('Sch D. Workings'!AF158,$C$10:$C$14,$B$10:$B$14),0)</f>
        <v>0</v>
      </c>
      <c r="W57" s="97">
        <f>COUNTIFS('Sch D. Workings'!AF158,"&gt;"&amp;$D$14)</f>
        <v>0</v>
      </c>
      <c r="X57" s="83"/>
      <c r="Y57" s="76">
        <f>'Sch D. Workings'!AK158</f>
        <v>0</v>
      </c>
      <c r="Z57" s="296">
        <f>IF(OR('Sch D. Workings'!D51="",$D$7&lt;=U$7,Y57=0),0,IF(OR(T57="Exceeded Cap",N57="Exceeded Cap",SUM(H57,N57,T57)='Sch D. Workings'!$D$12),"Exceeded Cap",IF((SUMIFS('Sch A. Input'!H49:CA49,'Sch A. Input'!$H$14:$CA$14,"Total",'Sch A. Input'!$H$13:$CA$13,"&lt;="&amp;$AA$7))&gt;'Sch D. Workings'!$D$12,MIN('Sch D. Workings'!AN158,'Sch D. Workings'!$D$12-N57-T57-H57),'Sch D. Workings'!AN158)))</f>
        <v>0</v>
      </c>
      <c r="AA57" s="216">
        <f>'Sch D. Workings'!AS158</f>
        <v>0</v>
      </c>
      <c r="AB57" s="80">
        <f>IFERROR(LOOKUP('Sch D. Workings'!AP158,$C$10:$C$14,$B$10:$B$14),0)</f>
        <v>0</v>
      </c>
      <c r="AC57" s="97">
        <f>COUNTIFS('Sch D. Workings'!AP158,"&gt;"&amp;$D$14)</f>
        <v>0</v>
      </c>
    </row>
    <row r="58" spans="3:29" x14ac:dyDescent="0.35">
      <c r="C58" s="79" t="str">
        <f>IF('Sch A. Input'!B50="","",'Sch A. Input'!B50)</f>
        <v/>
      </c>
      <c r="D58" s="77" t="str">
        <f>IF('Sch A. Input'!C50="","",'Sch A. Input'!C50)</f>
        <v/>
      </c>
      <c r="E58" s="83"/>
      <c r="F58" s="83"/>
      <c r="G58" s="97">
        <f>'Sch D. Workings'!G159</f>
        <v>0</v>
      </c>
      <c r="H58" s="297">
        <f>IF(OR('Sch D. Workings'!D52="",G58=0),0,(IF((SUMIFS('Sch A. Input'!H50:CA50,'Sch A. Input'!$H$14:$CA$14,"Total",'Sch A. Input'!$H$13:$CA$13,"&lt;="&amp;$I$7))&gt;'Sch D. Workings'!$D$12,MIN('Sch D. Workings'!J159,'Sch D. Workings'!$D$12),'Sch D. Workings'!J159)))</f>
        <v>0</v>
      </c>
      <c r="I58" s="216">
        <f>'Sch D. Workings'!O159</f>
        <v>0</v>
      </c>
      <c r="J58" s="80">
        <f>IFERROR(LOOKUP('Sch D. Workings'!L159,$C$10:$C$14,$B$10:$B$14),0)</f>
        <v>0</v>
      </c>
      <c r="K58" s="97">
        <f>COUNTIFS('Sch D. Workings'!L159,"&gt;"&amp;$D$14)</f>
        <v>0</v>
      </c>
      <c r="L58" s="83"/>
      <c r="M58" s="76">
        <f>'Sch D. Workings'!Q159</f>
        <v>0</v>
      </c>
      <c r="N58" s="296">
        <f>IF(OR('Sch D. Workings'!D52="",$D$7&lt;=I$7,M58=0),0,(IF(H58='Sch D. Workings'!$D$12,"Exceeded Cap",IF((SUMIFS('Sch A. Input'!H50:CA50,'Sch A. Input'!$H$14:$CA$14,"Total",'Sch A. Input'!$H$13:$CA$13,"&lt;="&amp;$O$7))&gt;'Sch D. Workings'!$D$12,MIN('Sch D. Workings'!T159,'Sch D. Workings'!$D$12-H58),'Sch D. Workings'!T159))))</f>
        <v>0</v>
      </c>
      <c r="O58" s="216">
        <f>'Sch D. Workings'!Y159</f>
        <v>0</v>
      </c>
      <c r="P58" s="80">
        <f>IFERROR(LOOKUP('Sch D. Workings'!V159,$C$10:$C$14,$B$10:$B$14),0)</f>
        <v>0</v>
      </c>
      <c r="Q58" s="97">
        <f>COUNTIFS('Sch D. Workings'!V159,"&gt;"&amp;$D$14)</f>
        <v>0</v>
      </c>
      <c r="R58" s="83"/>
      <c r="S58" s="76">
        <f>'Sch D. Workings'!AA159</f>
        <v>0</v>
      </c>
      <c r="T58" s="296">
        <f>IF(OR('Sch D. Workings'!D52="",$D$7&lt;=O$7,S58=0),0,IF(OR(N58="Exceeded Cap",SUM(H58,N58)='Sch D. Workings'!$D$12),"Exceeded cap",IF((SUMIFS('Sch A. Input'!H50:CA50,'Sch A. Input'!$H$14:$CA$14,"Total",'Sch A. Input'!$H$13:$CA$13,"&lt;="&amp;$U$7))&gt;'Sch D. Workings'!$D$12,MIN('Sch D. Workings'!AD159,'Sch D. Workings'!$D$12-N58-H58),'Sch D. Workings'!AD159)))</f>
        <v>0</v>
      </c>
      <c r="U58" s="216">
        <f>'Sch D. Workings'!AI159</f>
        <v>0</v>
      </c>
      <c r="V58" s="80">
        <f>IFERROR(LOOKUP('Sch D. Workings'!AF159,$C$10:$C$14,$B$10:$B$14),0)</f>
        <v>0</v>
      </c>
      <c r="W58" s="97">
        <f>COUNTIFS('Sch D. Workings'!AF159,"&gt;"&amp;$D$14)</f>
        <v>0</v>
      </c>
      <c r="X58" s="83"/>
      <c r="Y58" s="76">
        <f>'Sch D. Workings'!AK159</f>
        <v>0</v>
      </c>
      <c r="Z58" s="296">
        <f>IF(OR('Sch D. Workings'!D52="",$D$7&lt;=U$7,Y58=0),0,IF(OR(T58="Exceeded Cap",N58="Exceeded Cap",SUM(H58,N58,T58)='Sch D. Workings'!$D$12),"Exceeded Cap",IF((SUMIFS('Sch A. Input'!H50:CA50,'Sch A. Input'!$H$14:$CA$14,"Total",'Sch A. Input'!$H$13:$CA$13,"&lt;="&amp;$AA$7))&gt;'Sch D. Workings'!$D$12,MIN('Sch D. Workings'!AN159,'Sch D. Workings'!$D$12-N58-T58-H58),'Sch D. Workings'!AN159)))</f>
        <v>0</v>
      </c>
      <c r="AA58" s="216">
        <f>'Sch D. Workings'!AS159</f>
        <v>0</v>
      </c>
      <c r="AB58" s="80">
        <f>IFERROR(LOOKUP('Sch D. Workings'!AP159,$C$10:$C$14,$B$10:$B$14),0)</f>
        <v>0</v>
      </c>
      <c r="AC58" s="97">
        <f>COUNTIFS('Sch D. Workings'!AP159,"&gt;"&amp;$D$14)</f>
        <v>0</v>
      </c>
    </row>
    <row r="59" spans="3:29" x14ac:dyDescent="0.35">
      <c r="C59" s="79" t="str">
        <f>IF('Sch A. Input'!B51="","",'Sch A. Input'!B51)</f>
        <v/>
      </c>
      <c r="D59" s="77" t="str">
        <f>IF('Sch A. Input'!C51="","",'Sch A. Input'!C51)</f>
        <v/>
      </c>
      <c r="E59" s="83"/>
      <c r="F59" s="83"/>
      <c r="G59" s="97">
        <f>'Sch D. Workings'!G160</f>
        <v>0</v>
      </c>
      <c r="H59" s="297">
        <f>IF(OR('Sch D. Workings'!D53="",G59=0),0,(IF((SUMIFS('Sch A. Input'!H51:CA51,'Sch A. Input'!$H$14:$CA$14,"Total",'Sch A. Input'!$H$13:$CA$13,"&lt;="&amp;$I$7))&gt;'Sch D. Workings'!$D$12,MIN('Sch D. Workings'!J160,'Sch D. Workings'!$D$12),'Sch D. Workings'!J160)))</f>
        <v>0</v>
      </c>
      <c r="I59" s="216">
        <f>'Sch D. Workings'!O160</f>
        <v>0</v>
      </c>
      <c r="J59" s="80">
        <f>IFERROR(LOOKUP('Sch D. Workings'!L160,$C$10:$C$14,$B$10:$B$14),0)</f>
        <v>0</v>
      </c>
      <c r="K59" s="97">
        <f>COUNTIFS('Sch D. Workings'!L160,"&gt;"&amp;$D$14)</f>
        <v>0</v>
      </c>
      <c r="L59" s="83"/>
      <c r="M59" s="76">
        <f>'Sch D. Workings'!Q160</f>
        <v>0</v>
      </c>
      <c r="N59" s="296">
        <f>IF(OR('Sch D. Workings'!D53="",$D$7&lt;=I$7,M59=0),0,(IF(H59='Sch D. Workings'!$D$12,"Exceeded Cap",IF((SUMIFS('Sch A. Input'!H51:CA51,'Sch A. Input'!$H$14:$CA$14,"Total",'Sch A. Input'!$H$13:$CA$13,"&lt;="&amp;$O$7))&gt;'Sch D. Workings'!$D$12,MIN('Sch D. Workings'!T160,'Sch D. Workings'!$D$12-H59),'Sch D. Workings'!T160))))</f>
        <v>0</v>
      </c>
      <c r="O59" s="216">
        <f>'Sch D. Workings'!Y160</f>
        <v>0</v>
      </c>
      <c r="P59" s="80">
        <f>IFERROR(LOOKUP('Sch D. Workings'!V160,$C$10:$C$14,$B$10:$B$14),0)</f>
        <v>0</v>
      </c>
      <c r="Q59" s="97">
        <f>COUNTIFS('Sch D. Workings'!V160,"&gt;"&amp;$D$14)</f>
        <v>0</v>
      </c>
      <c r="R59" s="83"/>
      <c r="S59" s="76">
        <f>'Sch D. Workings'!AA160</f>
        <v>0</v>
      </c>
      <c r="T59" s="296">
        <f>IF(OR('Sch D. Workings'!D53="",$D$7&lt;=O$7,S59=0),0,IF(OR(N59="Exceeded Cap",SUM(H59,N59)='Sch D. Workings'!$D$12),"Exceeded cap",IF((SUMIFS('Sch A. Input'!H51:CA51,'Sch A. Input'!$H$14:$CA$14,"Total",'Sch A. Input'!$H$13:$CA$13,"&lt;="&amp;$U$7))&gt;'Sch D. Workings'!$D$12,MIN('Sch D. Workings'!AD160,'Sch D. Workings'!$D$12-N59-H59),'Sch D. Workings'!AD160)))</f>
        <v>0</v>
      </c>
      <c r="U59" s="216">
        <f>'Sch D. Workings'!AI160</f>
        <v>0</v>
      </c>
      <c r="V59" s="80">
        <f>IFERROR(LOOKUP('Sch D. Workings'!AF160,$C$10:$C$14,$B$10:$B$14),0)</f>
        <v>0</v>
      </c>
      <c r="W59" s="97">
        <f>COUNTIFS('Sch D. Workings'!AF160,"&gt;"&amp;$D$14)</f>
        <v>0</v>
      </c>
      <c r="X59" s="83"/>
      <c r="Y59" s="76">
        <f>'Sch D. Workings'!AK160</f>
        <v>0</v>
      </c>
      <c r="Z59" s="296">
        <f>IF(OR('Sch D. Workings'!D53="",$D$7&lt;=U$7,Y59=0),0,IF(OR(T59="Exceeded Cap",N59="Exceeded Cap",SUM(H59,N59,T59)='Sch D. Workings'!$D$12),"Exceeded Cap",IF((SUMIFS('Sch A. Input'!H51:CA51,'Sch A. Input'!$H$14:$CA$14,"Total",'Sch A. Input'!$H$13:$CA$13,"&lt;="&amp;$AA$7))&gt;'Sch D. Workings'!$D$12,MIN('Sch D. Workings'!AN160,'Sch D. Workings'!$D$12-N59-T59-H59),'Sch D. Workings'!AN160)))</f>
        <v>0</v>
      </c>
      <c r="AA59" s="216">
        <f>'Sch D. Workings'!AS160</f>
        <v>0</v>
      </c>
      <c r="AB59" s="80">
        <f>IFERROR(LOOKUP('Sch D. Workings'!AP160,$C$10:$C$14,$B$10:$B$14),0)</f>
        <v>0</v>
      </c>
      <c r="AC59" s="97">
        <f>COUNTIFS('Sch D. Workings'!AP160,"&gt;"&amp;$D$14)</f>
        <v>0</v>
      </c>
    </row>
    <row r="60" spans="3:29" x14ac:dyDescent="0.35">
      <c r="C60" s="79" t="str">
        <f>IF('Sch A. Input'!B52="","",'Sch A. Input'!B52)</f>
        <v/>
      </c>
      <c r="D60" s="77" t="str">
        <f>IF('Sch A. Input'!C52="","",'Sch A. Input'!C52)</f>
        <v/>
      </c>
      <c r="E60" s="83"/>
      <c r="F60" s="83"/>
      <c r="G60" s="97">
        <f>'Sch D. Workings'!G161</f>
        <v>0</v>
      </c>
      <c r="H60" s="297">
        <f>IF(OR('Sch D. Workings'!D54="",G60=0),0,(IF((SUMIFS('Sch A. Input'!H52:CA52,'Sch A. Input'!$H$14:$CA$14,"Total",'Sch A. Input'!$H$13:$CA$13,"&lt;="&amp;$I$7))&gt;'Sch D. Workings'!$D$12,MIN('Sch D. Workings'!J161,'Sch D. Workings'!$D$12),'Sch D. Workings'!J161)))</f>
        <v>0</v>
      </c>
      <c r="I60" s="216">
        <f>'Sch D. Workings'!O161</f>
        <v>0</v>
      </c>
      <c r="J60" s="80">
        <f>IFERROR(LOOKUP('Sch D. Workings'!L161,$C$10:$C$14,$B$10:$B$14),0)</f>
        <v>0</v>
      </c>
      <c r="K60" s="97">
        <f>COUNTIFS('Sch D. Workings'!L161,"&gt;"&amp;$D$14)</f>
        <v>0</v>
      </c>
      <c r="L60" s="83"/>
      <c r="M60" s="76">
        <f>'Sch D. Workings'!Q161</f>
        <v>0</v>
      </c>
      <c r="N60" s="296">
        <f>IF(OR('Sch D. Workings'!D54="",$D$7&lt;=I$7,M60=0),0,(IF(H60='Sch D. Workings'!$D$12,"Exceeded Cap",IF((SUMIFS('Sch A. Input'!H52:CA52,'Sch A. Input'!$H$14:$CA$14,"Total",'Sch A. Input'!$H$13:$CA$13,"&lt;="&amp;$O$7))&gt;'Sch D. Workings'!$D$12,MIN('Sch D. Workings'!T161,'Sch D. Workings'!$D$12-H60),'Sch D. Workings'!T161))))</f>
        <v>0</v>
      </c>
      <c r="O60" s="216">
        <f>'Sch D. Workings'!Y161</f>
        <v>0</v>
      </c>
      <c r="P60" s="80">
        <f>IFERROR(LOOKUP('Sch D. Workings'!V161,$C$10:$C$14,$B$10:$B$14),0)</f>
        <v>0</v>
      </c>
      <c r="Q60" s="97">
        <f>COUNTIFS('Sch D. Workings'!V161,"&gt;"&amp;$D$14)</f>
        <v>0</v>
      </c>
      <c r="R60" s="83"/>
      <c r="S60" s="76">
        <f>'Sch D. Workings'!AA161</f>
        <v>0</v>
      </c>
      <c r="T60" s="296">
        <f>IF(OR('Sch D. Workings'!D54="",$D$7&lt;=O$7,S60=0),0,IF(OR(N60="Exceeded Cap",SUM(H60,N60)='Sch D. Workings'!$D$12),"Exceeded cap",IF((SUMIFS('Sch A. Input'!H52:CA52,'Sch A. Input'!$H$14:$CA$14,"Total",'Sch A. Input'!$H$13:$CA$13,"&lt;="&amp;$U$7))&gt;'Sch D. Workings'!$D$12,MIN('Sch D. Workings'!AD161,'Sch D. Workings'!$D$12-N60-H60),'Sch D. Workings'!AD161)))</f>
        <v>0</v>
      </c>
      <c r="U60" s="216">
        <f>'Sch D. Workings'!AI161</f>
        <v>0</v>
      </c>
      <c r="V60" s="80">
        <f>IFERROR(LOOKUP('Sch D. Workings'!AF161,$C$10:$C$14,$B$10:$B$14),0)</f>
        <v>0</v>
      </c>
      <c r="W60" s="97">
        <f>COUNTIFS('Sch D. Workings'!AF161,"&gt;"&amp;$D$14)</f>
        <v>0</v>
      </c>
      <c r="X60" s="83"/>
      <c r="Y60" s="76">
        <f>'Sch D. Workings'!AK161</f>
        <v>0</v>
      </c>
      <c r="Z60" s="296">
        <f>IF(OR('Sch D. Workings'!D54="",$D$7&lt;=U$7,Y60=0),0,IF(OR(T60="Exceeded Cap",N60="Exceeded Cap",SUM(H60,N60,T60)='Sch D. Workings'!$D$12),"Exceeded Cap",IF((SUMIFS('Sch A. Input'!H52:CA52,'Sch A. Input'!$H$14:$CA$14,"Total",'Sch A. Input'!$H$13:$CA$13,"&lt;="&amp;$AA$7))&gt;'Sch D. Workings'!$D$12,MIN('Sch D. Workings'!AN161,'Sch D. Workings'!$D$12-N60-T60-H60),'Sch D. Workings'!AN161)))</f>
        <v>0</v>
      </c>
      <c r="AA60" s="216">
        <f>'Sch D. Workings'!AS161</f>
        <v>0</v>
      </c>
      <c r="AB60" s="80">
        <f>IFERROR(LOOKUP('Sch D. Workings'!AP161,$C$10:$C$14,$B$10:$B$14),0)</f>
        <v>0</v>
      </c>
      <c r="AC60" s="97">
        <f>COUNTIFS('Sch D. Workings'!AP161,"&gt;"&amp;$D$14)</f>
        <v>0</v>
      </c>
    </row>
    <row r="61" spans="3:29" x14ac:dyDescent="0.35">
      <c r="C61" s="79" t="str">
        <f>IF('Sch A. Input'!B53="","",'Sch A. Input'!B53)</f>
        <v/>
      </c>
      <c r="D61" s="77" t="str">
        <f>IF('Sch A. Input'!C53="","",'Sch A. Input'!C53)</f>
        <v/>
      </c>
      <c r="E61" s="83"/>
      <c r="F61" s="83"/>
      <c r="G61" s="97">
        <f>'Sch D. Workings'!G162</f>
        <v>0</v>
      </c>
      <c r="H61" s="297">
        <f>IF(OR('Sch D. Workings'!D55="",G61=0),0,(IF((SUMIFS('Sch A. Input'!H53:CA53,'Sch A. Input'!$H$14:$CA$14,"Total",'Sch A. Input'!$H$13:$CA$13,"&lt;="&amp;$I$7))&gt;'Sch D. Workings'!$D$12,MIN('Sch D. Workings'!J162,'Sch D. Workings'!$D$12),'Sch D. Workings'!J162)))</f>
        <v>0</v>
      </c>
      <c r="I61" s="216">
        <f>'Sch D. Workings'!O162</f>
        <v>0</v>
      </c>
      <c r="J61" s="80">
        <f>IFERROR(LOOKUP('Sch D. Workings'!L162,$C$10:$C$14,$B$10:$B$14),0)</f>
        <v>0</v>
      </c>
      <c r="K61" s="97">
        <f>COUNTIFS('Sch D. Workings'!L162,"&gt;"&amp;$D$14)</f>
        <v>0</v>
      </c>
      <c r="L61" s="83"/>
      <c r="M61" s="76">
        <f>'Sch D. Workings'!Q162</f>
        <v>0</v>
      </c>
      <c r="N61" s="296">
        <f>IF(OR('Sch D. Workings'!D55="",$D$7&lt;=I$7,M61=0),0,(IF(H61='Sch D. Workings'!$D$12,"Exceeded Cap",IF((SUMIFS('Sch A. Input'!H53:CA53,'Sch A. Input'!$H$14:$CA$14,"Total",'Sch A. Input'!$H$13:$CA$13,"&lt;="&amp;$O$7))&gt;'Sch D. Workings'!$D$12,MIN('Sch D. Workings'!T162,'Sch D. Workings'!$D$12-H61),'Sch D. Workings'!T162))))</f>
        <v>0</v>
      </c>
      <c r="O61" s="216">
        <f>'Sch D. Workings'!Y162</f>
        <v>0</v>
      </c>
      <c r="P61" s="80">
        <f>IFERROR(LOOKUP('Sch D. Workings'!V162,$C$10:$C$14,$B$10:$B$14),0)</f>
        <v>0</v>
      </c>
      <c r="Q61" s="97">
        <f>COUNTIFS('Sch D. Workings'!V162,"&gt;"&amp;$D$14)</f>
        <v>0</v>
      </c>
      <c r="R61" s="83"/>
      <c r="S61" s="76">
        <f>'Sch D. Workings'!AA162</f>
        <v>0</v>
      </c>
      <c r="T61" s="296">
        <f>IF(OR('Sch D. Workings'!D55="",$D$7&lt;=O$7,S61=0),0,IF(OR(N61="Exceeded Cap",SUM(H61,N61)='Sch D. Workings'!$D$12),"Exceeded cap",IF((SUMIFS('Sch A. Input'!H53:CA53,'Sch A. Input'!$H$14:$CA$14,"Total",'Sch A. Input'!$H$13:$CA$13,"&lt;="&amp;$U$7))&gt;'Sch D. Workings'!$D$12,MIN('Sch D. Workings'!AD162,'Sch D. Workings'!$D$12-N61-H61),'Sch D. Workings'!AD162)))</f>
        <v>0</v>
      </c>
      <c r="U61" s="216">
        <f>'Sch D. Workings'!AI162</f>
        <v>0</v>
      </c>
      <c r="V61" s="80">
        <f>IFERROR(LOOKUP('Sch D. Workings'!AF162,$C$10:$C$14,$B$10:$B$14),0)</f>
        <v>0</v>
      </c>
      <c r="W61" s="97">
        <f>COUNTIFS('Sch D. Workings'!AF162,"&gt;"&amp;$D$14)</f>
        <v>0</v>
      </c>
      <c r="X61" s="83"/>
      <c r="Y61" s="76">
        <f>'Sch D. Workings'!AK162</f>
        <v>0</v>
      </c>
      <c r="Z61" s="296">
        <f>IF(OR('Sch D. Workings'!D55="",$D$7&lt;=U$7,Y61=0),0,IF(OR(T61="Exceeded Cap",N61="Exceeded Cap",SUM(H61,N61,T61)='Sch D. Workings'!$D$12),"Exceeded Cap",IF((SUMIFS('Sch A. Input'!H53:CA53,'Sch A. Input'!$H$14:$CA$14,"Total",'Sch A. Input'!$H$13:$CA$13,"&lt;="&amp;$AA$7))&gt;'Sch D. Workings'!$D$12,MIN('Sch D. Workings'!AN162,'Sch D. Workings'!$D$12-N61-T61-H61),'Sch D. Workings'!AN162)))</f>
        <v>0</v>
      </c>
      <c r="AA61" s="216">
        <f>'Sch D. Workings'!AS162</f>
        <v>0</v>
      </c>
      <c r="AB61" s="80">
        <f>IFERROR(LOOKUP('Sch D. Workings'!AP162,$C$10:$C$14,$B$10:$B$14),0)</f>
        <v>0</v>
      </c>
      <c r="AC61" s="97">
        <f>COUNTIFS('Sch D. Workings'!AP162,"&gt;"&amp;$D$14)</f>
        <v>0</v>
      </c>
    </row>
    <row r="62" spans="3:29" x14ac:dyDescent="0.35">
      <c r="C62" s="79" t="str">
        <f>IF('Sch A. Input'!B54="","",'Sch A. Input'!B54)</f>
        <v/>
      </c>
      <c r="D62" s="77" t="str">
        <f>IF('Sch A. Input'!C54="","",'Sch A. Input'!C54)</f>
        <v/>
      </c>
      <c r="E62" s="83"/>
      <c r="F62" s="83"/>
      <c r="G62" s="97">
        <f>'Sch D. Workings'!G163</f>
        <v>0</v>
      </c>
      <c r="H62" s="297">
        <f>IF(OR('Sch D. Workings'!D56="",G62=0),0,(IF((SUMIFS('Sch A. Input'!H54:CA54,'Sch A. Input'!$H$14:$CA$14,"Total",'Sch A. Input'!$H$13:$CA$13,"&lt;="&amp;$I$7))&gt;'Sch D. Workings'!$D$12,MIN('Sch D. Workings'!J163,'Sch D. Workings'!$D$12),'Sch D. Workings'!J163)))</f>
        <v>0</v>
      </c>
      <c r="I62" s="216">
        <f>'Sch D. Workings'!O163</f>
        <v>0</v>
      </c>
      <c r="J62" s="80">
        <f>IFERROR(LOOKUP('Sch D. Workings'!L163,$C$10:$C$14,$B$10:$B$14),0)</f>
        <v>0</v>
      </c>
      <c r="K62" s="97">
        <f>COUNTIFS('Sch D. Workings'!L163,"&gt;"&amp;$D$14)</f>
        <v>0</v>
      </c>
      <c r="L62" s="83"/>
      <c r="M62" s="76">
        <f>'Sch D. Workings'!Q163</f>
        <v>0</v>
      </c>
      <c r="N62" s="296">
        <f>IF(OR('Sch D. Workings'!D56="",$D$7&lt;=I$7,M62=0),0,(IF(H62='Sch D. Workings'!$D$12,"Exceeded Cap",IF((SUMIFS('Sch A. Input'!H54:CA54,'Sch A. Input'!$H$14:$CA$14,"Total",'Sch A. Input'!$H$13:$CA$13,"&lt;="&amp;$O$7))&gt;'Sch D. Workings'!$D$12,MIN('Sch D. Workings'!T163,'Sch D. Workings'!$D$12-H62),'Sch D. Workings'!T163))))</f>
        <v>0</v>
      </c>
      <c r="O62" s="216">
        <f>'Sch D. Workings'!Y163</f>
        <v>0</v>
      </c>
      <c r="P62" s="80">
        <f>IFERROR(LOOKUP('Sch D. Workings'!V163,$C$10:$C$14,$B$10:$B$14),0)</f>
        <v>0</v>
      </c>
      <c r="Q62" s="97">
        <f>COUNTIFS('Sch D. Workings'!V163,"&gt;"&amp;$D$14)</f>
        <v>0</v>
      </c>
      <c r="R62" s="83"/>
      <c r="S62" s="76">
        <f>'Sch D. Workings'!AA163</f>
        <v>0</v>
      </c>
      <c r="T62" s="296">
        <f>IF(OR('Sch D. Workings'!D56="",$D$7&lt;=O$7,S62=0),0,IF(OR(N62="Exceeded Cap",SUM(H62,N62)='Sch D. Workings'!$D$12),"Exceeded cap",IF((SUMIFS('Sch A. Input'!H54:CA54,'Sch A. Input'!$H$14:$CA$14,"Total",'Sch A. Input'!$H$13:$CA$13,"&lt;="&amp;$U$7))&gt;'Sch D. Workings'!$D$12,MIN('Sch D. Workings'!AD163,'Sch D. Workings'!$D$12-N62-H62),'Sch D. Workings'!AD163)))</f>
        <v>0</v>
      </c>
      <c r="U62" s="216">
        <f>'Sch D. Workings'!AI163</f>
        <v>0</v>
      </c>
      <c r="V62" s="80">
        <f>IFERROR(LOOKUP('Sch D. Workings'!AF163,$C$10:$C$14,$B$10:$B$14),0)</f>
        <v>0</v>
      </c>
      <c r="W62" s="97">
        <f>COUNTIFS('Sch D. Workings'!AF163,"&gt;"&amp;$D$14)</f>
        <v>0</v>
      </c>
      <c r="X62" s="83"/>
      <c r="Y62" s="76">
        <f>'Sch D. Workings'!AK163</f>
        <v>0</v>
      </c>
      <c r="Z62" s="296">
        <f>IF(OR('Sch D. Workings'!D56="",$D$7&lt;=U$7,Y62=0),0,IF(OR(T62="Exceeded Cap",N62="Exceeded Cap",SUM(H62,N62,T62)='Sch D. Workings'!$D$12),"Exceeded Cap",IF((SUMIFS('Sch A. Input'!H54:CA54,'Sch A. Input'!$H$14:$CA$14,"Total",'Sch A. Input'!$H$13:$CA$13,"&lt;="&amp;$AA$7))&gt;'Sch D. Workings'!$D$12,MIN('Sch D. Workings'!AN163,'Sch D. Workings'!$D$12-N62-T62-H62),'Sch D. Workings'!AN163)))</f>
        <v>0</v>
      </c>
      <c r="AA62" s="216">
        <f>'Sch D. Workings'!AS163</f>
        <v>0</v>
      </c>
      <c r="AB62" s="80">
        <f>IFERROR(LOOKUP('Sch D. Workings'!AP163,$C$10:$C$14,$B$10:$B$14),0)</f>
        <v>0</v>
      </c>
      <c r="AC62" s="97">
        <f>COUNTIFS('Sch D. Workings'!AP163,"&gt;"&amp;$D$14)</f>
        <v>0</v>
      </c>
    </row>
    <row r="63" spans="3:29" x14ac:dyDescent="0.35">
      <c r="C63" s="79" t="str">
        <f>IF('Sch A. Input'!B55="","",'Sch A. Input'!B55)</f>
        <v/>
      </c>
      <c r="D63" s="77" t="str">
        <f>IF('Sch A. Input'!C55="","",'Sch A. Input'!C55)</f>
        <v/>
      </c>
      <c r="E63" s="83"/>
      <c r="F63" s="83"/>
      <c r="G63" s="97">
        <f>'Sch D. Workings'!G164</f>
        <v>0</v>
      </c>
      <c r="H63" s="297">
        <f>IF(OR('Sch D. Workings'!D57="",G63=0),0,(IF((SUMIFS('Sch A. Input'!H55:CA55,'Sch A. Input'!$H$14:$CA$14,"Total",'Sch A. Input'!$H$13:$CA$13,"&lt;="&amp;$I$7))&gt;'Sch D. Workings'!$D$12,MIN('Sch D. Workings'!J164,'Sch D. Workings'!$D$12),'Sch D. Workings'!J164)))</f>
        <v>0</v>
      </c>
      <c r="I63" s="216">
        <f>'Sch D. Workings'!O164</f>
        <v>0</v>
      </c>
      <c r="J63" s="80">
        <f>IFERROR(LOOKUP('Sch D. Workings'!L164,$C$10:$C$14,$B$10:$B$14),0)</f>
        <v>0</v>
      </c>
      <c r="K63" s="97">
        <f>COUNTIFS('Sch D. Workings'!L164,"&gt;"&amp;$D$14)</f>
        <v>0</v>
      </c>
      <c r="L63" s="83"/>
      <c r="M63" s="76">
        <f>'Sch D. Workings'!Q164</f>
        <v>0</v>
      </c>
      <c r="N63" s="296">
        <f>IF(OR('Sch D. Workings'!D57="",$D$7&lt;=I$7,M63=0),0,(IF(H63='Sch D. Workings'!$D$12,"Exceeded Cap",IF((SUMIFS('Sch A. Input'!H55:CA55,'Sch A. Input'!$H$14:$CA$14,"Total",'Sch A. Input'!$H$13:$CA$13,"&lt;="&amp;$O$7))&gt;'Sch D. Workings'!$D$12,MIN('Sch D. Workings'!T164,'Sch D. Workings'!$D$12-H63),'Sch D. Workings'!T164))))</f>
        <v>0</v>
      </c>
      <c r="O63" s="216">
        <f>'Sch D. Workings'!Y164</f>
        <v>0</v>
      </c>
      <c r="P63" s="80">
        <f>IFERROR(LOOKUP('Sch D. Workings'!V164,$C$10:$C$14,$B$10:$B$14),0)</f>
        <v>0</v>
      </c>
      <c r="Q63" s="97">
        <f>COUNTIFS('Sch D. Workings'!V164,"&gt;"&amp;$D$14)</f>
        <v>0</v>
      </c>
      <c r="R63" s="83"/>
      <c r="S63" s="76">
        <f>'Sch D. Workings'!AA164</f>
        <v>0</v>
      </c>
      <c r="T63" s="296">
        <f>IF(OR('Sch D. Workings'!D57="",$D$7&lt;=O$7,S63=0),0,IF(OR(N63="Exceeded Cap",SUM(H63,N63)='Sch D. Workings'!$D$12),"Exceeded cap",IF((SUMIFS('Sch A. Input'!H55:CA55,'Sch A. Input'!$H$14:$CA$14,"Total",'Sch A. Input'!$H$13:$CA$13,"&lt;="&amp;$U$7))&gt;'Sch D. Workings'!$D$12,MIN('Sch D. Workings'!AD164,'Sch D. Workings'!$D$12-N63-H63),'Sch D. Workings'!AD164)))</f>
        <v>0</v>
      </c>
      <c r="U63" s="216">
        <f>'Sch D. Workings'!AI164</f>
        <v>0</v>
      </c>
      <c r="V63" s="80">
        <f>IFERROR(LOOKUP('Sch D. Workings'!AF164,$C$10:$C$14,$B$10:$B$14),0)</f>
        <v>0</v>
      </c>
      <c r="W63" s="97">
        <f>COUNTIFS('Sch D. Workings'!AF164,"&gt;"&amp;$D$14)</f>
        <v>0</v>
      </c>
      <c r="X63" s="83"/>
      <c r="Y63" s="76">
        <f>'Sch D. Workings'!AK164</f>
        <v>0</v>
      </c>
      <c r="Z63" s="296">
        <f>IF(OR('Sch D. Workings'!D57="",$D$7&lt;=U$7,Y63=0),0,IF(OR(T63="Exceeded Cap",N63="Exceeded Cap",SUM(H63,N63,T63)='Sch D. Workings'!$D$12),"Exceeded Cap",IF((SUMIFS('Sch A. Input'!H55:CA55,'Sch A. Input'!$H$14:$CA$14,"Total",'Sch A. Input'!$H$13:$CA$13,"&lt;="&amp;$AA$7))&gt;'Sch D. Workings'!$D$12,MIN('Sch D. Workings'!AN164,'Sch D. Workings'!$D$12-N63-T63-H63),'Sch D. Workings'!AN164)))</f>
        <v>0</v>
      </c>
      <c r="AA63" s="216">
        <f>'Sch D. Workings'!AS164</f>
        <v>0</v>
      </c>
      <c r="AB63" s="80">
        <f>IFERROR(LOOKUP('Sch D. Workings'!AP164,$C$10:$C$14,$B$10:$B$14),0)</f>
        <v>0</v>
      </c>
      <c r="AC63" s="97">
        <f>COUNTIFS('Sch D. Workings'!AP164,"&gt;"&amp;$D$14)</f>
        <v>0</v>
      </c>
    </row>
    <row r="64" spans="3:29" x14ac:dyDescent="0.35">
      <c r="C64" s="79" t="str">
        <f>IF('Sch A. Input'!B56="","",'Sch A. Input'!B56)</f>
        <v/>
      </c>
      <c r="D64" s="77" t="str">
        <f>IF('Sch A. Input'!C56="","",'Sch A. Input'!C56)</f>
        <v/>
      </c>
      <c r="E64" s="83"/>
      <c r="F64" s="83"/>
      <c r="G64" s="97">
        <f>'Sch D. Workings'!G165</f>
        <v>0</v>
      </c>
      <c r="H64" s="297">
        <f>IF(OR('Sch D. Workings'!D58="",G64=0),0,(IF((SUMIFS('Sch A. Input'!H56:CA56,'Sch A. Input'!$H$14:$CA$14,"Total",'Sch A. Input'!$H$13:$CA$13,"&lt;="&amp;$I$7))&gt;'Sch D. Workings'!$D$12,MIN('Sch D. Workings'!J165,'Sch D. Workings'!$D$12),'Sch D. Workings'!J165)))</f>
        <v>0</v>
      </c>
      <c r="I64" s="216">
        <f>'Sch D. Workings'!O165</f>
        <v>0</v>
      </c>
      <c r="J64" s="80">
        <f>IFERROR(LOOKUP('Sch D. Workings'!L165,$C$10:$C$14,$B$10:$B$14),0)</f>
        <v>0</v>
      </c>
      <c r="K64" s="97">
        <f>COUNTIFS('Sch D. Workings'!L165,"&gt;"&amp;$D$14)</f>
        <v>0</v>
      </c>
      <c r="L64" s="83"/>
      <c r="M64" s="76">
        <f>'Sch D. Workings'!Q165</f>
        <v>0</v>
      </c>
      <c r="N64" s="296">
        <f>IF(OR('Sch D. Workings'!D58="",$D$7&lt;=I$7,M64=0),0,(IF(H64='Sch D. Workings'!$D$12,"Exceeded Cap",IF((SUMIFS('Sch A. Input'!H56:CA56,'Sch A. Input'!$H$14:$CA$14,"Total",'Sch A. Input'!$H$13:$CA$13,"&lt;="&amp;$O$7))&gt;'Sch D. Workings'!$D$12,MIN('Sch D. Workings'!T165,'Sch D. Workings'!$D$12-H64),'Sch D. Workings'!T165))))</f>
        <v>0</v>
      </c>
      <c r="O64" s="216">
        <f>'Sch D. Workings'!Y165</f>
        <v>0</v>
      </c>
      <c r="P64" s="80">
        <f>IFERROR(LOOKUP('Sch D. Workings'!V165,$C$10:$C$14,$B$10:$B$14),0)</f>
        <v>0</v>
      </c>
      <c r="Q64" s="97">
        <f>COUNTIFS('Sch D. Workings'!V165,"&gt;"&amp;$D$14)</f>
        <v>0</v>
      </c>
      <c r="R64" s="83"/>
      <c r="S64" s="76">
        <f>'Sch D. Workings'!AA165</f>
        <v>0</v>
      </c>
      <c r="T64" s="296">
        <f>IF(OR('Sch D. Workings'!D58="",$D$7&lt;=O$7,S64=0),0,IF(OR(N64="Exceeded Cap",SUM(H64,N64)='Sch D. Workings'!$D$12),"Exceeded cap",IF((SUMIFS('Sch A. Input'!H56:CA56,'Sch A. Input'!$H$14:$CA$14,"Total",'Sch A. Input'!$H$13:$CA$13,"&lt;="&amp;$U$7))&gt;'Sch D. Workings'!$D$12,MIN('Sch D. Workings'!AD165,'Sch D. Workings'!$D$12-N64-H64),'Sch D. Workings'!AD165)))</f>
        <v>0</v>
      </c>
      <c r="U64" s="216">
        <f>'Sch D. Workings'!AI165</f>
        <v>0</v>
      </c>
      <c r="V64" s="80">
        <f>IFERROR(LOOKUP('Sch D. Workings'!AF165,$C$10:$C$14,$B$10:$B$14),0)</f>
        <v>0</v>
      </c>
      <c r="W64" s="97">
        <f>COUNTIFS('Sch D. Workings'!AF165,"&gt;"&amp;$D$14)</f>
        <v>0</v>
      </c>
      <c r="X64" s="83"/>
      <c r="Y64" s="76">
        <f>'Sch D. Workings'!AK165</f>
        <v>0</v>
      </c>
      <c r="Z64" s="296">
        <f>IF(OR('Sch D. Workings'!D58="",$D$7&lt;=U$7,Y64=0),0,IF(OR(T64="Exceeded Cap",N64="Exceeded Cap",SUM(H64,N64,T64)='Sch D. Workings'!$D$12),"Exceeded Cap",IF((SUMIFS('Sch A. Input'!H56:CA56,'Sch A. Input'!$H$14:$CA$14,"Total",'Sch A. Input'!$H$13:$CA$13,"&lt;="&amp;$AA$7))&gt;'Sch D. Workings'!$D$12,MIN('Sch D. Workings'!AN165,'Sch D. Workings'!$D$12-N64-T64-H64),'Sch D. Workings'!AN165)))</f>
        <v>0</v>
      </c>
      <c r="AA64" s="216">
        <f>'Sch D. Workings'!AS165</f>
        <v>0</v>
      </c>
      <c r="AB64" s="80">
        <f>IFERROR(LOOKUP('Sch D. Workings'!AP165,$C$10:$C$14,$B$10:$B$14),0)</f>
        <v>0</v>
      </c>
      <c r="AC64" s="97">
        <f>COUNTIFS('Sch D. Workings'!AP165,"&gt;"&amp;$D$14)</f>
        <v>0</v>
      </c>
    </row>
    <row r="65" spans="3:29" x14ac:dyDescent="0.35">
      <c r="C65" s="79" t="str">
        <f>IF('Sch A. Input'!B57="","",'Sch A. Input'!B57)</f>
        <v/>
      </c>
      <c r="D65" s="77" t="str">
        <f>IF('Sch A. Input'!C57="","",'Sch A. Input'!C57)</f>
        <v/>
      </c>
      <c r="E65" s="83"/>
      <c r="F65" s="83"/>
      <c r="G65" s="97">
        <f>'Sch D. Workings'!G166</f>
        <v>0</v>
      </c>
      <c r="H65" s="297">
        <f>IF(OR('Sch D. Workings'!D59="",G65=0),0,(IF((SUMIFS('Sch A. Input'!H57:CA57,'Sch A. Input'!$H$14:$CA$14,"Total",'Sch A. Input'!$H$13:$CA$13,"&lt;="&amp;$I$7))&gt;'Sch D. Workings'!$D$12,MIN('Sch D. Workings'!J166,'Sch D. Workings'!$D$12),'Sch D. Workings'!J166)))</f>
        <v>0</v>
      </c>
      <c r="I65" s="216">
        <f>'Sch D. Workings'!O166</f>
        <v>0</v>
      </c>
      <c r="J65" s="80">
        <f>IFERROR(LOOKUP('Sch D. Workings'!L166,$C$10:$C$14,$B$10:$B$14),0)</f>
        <v>0</v>
      </c>
      <c r="K65" s="97">
        <f>COUNTIFS('Sch D. Workings'!L166,"&gt;"&amp;$D$14)</f>
        <v>0</v>
      </c>
      <c r="L65" s="83"/>
      <c r="M65" s="76">
        <f>'Sch D. Workings'!Q166</f>
        <v>0</v>
      </c>
      <c r="N65" s="296">
        <f>IF(OR('Sch D. Workings'!D59="",$D$7&lt;=I$7,M65=0),0,(IF(H65='Sch D. Workings'!$D$12,"Exceeded Cap",IF((SUMIFS('Sch A. Input'!H57:CA57,'Sch A. Input'!$H$14:$CA$14,"Total",'Sch A. Input'!$H$13:$CA$13,"&lt;="&amp;$O$7))&gt;'Sch D. Workings'!$D$12,MIN('Sch D. Workings'!T166,'Sch D. Workings'!$D$12-H65),'Sch D. Workings'!T166))))</f>
        <v>0</v>
      </c>
      <c r="O65" s="216">
        <f>'Sch D. Workings'!Y166</f>
        <v>0</v>
      </c>
      <c r="P65" s="80">
        <f>IFERROR(LOOKUP('Sch D. Workings'!V166,$C$10:$C$14,$B$10:$B$14),0)</f>
        <v>0</v>
      </c>
      <c r="Q65" s="97">
        <f>COUNTIFS('Sch D. Workings'!V166,"&gt;"&amp;$D$14)</f>
        <v>0</v>
      </c>
      <c r="R65" s="83"/>
      <c r="S65" s="76">
        <f>'Sch D. Workings'!AA166</f>
        <v>0</v>
      </c>
      <c r="T65" s="296">
        <f>IF(OR('Sch D. Workings'!D59="",$D$7&lt;=O$7,S65=0),0,IF(OR(N65="Exceeded Cap",SUM(H65,N65)='Sch D. Workings'!$D$12),"Exceeded cap",IF((SUMIFS('Sch A. Input'!H57:CA57,'Sch A. Input'!$H$14:$CA$14,"Total",'Sch A. Input'!$H$13:$CA$13,"&lt;="&amp;$U$7))&gt;'Sch D. Workings'!$D$12,MIN('Sch D. Workings'!AD166,'Sch D. Workings'!$D$12-N65-H65),'Sch D. Workings'!AD166)))</f>
        <v>0</v>
      </c>
      <c r="U65" s="216">
        <f>'Sch D. Workings'!AI166</f>
        <v>0</v>
      </c>
      <c r="V65" s="80">
        <f>IFERROR(LOOKUP('Sch D. Workings'!AF166,$C$10:$C$14,$B$10:$B$14),0)</f>
        <v>0</v>
      </c>
      <c r="W65" s="97">
        <f>COUNTIFS('Sch D. Workings'!AF166,"&gt;"&amp;$D$14)</f>
        <v>0</v>
      </c>
      <c r="X65" s="83"/>
      <c r="Y65" s="76">
        <f>'Sch D. Workings'!AK166</f>
        <v>0</v>
      </c>
      <c r="Z65" s="296">
        <f>IF(OR('Sch D. Workings'!D59="",$D$7&lt;=U$7,Y65=0),0,IF(OR(T65="Exceeded Cap",N65="Exceeded Cap",SUM(H65,N65,T65)='Sch D. Workings'!$D$12),"Exceeded Cap",IF((SUMIFS('Sch A. Input'!H57:CA57,'Sch A. Input'!$H$14:$CA$14,"Total",'Sch A. Input'!$H$13:$CA$13,"&lt;="&amp;$AA$7))&gt;'Sch D. Workings'!$D$12,MIN('Sch D. Workings'!AN166,'Sch D. Workings'!$D$12-N65-T65-H65),'Sch D. Workings'!AN166)))</f>
        <v>0</v>
      </c>
      <c r="AA65" s="216">
        <f>'Sch D. Workings'!AS166</f>
        <v>0</v>
      </c>
      <c r="AB65" s="80">
        <f>IFERROR(LOOKUP('Sch D. Workings'!AP166,$C$10:$C$14,$B$10:$B$14),0)</f>
        <v>0</v>
      </c>
      <c r="AC65" s="97">
        <f>COUNTIFS('Sch D. Workings'!AP166,"&gt;"&amp;$D$14)</f>
        <v>0</v>
      </c>
    </row>
    <row r="66" spans="3:29" x14ac:dyDescent="0.35">
      <c r="C66" s="79" t="str">
        <f>IF('Sch A. Input'!B58="","",'Sch A. Input'!B58)</f>
        <v/>
      </c>
      <c r="D66" s="77" t="str">
        <f>IF('Sch A. Input'!C58="","",'Sch A. Input'!C58)</f>
        <v/>
      </c>
      <c r="E66" s="83"/>
      <c r="F66" s="83"/>
      <c r="G66" s="97">
        <f>'Sch D. Workings'!G167</f>
        <v>0</v>
      </c>
      <c r="H66" s="297">
        <f>IF(OR('Sch D. Workings'!D60="",G66=0),0,(IF((SUMIFS('Sch A. Input'!H58:CA58,'Sch A. Input'!$H$14:$CA$14,"Total",'Sch A. Input'!$H$13:$CA$13,"&lt;="&amp;$I$7))&gt;'Sch D. Workings'!$D$12,MIN('Sch D. Workings'!J167,'Sch D. Workings'!$D$12),'Sch D. Workings'!J167)))</f>
        <v>0</v>
      </c>
      <c r="I66" s="216">
        <f>'Sch D. Workings'!O167</f>
        <v>0</v>
      </c>
      <c r="J66" s="80">
        <f>IFERROR(LOOKUP('Sch D. Workings'!L167,$C$10:$C$14,$B$10:$B$14),0)</f>
        <v>0</v>
      </c>
      <c r="K66" s="97">
        <f>COUNTIFS('Sch D. Workings'!L167,"&gt;"&amp;$D$14)</f>
        <v>0</v>
      </c>
      <c r="L66" s="83"/>
      <c r="M66" s="76">
        <f>'Sch D. Workings'!Q167</f>
        <v>0</v>
      </c>
      <c r="N66" s="296">
        <f>IF(OR('Sch D. Workings'!D60="",$D$7&lt;=I$7,M66=0),0,(IF(H66='Sch D. Workings'!$D$12,"Exceeded Cap",IF((SUMIFS('Sch A. Input'!H58:CA58,'Sch A. Input'!$H$14:$CA$14,"Total",'Sch A. Input'!$H$13:$CA$13,"&lt;="&amp;$O$7))&gt;'Sch D. Workings'!$D$12,MIN('Sch D. Workings'!T167,'Sch D. Workings'!$D$12-H66),'Sch D. Workings'!T167))))</f>
        <v>0</v>
      </c>
      <c r="O66" s="216">
        <f>'Sch D. Workings'!Y167</f>
        <v>0</v>
      </c>
      <c r="P66" s="80">
        <f>IFERROR(LOOKUP('Sch D. Workings'!V167,$C$10:$C$14,$B$10:$B$14),0)</f>
        <v>0</v>
      </c>
      <c r="Q66" s="97">
        <f>COUNTIFS('Sch D. Workings'!V167,"&gt;"&amp;$D$14)</f>
        <v>0</v>
      </c>
      <c r="R66" s="83"/>
      <c r="S66" s="76">
        <f>'Sch D. Workings'!AA167</f>
        <v>0</v>
      </c>
      <c r="T66" s="296">
        <f>IF(OR('Sch D. Workings'!D60="",$D$7&lt;=O$7,S66=0),0,IF(OR(N66="Exceeded Cap",SUM(H66,N66)='Sch D. Workings'!$D$12),"Exceeded cap",IF((SUMIFS('Sch A. Input'!H58:CA58,'Sch A. Input'!$H$14:$CA$14,"Total",'Sch A. Input'!$H$13:$CA$13,"&lt;="&amp;$U$7))&gt;'Sch D. Workings'!$D$12,MIN('Sch D. Workings'!AD167,'Sch D. Workings'!$D$12-N66-H66),'Sch D. Workings'!AD167)))</f>
        <v>0</v>
      </c>
      <c r="U66" s="216">
        <f>'Sch D. Workings'!AI167</f>
        <v>0</v>
      </c>
      <c r="V66" s="80">
        <f>IFERROR(LOOKUP('Sch D. Workings'!AF167,$C$10:$C$14,$B$10:$B$14),0)</f>
        <v>0</v>
      </c>
      <c r="W66" s="97">
        <f>COUNTIFS('Sch D. Workings'!AF167,"&gt;"&amp;$D$14)</f>
        <v>0</v>
      </c>
      <c r="X66" s="83"/>
      <c r="Y66" s="76">
        <f>'Sch D. Workings'!AK167</f>
        <v>0</v>
      </c>
      <c r="Z66" s="296">
        <f>IF(OR('Sch D. Workings'!D60="",$D$7&lt;=U$7,Y66=0),0,IF(OR(T66="Exceeded Cap",N66="Exceeded Cap",SUM(H66,N66,T66)='Sch D. Workings'!$D$12),"Exceeded Cap",IF((SUMIFS('Sch A. Input'!H58:CA58,'Sch A. Input'!$H$14:$CA$14,"Total",'Sch A. Input'!$H$13:$CA$13,"&lt;="&amp;$AA$7))&gt;'Sch D. Workings'!$D$12,MIN('Sch D. Workings'!AN167,'Sch D. Workings'!$D$12-N66-T66-H66),'Sch D. Workings'!AN167)))</f>
        <v>0</v>
      </c>
      <c r="AA66" s="216">
        <f>'Sch D. Workings'!AS167</f>
        <v>0</v>
      </c>
      <c r="AB66" s="80">
        <f>IFERROR(LOOKUP('Sch D. Workings'!AP167,$C$10:$C$14,$B$10:$B$14),0)</f>
        <v>0</v>
      </c>
      <c r="AC66" s="97">
        <f>COUNTIFS('Sch D. Workings'!AP167,"&gt;"&amp;$D$14)</f>
        <v>0</v>
      </c>
    </row>
    <row r="67" spans="3:29" x14ac:dyDescent="0.35">
      <c r="C67" s="79" t="str">
        <f>IF('Sch A. Input'!B59="","",'Sch A. Input'!B59)</f>
        <v/>
      </c>
      <c r="D67" s="77" t="str">
        <f>IF('Sch A. Input'!C59="","",'Sch A. Input'!C59)</f>
        <v/>
      </c>
      <c r="E67" s="83"/>
      <c r="F67" s="83"/>
      <c r="G67" s="97">
        <f>'Sch D. Workings'!G168</f>
        <v>0</v>
      </c>
      <c r="H67" s="297">
        <f>IF(OR('Sch D. Workings'!D61="",G67=0),0,(IF((SUMIFS('Sch A. Input'!H59:CA59,'Sch A. Input'!$H$14:$CA$14,"Total",'Sch A. Input'!$H$13:$CA$13,"&lt;="&amp;$I$7))&gt;'Sch D. Workings'!$D$12,MIN('Sch D. Workings'!J168,'Sch D. Workings'!$D$12),'Sch D. Workings'!J168)))</f>
        <v>0</v>
      </c>
      <c r="I67" s="216">
        <f>'Sch D. Workings'!O168</f>
        <v>0</v>
      </c>
      <c r="J67" s="80">
        <f>IFERROR(LOOKUP('Sch D. Workings'!L168,$C$10:$C$14,$B$10:$B$14),0)</f>
        <v>0</v>
      </c>
      <c r="K67" s="97">
        <f>COUNTIFS('Sch D. Workings'!L168,"&gt;"&amp;$D$14)</f>
        <v>0</v>
      </c>
      <c r="L67" s="83"/>
      <c r="M67" s="76">
        <f>'Sch D. Workings'!Q168</f>
        <v>0</v>
      </c>
      <c r="N67" s="296">
        <f>IF(OR('Sch D. Workings'!D61="",$D$7&lt;=I$7,M67=0),0,(IF(H67='Sch D. Workings'!$D$12,"Exceeded Cap",IF((SUMIFS('Sch A. Input'!H59:CA59,'Sch A. Input'!$H$14:$CA$14,"Total",'Sch A. Input'!$H$13:$CA$13,"&lt;="&amp;$O$7))&gt;'Sch D. Workings'!$D$12,MIN('Sch D. Workings'!T168,'Sch D. Workings'!$D$12-H67),'Sch D. Workings'!T168))))</f>
        <v>0</v>
      </c>
      <c r="O67" s="216">
        <f>'Sch D. Workings'!Y168</f>
        <v>0</v>
      </c>
      <c r="P67" s="80">
        <f>IFERROR(LOOKUP('Sch D. Workings'!V168,$C$10:$C$14,$B$10:$B$14),0)</f>
        <v>0</v>
      </c>
      <c r="Q67" s="97">
        <f>COUNTIFS('Sch D. Workings'!V168,"&gt;"&amp;$D$14)</f>
        <v>0</v>
      </c>
      <c r="R67" s="83"/>
      <c r="S67" s="76">
        <f>'Sch D. Workings'!AA168</f>
        <v>0</v>
      </c>
      <c r="T67" s="296">
        <f>IF(OR('Sch D. Workings'!D61="",$D$7&lt;=O$7,S67=0),0,IF(OR(N67="Exceeded Cap",SUM(H67,N67)='Sch D. Workings'!$D$12),"Exceeded cap",IF((SUMIFS('Sch A. Input'!H59:CA59,'Sch A. Input'!$H$14:$CA$14,"Total",'Sch A. Input'!$H$13:$CA$13,"&lt;="&amp;$U$7))&gt;'Sch D. Workings'!$D$12,MIN('Sch D. Workings'!AD168,'Sch D. Workings'!$D$12-N67-H67),'Sch D. Workings'!AD168)))</f>
        <v>0</v>
      </c>
      <c r="U67" s="216">
        <f>'Sch D. Workings'!AI168</f>
        <v>0</v>
      </c>
      <c r="V67" s="80">
        <f>IFERROR(LOOKUP('Sch D. Workings'!AF168,$C$10:$C$14,$B$10:$B$14),0)</f>
        <v>0</v>
      </c>
      <c r="W67" s="97">
        <f>COUNTIFS('Sch D. Workings'!AF168,"&gt;"&amp;$D$14)</f>
        <v>0</v>
      </c>
      <c r="X67" s="83"/>
      <c r="Y67" s="76">
        <f>'Sch D. Workings'!AK168</f>
        <v>0</v>
      </c>
      <c r="Z67" s="296">
        <f>IF(OR('Sch D. Workings'!D61="",$D$7&lt;=U$7,Y67=0),0,IF(OR(T67="Exceeded Cap",N67="Exceeded Cap",SUM(H67,N67,T67)='Sch D. Workings'!$D$12),"Exceeded Cap",IF((SUMIFS('Sch A. Input'!H59:CA59,'Sch A. Input'!$H$14:$CA$14,"Total",'Sch A. Input'!$H$13:$CA$13,"&lt;="&amp;$AA$7))&gt;'Sch D. Workings'!$D$12,MIN('Sch D. Workings'!AN168,'Sch D. Workings'!$D$12-N67-T67-H67),'Sch D. Workings'!AN168)))</f>
        <v>0</v>
      </c>
      <c r="AA67" s="216">
        <f>'Sch D. Workings'!AS168</f>
        <v>0</v>
      </c>
      <c r="AB67" s="80">
        <f>IFERROR(LOOKUP('Sch D. Workings'!AP168,$C$10:$C$14,$B$10:$B$14),0)</f>
        <v>0</v>
      </c>
      <c r="AC67" s="97">
        <f>COUNTIFS('Sch D. Workings'!AP168,"&gt;"&amp;$D$14)</f>
        <v>0</v>
      </c>
    </row>
    <row r="68" spans="3:29" x14ac:dyDescent="0.35">
      <c r="C68" s="79" t="str">
        <f>IF('Sch A. Input'!B60="","",'Sch A. Input'!B60)</f>
        <v/>
      </c>
      <c r="D68" s="77" t="str">
        <f>IF('Sch A. Input'!C60="","",'Sch A. Input'!C60)</f>
        <v/>
      </c>
      <c r="E68" s="83"/>
      <c r="F68" s="83"/>
      <c r="G68" s="97">
        <f>'Sch D. Workings'!G169</f>
        <v>0</v>
      </c>
      <c r="H68" s="297">
        <f>IF(OR('Sch D. Workings'!D62="",G68=0),0,(IF((SUMIFS('Sch A. Input'!H60:CA60,'Sch A. Input'!$H$14:$CA$14,"Total",'Sch A. Input'!$H$13:$CA$13,"&lt;="&amp;$I$7))&gt;'Sch D. Workings'!$D$12,MIN('Sch D. Workings'!J169,'Sch D. Workings'!$D$12),'Sch D. Workings'!J169)))</f>
        <v>0</v>
      </c>
      <c r="I68" s="216">
        <f>'Sch D. Workings'!O169</f>
        <v>0</v>
      </c>
      <c r="J68" s="80">
        <f>IFERROR(LOOKUP('Sch D. Workings'!L169,$C$10:$C$14,$B$10:$B$14),0)</f>
        <v>0</v>
      </c>
      <c r="K68" s="97">
        <f>COUNTIFS('Sch D. Workings'!L169,"&gt;"&amp;$D$14)</f>
        <v>0</v>
      </c>
      <c r="L68" s="83"/>
      <c r="M68" s="76">
        <f>'Sch D. Workings'!Q169</f>
        <v>0</v>
      </c>
      <c r="N68" s="296">
        <f>IF(OR('Sch D. Workings'!D62="",$D$7&lt;=I$7,M68=0),0,(IF(H68='Sch D. Workings'!$D$12,"Exceeded Cap",IF((SUMIFS('Sch A. Input'!H60:CA60,'Sch A. Input'!$H$14:$CA$14,"Total",'Sch A. Input'!$H$13:$CA$13,"&lt;="&amp;$O$7))&gt;'Sch D. Workings'!$D$12,MIN('Sch D. Workings'!T169,'Sch D. Workings'!$D$12-H68),'Sch D. Workings'!T169))))</f>
        <v>0</v>
      </c>
      <c r="O68" s="216">
        <f>'Sch D. Workings'!Y169</f>
        <v>0</v>
      </c>
      <c r="P68" s="80">
        <f>IFERROR(LOOKUP('Sch D. Workings'!V169,$C$10:$C$14,$B$10:$B$14),0)</f>
        <v>0</v>
      </c>
      <c r="Q68" s="97">
        <f>COUNTIFS('Sch D. Workings'!V169,"&gt;"&amp;$D$14)</f>
        <v>0</v>
      </c>
      <c r="R68" s="83"/>
      <c r="S68" s="76">
        <f>'Sch D. Workings'!AA169</f>
        <v>0</v>
      </c>
      <c r="T68" s="296">
        <f>IF(OR('Sch D. Workings'!D62="",$D$7&lt;=O$7,S68=0),0,IF(OR(N68="Exceeded Cap",SUM(H68,N68)='Sch D. Workings'!$D$12),"Exceeded cap",IF((SUMIFS('Sch A. Input'!H60:CA60,'Sch A. Input'!$H$14:$CA$14,"Total",'Sch A. Input'!$H$13:$CA$13,"&lt;="&amp;$U$7))&gt;'Sch D. Workings'!$D$12,MIN('Sch D. Workings'!AD169,'Sch D. Workings'!$D$12-N68-H68),'Sch D. Workings'!AD169)))</f>
        <v>0</v>
      </c>
      <c r="U68" s="216">
        <f>'Sch D. Workings'!AI169</f>
        <v>0</v>
      </c>
      <c r="V68" s="80">
        <f>IFERROR(LOOKUP('Sch D. Workings'!AF169,$C$10:$C$14,$B$10:$B$14),0)</f>
        <v>0</v>
      </c>
      <c r="W68" s="97">
        <f>COUNTIFS('Sch D. Workings'!AF169,"&gt;"&amp;$D$14)</f>
        <v>0</v>
      </c>
      <c r="X68" s="83"/>
      <c r="Y68" s="76">
        <f>'Sch D. Workings'!AK169</f>
        <v>0</v>
      </c>
      <c r="Z68" s="296">
        <f>IF(OR('Sch D. Workings'!D62="",$D$7&lt;=U$7,Y68=0),0,IF(OR(T68="Exceeded Cap",N68="Exceeded Cap",SUM(H68,N68,T68)='Sch D. Workings'!$D$12),"Exceeded Cap",IF((SUMIFS('Sch A. Input'!H60:CA60,'Sch A. Input'!$H$14:$CA$14,"Total",'Sch A. Input'!$H$13:$CA$13,"&lt;="&amp;$AA$7))&gt;'Sch D. Workings'!$D$12,MIN('Sch D. Workings'!AN169,'Sch D. Workings'!$D$12-N68-T68-H68),'Sch D. Workings'!AN169)))</f>
        <v>0</v>
      </c>
      <c r="AA68" s="216">
        <f>'Sch D. Workings'!AS169</f>
        <v>0</v>
      </c>
      <c r="AB68" s="80">
        <f>IFERROR(LOOKUP('Sch D. Workings'!AP169,$C$10:$C$14,$B$10:$B$14),0)</f>
        <v>0</v>
      </c>
      <c r="AC68" s="97">
        <f>COUNTIFS('Sch D. Workings'!AP169,"&gt;"&amp;$D$14)</f>
        <v>0</v>
      </c>
    </row>
    <row r="69" spans="3:29" x14ac:dyDescent="0.35">
      <c r="C69" s="79" t="str">
        <f>IF('Sch A. Input'!B61="","",'Sch A. Input'!B61)</f>
        <v/>
      </c>
      <c r="D69" s="77" t="str">
        <f>IF('Sch A. Input'!C61="","",'Sch A. Input'!C61)</f>
        <v/>
      </c>
      <c r="E69" s="83"/>
      <c r="F69" s="83"/>
      <c r="G69" s="97">
        <f>'Sch D. Workings'!G170</f>
        <v>0</v>
      </c>
      <c r="H69" s="297">
        <f>IF(OR('Sch D. Workings'!D63="",G69=0),0,(IF((SUMIFS('Sch A. Input'!H61:CA61,'Sch A. Input'!$H$14:$CA$14,"Total",'Sch A. Input'!$H$13:$CA$13,"&lt;="&amp;$I$7))&gt;'Sch D. Workings'!$D$12,MIN('Sch D. Workings'!J170,'Sch D. Workings'!$D$12),'Sch D. Workings'!J170)))</f>
        <v>0</v>
      </c>
      <c r="I69" s="216">
        <f>'Sch D. Workings'!O170</f>
        <v>0</v>
      </c>
      <c r="J69" s="80">
        <f>IFERROR(LOOKUP('Sch D. Workings'!L170,$C$10:$C$14,$B$10:$B$14),0)</f>
        <v>0</v>
      </c>
      <c r="K69" s="97">
        <f>COUNTIFS('Sch D. Workings'!L170,"&gt;"&amp;$D$14)</f>
        <v>0</v>
      </c>
      <c r="L69" s="83"/>
      <c r="M69" s="76">
        <f>'Sch D. Workings'!Q170</f>
        <v>0</v>
      </c>
      <c r="N69" s="296">
        <f>IF(OR('Sch D. Workings'!D63="",$D$7&lt;=I$7,M69=0),0,(IF(H69='Sch D. Workings'!$D$12,"Exceeded Cap",IF((SUMIFS('Sch A. Input'!H61:CA61,'Sch A. Input'!$H$14:$CA$14,"Total",'Sch A. Input'!$H$13:$CA$13,"&lt;="&amp;$O$7))&gt;'Sch D. Workings'!$D$12,MIN('Sch D. Workings'!T170,'Sch D. Workings'!$D$12-H69),'Sch D. Workings'!T170))))</f>
        <v>0</v>
      </c>
      <c r="O69" s="216">
        <f>'Sch D. Workings'!Y170</f>
        <v>0</v>
      </c>
      <c r="P69" s="80">
        <f>IFERROR(LOOKUP('Sch D. Workings'!V170,$C$10:$C$14,$B$10:$B$14),0)</f>
        <v>0</v>
      </c>
      <c r="Q69" s="97">
        <f>COUNTIFS('Sch D. Workings'!V170,"&gt;"&amp;$D$14)</f>
        <v>0</v>
      </c>
      <c r="R69" s="83"/>
      <c r="S69" s="76">
        <f>'Sch D. Workings'!AA170</f>
        <v>0</v>
      </c>
      <c r="T69" s="296">
        <f>IF(OR('Sch D. Workings'!D63="",$D$7&lt;=O$7,S69=0),0,IF(OR(N69="Exceeded Cap",SUM(H69,N69)='Sch D. Workings'!$D$12),"Exceeded cap",IF((SUMIFS('Sch A. Input'!H61:CA61,'Sch A. Input'!$H$14:$CA$14,"Total",'Sch A. Input'!$H$13:$CA$13,"&lt;="&amp;$U$7))&gt;'Sch D. Workings'!$D$12,MIN('Sch D. Workings'!AD170,'Sch D. Workings'!$D$12-N69-H69),'Sch D. Workings'!AD170)))</f>
        <v>0</v>
      </c>
      <c r="U69" s="216">
        <f>'Sch D. Workings'!AI170</f>
        <v>0</v>
      </c>
      <c r="V69" s="80">
        <f>IFERROR(LOOKUP('Sch D. Workings'!AF170,$C$10:$C$14,$B$10:$B$14),0)</f>
        <v>0</v>
      </c>
      <c r="W69" s="97">
        <f>COUNTIFS('Sch D. Workings'!AF170,"&gt;"&amp;$D$14)</f>
        <v>0</v>
      </c>
      <c r="X69" s="83"/>
      <c r="Y69" s="76">
        <f>'Sch D. Workings'!AK170</f>
        <v>0</v>
      </c>
      <c r="Z69" s="296">
        <f>IF(OR('Sch D. Workings'!D63="",$D$7&lt;=U$7,Y69=0),0,IF(OR(T69="Exceeded Cap",N69="Exceeded Cap",SUM(H69,N69,T69)='Sch D. Workings'!$D$12),"Exceeded Cap",IF((SUMIFS('Sch A. Input'!H61:CA61,'Sch A. Input'!$H$14:$CA$14,"Total",'Sch A. Input'!$H$13:$CA$13,"&lt;="&amp;$AA$7))&gt;'Sch D. Workings'!$D$12,MIN('Sch D. Workings'!AN170,'Sch D. Workings'!$D$12-N69-T69-H69),'Sch D. Workings'!AN170)))</f>
        <v>0</v>
      </c>
      <c r="AA69" s="216">
        <f>'Sch D. Workings'!AS170</f>
        <v>0</v>
      </c>
      <c r="AB69" s="80">
        <f>IFERROR(LOOKUP('Sch D. Workings'!AP170,$C$10:$C$14,$B$10:$B$14),0)</f>
        <v>0</v>
      </c>
      <c r="AC69" s="97">
        <f>COUNTIFS('Sch D. Workings'!AP170,"&gt;"&amp;$D$14)</f>
        <v>0</v>
      </c>
    </row>
    <row r="70" spans="3:29" x14ac:dyDescent="0.35">
      <c r="C70" s="79" t="str">
        <f>IF('Sch A. Input'!B62="","",'Sch A. Input'!B62)</f>
        <v/>
      </c>
      <c r="D70" s="77" t="str">
        <f>IF('Sch A. Input'!C62="","",'Sch A. Input'!C62)</f>
        <v/>
      </c>
      <c r="E70" s="83"/>
      <c r="F70" s="83"/>
      <c r="G70" s="97">
        <f>'Sch D. Workings'!G171</f>
        <v>0</v>
      </c>
      <c r="H70" s="297">
        <f>IF(OR('Sch D. Workings'!D64="",G70=0),0,(IF((SUMIFS('Sch A. Input'!H62:CA62,'Sch A. Input'!$H$14:$CA$14,"Total",'Sch A. Input'!$H$13:$CA$13,"&lt;="&amp;$I$7))&gt;'Sch D. Workings'!$D$12,MIN('Sch D. Workings'!J171,'Sch D. Workings'!$D$12),'Sch D. Workings'!J171)))</f>
        <v>0</v>
      </c>
      <c r="I70" s="216">
        <f>'Sch D. Workings'!O171</f>
        <v>0</v>
      </c>
      <c r="J70" s="80">
        <f>IFERROR(LOOKUP('Sch D. Workings'!L171,$C$10:$C$14,$B$10:$B$14),0)</f>
        <v>0</v>
      </c>
      <c r="K70" s="97">
        <f>COUNTIFS('Sch D. Workings'!L171,"&gt;"&amp;$D$14)</f>
        <v>0</v>
      </c>
      <c r="L70" s="83"/>
      <c r="M70" s="76">
        <f>'Sch D. Workings'!Q171</f>
        <v>0</v>
      </c>
      <c r="N70" s="296">
        <f>IF(OR('Sch D. Workings'!D64="",$D$7&lt;=I$7,M70=0),0,(IF(H70='Sch D. Workings'!$D$12,"Exceeded Cap",IF((SUMIFS('Sch A. Input'!H62:CA62,'Sch A. Input'!$H$14:$CA$14,"Total",'Sch A. Input'!$H$13:$CA$13,"&lt;="&amp;$O$7))&gt;'Sch D. Workings'!$D$12,MIN('Sch D. Workings'!T171,'Sch D. Workings'!$D$12-H70),'Sch D. Workings'!T171))))</f>
        <v>0</v>
      </c>
      <c r="O70" s="216">
        <f>'Sch D. Workings'!Y171</f>
        <v>0</v>
      </c>
      <c r="P70" s="80">
        <f>IFERROR(LOOKUP('Sch D. Workings'!V171,$C$10:$C$14,$B$10:$B$14),0)</f>
        <v>0</v>
      </c>
      <c r="Q70" s="97">
        <f>COUNTIFS('Sch D. Workings'!V171,"&gt;"&amp;$D$14)</f>
        <v>0</v>
      </c>
      <c r="R70" s="83"/>
      <c r="S70" s="76">
        <f>'Sch D. Workings'!AA171</f>
        <v>0</v>
      </c>
      <c r="T70" s="296">
        <f>IF(OR('Sch D. Workings'!D64="",$D$7&lt;=O$7,S70=0),0,IF(OR(N70="Exceeded Cap",SUM(H70,N70)='Sch D. Workings'!$D$12),"Exceeded cap",IF((SUMIFS('Sch A. Input'!H62:CA62,'Sch A. Input'!$H$14:$CA$14,"Total",'Sch A. Input'!$H$13:$CA$13,"&lt;="&amp;$U$7))&gt;'Sch D. Workings'!$D$12,MIN('Sch D. Workings'!AD171,'Sch D. Workings'!$D$12-N70-H70),'Sch D. Workings'!AD171)))</f>
        <v>0</v>
      </c>
      <c r="U70" s="216">
        <f>'Sch D. Workings'!AI171</f>
        <v>0</v>
      </c>
      <c r="V70" s="80">
        <f>IFERROR(LOOKUP('Sch D. Workings'!AF171,$C$10:$C$14,$B$10:$B$14),0)</f>
        <v>0</v>
      </c>
      <c r="W70" s="97">
        <f>COUNTIFS('Sch D. Workings'!AF171,"&gt;"&amp;$D$14)</f>
        <v>0</v>
      </c>
      <c r="X70" s="83"/>
      <c r="Y70" s="76">
        <f>'Sch D. Workings'!AK171</f>
        <v>0</v>
      </c>
      <c r="Z70" s="296">
        <f>IF(OR('Sch D. Workings'!D64="",$D$7&lt;=U$7,Y70=0),0,IF(OR(T70="Exceeded Cap",N70="Exceeded Cap",SUM(H70,N70,T70)='Sch D. Workings'!$D$12),"Exceeded Cap",IF((SUMIFS('Sch A. Input'!H62:CA62,'Sch A. Input'!$H$14:$CA$14,"Total",'Sch A. Input'!$H$13:$CA$13,"&lt;="&amp;$AA$7))&gt;'Sch D. Workings'!$D$12,MIN('Sch D. Workings'!AN171,'Sch D. Workings'!$D$12-N70-T70-H70),'Sch D. Workings'!AN171)))</f>
        <v>0</v>
      </c>
      <c r="AA70" s="216">
        <f>'Sch D. Workings'!AS171</f>
        <v>0</v>
      </c>
      <c r="AB70" s="80">
        <f>IFERROR(LOOKUP('Sch D. Workings'!AP171,$C$10:$C$14,$B$10:$B$14),0)</f>
        <v>0</v>
      </c>
      <c r="AC70" s="97">
        <f>COUNTIFS('Sch D. Workings'!AP171,"&gt;"&amp;$D$14)</f>
        <v>0</v>
      </c>
    </row>
    <row r="71" spans="3:29" x14ac:dyDescent="0.35">
      <c r="C71" s="79" t="str">
        <f>IF('Sch A. Input'!B63="","",'Sch A. Input'!B63)</f>
        <v/>
      </c>
      <c r="D71" s="77" t="str">
        <f>IF('Sch A. Input'!C63="","",'Sch A. Input'!C63)</f>
        <v/>
      </c>
      <c r="E71" s="83"/>
      <c r="F71" s="83"/>
      <c r="G71" s="97">
        <f>'Sch D. Workings'!G172</f>
        <v>0</v>
      </c>
      <c r="H71" s="297">
        <f>IF(OR('Sch D. Workings'!D65="",G71=0),0,(IF((SUMIFS('Sch A. Input'!H63:CA63,'Sch A. Input'!$H$14:$CA$14,"Total",'Sch A. Input'!$H$13:$CA$13,"&lt;="&amp;$I$7))&gt;'Sch D. Workings'!$D$12,MIN('Sch D. Workings'!J172,'Sch D. Workings'!$D$12),'Sch D. Workings'!J172)))</f>
        <v>0</v>
      </c>
      <c r="I71" s="216">
        <f>'Sch D. Workings'!O172</f>
        <v>0</v>
      </c>
      <c r="J71" s="80">
        <f>IFERROR(LOOKUP('Sch D. Workings'!L172,$C$10:$C$14,$B$10:$B$14),0)</f>
        <v>0</v>
      </c>
      <c r="K71" s="97">
        <f>COUNTIFS('Sch D. Workings'!L172,"&gt;"&amp;$D$14)</f>
        <v>0</v>
      </c>
      <c r="L71" s="83"/>
      <c r="M71" s="76">
        <f>'Sch D. Workings'!Q172</f>
        <v>0</v>
      </c>
      <c r="N71" s="296">
        <f>IF(OR('Sch D. Workings'!D65="",$D$7&lt;=I$7,M71=0),0,(IF(H71='Sch D. Workings'!$D$12,"Exceeded Cap",IF((SUMIFS('Sch A. Input'!H63:CA63,'Sch A. Input'!$H$14:$CA$14,"Total",'Sch A. Input'!$H$13:$CA$13,"&lt;="&amp;$O$7))&gt;'Sch D. Workings'!$D$12,MIN('Sch D. Workings'!T172,'Sch D. Workings'!$D$12-H71),'Sch D. Workings'!T172))))</f>
        <v>0</v>
      </c>
      <c r="O71" s="216">
        <f>'Sch D. Workings'!Y172</f>
        <v>0</v>
      </c>
      <c r="P71" s="80">
        <f>IFERROR(LOOKUP('Sch D. Workings'!V172,$C$10:$C$14,$B$10:$B$14),0)</f>
        <v>0</v>
      </c>
      <c r="Q71" s="97">
        <f>COUNTIFS('Sch D. Workings'!V172,"&gt;"&amp;$D$14)</f>
        <v>0</v>
      </c>
      <c r="R71" s="83"/>
      <c r="S71" s="76">
        <f>'Sch D. Workings'!AA172</f>
        <v>0</v>
      </c>
      <c r="T71" s="296">
        <f>IF(OR('Sch D. Workings'!D65="",$D$7&lt;=O$7,S71=0),0,IF(OR(N71="Exceeded Cap",SUM(H71,N71)='Sch D. Workings'!$D$12),"Exceeded cap",IF((SUMIFS('Sch A. Input'!H63:CA63,'Sch A. Input'!$H$14:$CA$14,"Total",'Sch A. Input'!$H$13:$CA$13,"&lt;="&amp;$U$7))&gt;'Sch D. Workings'!$D$12,MIN('Sch D. Workings'!AD172,'Sch D. Workings'!$D$12-N71-H71),'Sch D. Workings'!AD172)))</f>
        <v>0</v>
      </c>
      <c r="U71" s="216">
        <f>'Sch D. Workings'!AI172</f>
        <v>0</v>
      </c>
      <c r="V71" s="80">
        <f>IFERROR(LOOKUP('Sch D. Workings'!AF172,$C$10:$C$14,$B$10:$B$14),0)</f>
        <v>0</v>
      </c>
      <c r="W71" s="97">
        <f>COUNTIFS('Sch D. Workings'!AF172,"&gt;"&amp;$D$14)</f>
        <v>0</v>
      </c>
      <c r="X71" s="83"/>
      <c r="Y71" s="76">
        <f>'Sch D. Workings'!AK172</f>
        <v>0</v>
      </c>
      <c r="Z71" s="296">
        <f>IF(OR('Sch D. Workings'!D65="",$D$7&lt;=U$7,Y71=0),0,IF(OR(T71="Exceeded Cap",N71="Exceeded Cap",SUM(H71,N71,T71)='Sch D. Workings'!$D$12),"Exceeded Cap",IF((SUMIFS('Sch A. Input'!H63:CA63,'Sch A. Input'!$H$14:$CA$14,"Total",'Sch A. Input'!$H$13:$CA$13,"&lt;="&amp;$AA$7))&gt;'Sch D. Workings'!$D$12,MIN('Sch D. Workings'!AN172,'Sch D. Workings'!$D$12-N71-T71-H71),'Sch D. Workings'!AN172)))</f>
        <v>0</v>
      </c>
      <c r="AA71" s="216">
        <f>'Sch D. Workings'!AS172</f>
        <v>0</v>
      </c>
      <c r="AB71" s="80">
        <f>IFERROR(LOOKUP('Sch D. Workings'!AP172,$C$10:$C$14,$B$10:$B$14),0)</f>
        <v>0</v>
      </c>
      <c r="AC71" s="97">
        <f>COUNTIFS('Sch D. Workings'!AP172,"&gt;"&amp;$D$14)</f>
        <v>0</v>
      </c>
    </row>
    <row r="72" spans="3:29" x14ac:dyDescent="0.35">
      <c r="C72" s="79" t="str">
        <f>IF('Sch A. Input'!B64="","",'Sch A. Input'!B64)</f>
        <v/>
      </c>
      <c r="D72" s="77" t="str">
        <f>IF('Sch A. Input'!C64="","",'Sch A. Input'!C64)</f>
        <v/>
      </c>
      <c r="E72" s="83"/>
      <c r="F72" s="83"/>
      <c r="G72" s="97">
        <f>'Sch D. Workings'!G173</f>
        <v>0</v>
      </c>
      <c r="H72" s="297">
        <f>IF(OR('Sch D. Workings'!D66="",G72=0),0,(IF((SUMIFS('Sch A. Input'!H64:CA64,'Sch A. Input'!$H$14:$CA$14,"Total",'Sch A. Input'!$H$13:$CA$13,"&lt;="&amp;$I$7))&gt;'Sch D. Workings'!$D$12,MIN('Sch D. Workings'!J173,'Sch D. Workings'!$D$12),'Sch D. Workings'!J173)))</f>
        <v>0</v>
      </c>
      <c r="I72" s="216">
        <f>'Sch D. Workings'!O173</f>
        <v>0</v>
      </c>
      <c r="J72" s="80">
        <f>IFERROR(LOOKUP('Sch D. Workings'!L173,$C$10:$C$14,$B$10:$B$14),0)</f>
        <v>0</v>
      </c>
      <c r="K72" s="97">
        <f>COUNTIFS('Sch D. Workings'!L173,"&gt;"&amp;$D$14)</f>
        <v>0</v>
      </c>
      <c r="L72" s="83"/>
      <c r="M72" s="76">
        <f>'Sch D. Workings'!Q173</f>
        <v>0</v>
      </c>
      <c r="N72" s="296">
        <f>IF(OR('Sch D. Workings'!D66="",$D$7&lt;=I$7,M72=0),0,(IF(H72='Sch D. Workings'!$D$12,"Exceeded Cap",IF((SUMIFS('Sch A. Input'!H64:CA64,'Sch A. Input'!$H$14:$CA$14,"Total",'Sch A. Input'!$H$13:$CA$13,"&lt;="&amp;$O$7))&gt;'Sch D. Workings'!$D$12,MIN('Sch D. Workings'!T173,'Sch D. Workings'!$D$12-H72),'Sch D. Workings'!T173))))</f>
        <v>0</v>
      </c>
      <c r="O72" s="216">
        <f>'Sch D. Workings'!Y173</f>
        <v>0</v>
      </c>
      <c r="P72" s="80">
        <f>IFERROR(LOOKUP('Sch D. Workings'!V173,$C$10:$C$14,$B$10:$B$14),0)</f>
        <v>0</v>
      </c>
      <c r="Q72" s="97">
        <f>COUNTIFS('Sch D. Workings'!V173,"&gt;"&amp;$D$14)</f>
        <v>0</v>
      </c>
      <c r="R72" s="83"/>
      <c r="S72" s="76">
        <f>'Sch D. Workings'!AA173</f>
        <v>0</v>
      </c>
      <c r="T72" s="296">
        <f>IF(OR('Sch D. Workings'!D66="",$D$7&lt;=O$7,S72=0),0,IF(OR(N72="Exceeded Cap",SUM(H72,N72)='Sch D. Workings'!$D$12),"Exceeded cap",IF((SUMIFS('Sch A. Input'!H64:CA64,'Sch A. Input'!$H$14:$CA$14,"Total",'Sch A. Input'!$H$13:$CA$13,"&lt;="&amp;$U$7))&gt;'Sch D. Workings'!$D$12,MIN('Sch D. Workings'!AD173,'Sch D. Workings'!$D$12-N72-H72),'Sch D. Workings'!AD173)))</f>
        <v>0</v>
      </c>
      <c r="U72" s="216">
        <f>'Sch D. Workings'!AI173</f>
        <v>0</v>
      </c>
      <c r="V72" s="80">
        <f>IFERROR(LOOKUP('Sch D. Workings'!AF173,$C$10:$C$14,$B$10:$B$14),0)</f>
        <v>0</v>
      </c>
      <c r="W72" s="97">
        <f>COUNTIFS('Sch D. Workings'!AF173,"&gt;"&amp;$D$14)</f>
        <v>0</v>
      </c>
      <c r="X72" s="83"/>
      <c r="Y72" s="76">
        <f>'Sch D. Workings'!AK173</f>
        <v>0</v>
      </c>
      <c r="Z72" s="296">
        <f>IF(OR('Sch D. Workings'!D66="",$D$7&lt;=U$7,Y72=0),0,IF(OR(T72="Exceeded Cap",N72="Exceeded Cap",SUM(H72,N72,T72)='Sch D. Workings'!$D$12),"Exceeded Cap",IF((SUMIFS('Sch A. Input'!H64:CA64,'Sch A. Input'!$H$14:$CA$14,"Total",'Sch A. Input'!$H$13:$CA$13,"&lt;="&amp;$AA$7))&gt;'Sch D. Workings'!$D$12,MIN('Sch D. Workings'!AN173,'Sch D. Workings'!$D$12-N72-T72-H72),'Sch D. Workings'!AN173)))</f>
        <v>0</v>
      </c>
      <c r="AA72" s="216">
        <f>'Sch D. Workings'!AS173</f>
        <v>0</v>
      </c>
      <c r="AB72" s="80">
        <f>IFERROR(LOOKUP('Sch D. Workings'!AP173,$C$10:$C$14,$B$10:$B$14),0)</f>
        <v>0</v>
      </c>
      <c r="AC72" s="97">
        <f>COUNTIFS('Sch D. Workings'!AP173,"&gt;"&amp;$D$14)</f>
        <v>0</v>
      </c>
    </row>
    <row r="73" spans="3:29" x14ac:dyDescent="0.35">
      <c r="C73" s="79" t="str">
        <f>IF('Sch A. Input'!B65="","",'Sch A. Input'!B65)</f>
        <v/>
      </c>
      <c r="D73" s="77" t="str">
        <f>IF('Sch A. Input'!C65="","",'Sch A. Input'!C65)</f>
        <v/>
      </c>
      <c r="E73" s="83"/>
      <c r="F73" s="83"/>
      <c r="G73" s="97">
        <f>'Sch D. Workings'!G174</f>
        <v>0</v>
      </c>
      <c r="H73" s="297">
        <f>IF(OR('Sch D. Workings'!D67="",G73=0),0,(IF((SUMIFS('Sch A. Input'!H65:CA65,'Sch A. Input'!$H$14:$CA$14,"Total",'Sch A. Input'!$H$13:$CA$13,"&lt;="&amp;$I$7))&gt;'Sch D. Workings'!$D$12,MIN('Sch D. Workings'!J174,'Sch D. Workings'!$D$12),'Sch D. Workings'!J174)))</f>
        <v>0</v>
      </c>
      <c r="I73" s="216">
        <f>'Sch D. Workings'!O174</f>
        <v>0</v>
      </c>
      <c r="J73" s="80">
        <f>IFERROR(LOOKUP('Sch D. Workings'!L174,$C$10:$C$14,$B$10:$B$14),0)</f>
        <v>0</v>
      </c>
      <c r="K73" s="97">
        <f>COUNTIFS('Sch D. Workings'!L174,"&gt;"&amp;$D$14)</f>
        <v>0</v>
      </c>
      <c r="L73" s="83"/>
      <c r="M73" s="76">
        <f>'Sch D. Workings'!Q174</f>
        <v>0</v>
      </c>
      <c r="N73" s="296">
        <f>IF(OR('Sch D. Workings'!D67="",$D$7&lt;=I$7,M73=0),0,(IF(H73='Sch D. Workings'!$D$12,"Exceeded Cap",IF((SUMIFS('Sch A. Input'!H65:CA65,'Sch A. Input'!$H$14:$CA$14,"Total",'Sch A. Input'!$H$13:$CA$13,"&lt;="&amp;$O$7))&gt;'Sch D. Workings'!$D$12,MIN('Sch D. Workings'!T174,'Sch D. Workings'!$D$12-H73),'Sch D. Workings'!T174))))</f>
        <v>0</v>
      </c>
      <c r="O73" s="216">
        <f>'Sch D. Workings'!Y174</f>
        <v>0</v>
      </c>
      <c r="P73" s="80">
        <f>IFERROR(LOOKUP('Sch D. Workings'!V174,$C$10:$C$14,$B$10:$B$14),0)</f>
        <v>0</v>
      </c>
      <c r="Q73" s="97">
        <f>COUNTIFS('Sch D. Workings'!V174,"&gt;"&amp;$D$14)</f>
        <v>0</v>
      </c>
      <c r="R73" s="83"/>
      <c r="S73" s="76">
        <f>'Sch D. Workings'!AA174</f>
        <v>0</v>
      </c>
      <c r="T73" s="296">
        <f>IF(OR('Sch D. Workings'!D67="",$D$7&lt;=O$7,S73=0),0,IF(OR(N73="Exceeded Cap",SUM(H73,N73)='Sch D. Workings'!$D$12),"Exceeded cap",IF((SUMIFS('Sch A. Input'!H65:CA65,'Sch A. Input'!$H$14:$CA$14,"Total",'Sch A. Input'!$H$13:$CA$13,"&lt;="&amp;$U$7))&gt;'Sch D. Workings'!$D$12,MIN('Sch D. Workings'!AD174,'Sch D. Workings'!$D$12-N73-H73),'Sch D. Workings'!AD174)))</f>
        <v>0</v>
      </c>
      <c r="U73" s="216">
        <f>'Sch D. Workings'!AI174</f>
        <v>0</v>
      </c>
      <c r="V73" s="80">
        <f>IFERROR(LOOKUP('Sch D. Workings'!AF174,$C$10:$C$14,$B$10:$B$14),0)</f>
        <v>0</v>
      </c>
      <c r="W73" s="97">
        <f>COUNTIFS('Sch D. Workings'!AF174,"&gt;"&amp;$D$14)</f>
        <v>0</v>
      </c>
      <c r="X73" s="83"/>
      <c r="Y73" s="76">
        <f>'Sch D. Workings'!AK174</f>
        <v>0</v>
      </c>
      <c r="Z73" s="296">
        <f>IF(OR('Sch D. Workings'!D67="",$D$7&lt;=U$7,Y73=0),0,IF(OR(T73="Exceeded Cap",N73="Exceeded Cap",SUM(H73,N73,T73)='Sch D. Workings'!$D$12),"Exceeded Cap",IF((SUMIFS('Sch A. Input'!H65:CA65,'Sch A. Input'!$H$14:$CA$14,"Total",'Sch A. Input'!$H$13:$CA$13,"&lt;="&amp;$AA$7))&gt;'Sch D. Workings'!$D$12,MIN('Sch D. Workings'!AN174,'Sch D. Workings'!$D$12-N73-T73-H73),'Sch D. Workings'!AN174)))</f>
        <v>0</v>
      </c>
      <c r="AA73" s="216">
        <f>'Sch D. Workings'!AS174</f>
        <v>0</v>
      </c>
      <c r="AB73" s="80">
        <f>IFERROR(LOOKUP('Sch D. Workings'!AP174,$C$10:$C$14,$B$10:$B$14),0)</f>
        <v>0</v>
      </c>
      <c r="AC73" s="97">
        <f>COUNTIFS('Sch D. Workings'!AP174,"&gt;"&amp;$D$14)</f>
        <v>0</v>
      </c>
    </row>
    <row r="74" spans="3:29" x14ac:dyDescent="0.35">
      <c r="C74" s="79" t="str">
        <f>IF('Sch A. Input'!B66="","",'Sch A. Input'!B66)</f>
        <v/>
      </c>
      <c r="D74" s="77" t="str">
        <f>IF('Sch A. Input'!C66="","",'Sch A. Input'!C66)</f>
        <v/>
      </c>
      <c r="E74" s="83"/>
      <c r="F74" s="83"/>
      <c r="G74" s="97">
        <f>'Sch D. Workings'!G175</f>
        <v>0</v>
      </c>
      <c r="H74" s="297">
        <f>IF(OR('Sch D. Workings'!D68="",G74=0),0,(IF((SUMIFS('Sch A. Input'!H66:CA66,'Sch A. Input'!$H$14:$CA$14,"Total",'Sch A. Input'!$H$13:$CA$13,"&lt;="&amp;$I$7))&gt;'Sch D. Workings'!$D$12,MIN('Sch D. Workings'!J175,'Sch D. Workings'!$D$12),'Sch D. Workings'!J175)))</f>
        <v>0</v>
      </c>
      <c r="I74" s="216">
        <f>'Sch D. Workings'!O175</f>
        <v>0</v>
      </c>
      <c r="J74" s="80">
        <f>IFERROR(LOOKUP('Sch D. Workings'!L175,$C$10:$C$14,$B$10:$B$14),0)</f>
        <v>0</v>
      </c>
      <c r="K74" s="97">
        <f>COUNTIFS('Sch D. Workings'!L175,"&gt;"&amp;$D$14)</f>
        <v>0</v>
      </c>
      <c r="L74" s="83"/>
      <c r="M74" s="76">
        <f>'Sch D. Workings'!Q175</f>
        <v>0</v>
      </c>
      <c r="N74" s="296">
        <f>IF(OR('Sch D. Workings'!D68="",$D$7&lt;=I$7,M74=0),0,(IF(H74='Sch D. Workings'!$D$12,"Exceeded Cap",IF((SUMIFS('Sch A. Input'!H66:CA66,'Sch A. Input'!$H$14:$CA$14,"Total",'Sch A. Input'!$H$13:$CA$13,"&lt;="&amp;$O$7))&gt;'Sch D. Workings'!$D$12,MIN('Sch D. Workings'!T175,'Sch D. Workings'!$D$12-H74),'Sch D. Workings'!T175))))</f>
        <v>0</v>
      </c>
      <c r="O74" s="216">
        <f>'Sch D. Workings'!Y175</f>
        <v>0</v>
      </c>
      <c r="P74" s="80">
        <f>IFERROR(LOOKUP('Sch D. Workings'!V175,$C$10:$C$14,$B$10:$B$14),0)</f>
        <v>0</v>
      </c>
      <c r="Q74" s="97">
        <f>COUNTIFS('Sch D. Workings'!V175,"&gt;"&amp;$D$14)</f>
        <v>0</v>
      </c>
      <c r="R74" s="83"/>
      <c r="S74" s="76">
        <f>'Sch D. Workings'!AA175</f>
        <v>0</v>
      </c>
      <c r="T74" s="296">
        <f>IF(OR('Sch D. Workings'!D68="",$D$7&lt;=O$7,S74=0),0,IF(OR(N74="Exceeded Cap",SUM(H74,N74)='Sch D. Workings'!$D$12),"Exceeded cap",IF((SUMIFS('Sch A. Input'!H66:CA66,'Sch A. Input'!$H$14:$CA$14,"Total",'Sch A. Input'!$H$13:$CA$13,"&lt;="&amp;$U$7))&gt;'Sch D. Workings'!$D$12,MIN('Sch D. Workings'!AD175,'Sch D. Workings'!$D$12-N74-H74),'Sch D. Workings'!AD175)))</f>
        <v>0</v>
      </c>
      <c r="U74" s="216">
        <f>'Sch D. Workings'!AI175</f>
        <v>0</v>
      </c>
      <c r="V74" s="80">
        <f>IFERROR(LOOKUP('Sch D. Workings'!AF175,$C$10:$C$14,$B$10:$B$14),0)</f>
        <v>0</v>
      </c>
      <c r="W74" s="97">
        <f>COUNTIFS('Sch D. Workings'!AF175,"&gt;"&amp;$D$14)</f>
        <v>0</v>
      </c>
      <c r="X74" s="83"/>
      <c r="Y74" s="76">
        <f>'Sch D. Workings'!AK175</f>
        <v>0</v>
      </c>
      <c r="Z74" s="296">
        <f>IF(OR('Sch D. Workings'!D68="",$D$7&lt;=U$7,Y74=0),0,IF(OR(T74="Exceeded Cap",N74="Exceeded Cap",SUM(H74,N74,T74)='Sch D. Workings'!$D$12),"Exceeded Cap",IF((SUMIFS('Sch A. Input'!H66:CA66,'Sch A. Input'!$H$14:$CA$14,"Total",'Sch A. Input'!$H$13:$CA$13,"&lt;="&amp;$AA$7))&gt;'Sch D. Workings'!$D$12,MIN('Sch D. Workings'!AN175,'Sch D. Workings'!$D$12-N74-T74-H74),'Sch D. Workings'!AN175)))</f>
        <v>0</v>
      </c>
      <c r="AA74" s="216">
        <f>'Sch D. Workings'!AS175</f>
        <v>0</v>
      </c>
      <c r="AB74" s="80">
        <f>IFERROR(LOOKUP('Sch D. Workings'!AP175,$C$10:$C$14,$B$10:$B$14),0)</f>
        <v>0</v>
      </c>
      <c r="AC74" s="97">
        <f>COUNTIFS('Sch D. Workings'!AP175,"&gt;"&amp;$D$14)</f>
        <v>0</v>
      </c>
    </row>
    <row r="75" spans="3:29" x14ac:dyDescent="0.35">
      <c r="C75" s="79" t="str">
        <f>IF('Sch A. Input'!B67="","",'Sch A. Input'!B67)</f>
        <v/>
      </c>
      <c r="D75" s="77" t="str">
        <f>IF('Sch A. Input'!C67="","",'Sch A. Input'!C67)</f>
        <v/>
      </c>
      <c r="E75" s="83"/>
      <c r="F75" s="83"/>
      <c r="G75" s="97">
        <f>'Sch D. Workings'!G176</f>
        <v>0</v>
      </c>
      <c r="H75" s="297">
        <f>IF(OR('Sch D. Workings'!D69="",G75=0),0,(IF((SUMIFS('Sch A. Input'!H67:CA67,'Sch A. Input'!$H$14:$CA$14,"Total",'Sch A. Input'!$H$13:$CA$13,"&lt;="&amp;$I$7))&gt;'Sch D. Workings'!$D$12,MIN('Sch D. Workings'!J176,'Sch D. Workings'!$D$12),'Sch D. Workings'!J176)))</f>
        <v>0</v>
      </c>
      <c r="I75" s="216">
        <f>'Sch D. Workings'!O176</f>
        <v>0</v>
      </c>
      <c r="J75" s="80">
        <f>IFERROR(LOOKUP('Sch D. Workings'!L176,$C$10:$C$14,$B$10:$B$14),0)</f>
        <v>0</v>
      </c>
      <c r="K75" s="97">
        <f>COUNTIFS('Sch D. Workings'!L176,"&gt;"&amp;$D$14)</f>
        <v>0</v>
      </c>
      <c r="L75" s="83"/>
      <c r="M75" s="76">
        <f>'Sch D. Workings'!Q176</f>
        <v>0</v>
      </c>
      <c r="N75" s="296">
        <f>IF(OR('Sch D. Workings'!D69="",$D$7&lt;=I$7,M75=0),0,(IF(H75='Sch D. Workings'!$D$12,"Exceeded Cap",IF((SUMIFS('Sch A. Input'!H67:CA67,'Sch A. Input'!$H$14:$CA$14,"Total",'Sch A. Input'!$H$13:$CA$13,"&lt;="&amp;$O$7))&gt;'Sch D. Workings'!$D$12,MIN('Sch D. Workings'!T176,'Sch D. Workings'!$D$12-H75),'Sch D. Workings'!T176))))</f>
        <v>0</v>
      </c>
      <c r="O75" s="216">
        <f>'Sch D. Workings'!Y176</f>
        <v>0</v>
      </c>
      <c r="P75" s="80">
        <f>IFERROR(LOOKUP('Sch D. Workings'!V176,$C$10:$C$14,$B$10:$B$14),0)</f>
        <v>0</v>
      </c>
      <c r="Q75" s="97">
        <f>COUNTIFS('Sch D. Workings'!V176,"&gt;"&amp;$D$14)</f>
        <v>0</v>
      </c>
      <c r="R75" s="83"/>
      <c r="S75" s="76">
        <f>'Sch D. Workings'!AA176</f>
        <v>0</v>
      </c>
      <c r="T75" s="296">
        <f>IF(OR('Sch D. Workings'!D69="",$D$7&lt;=O$7,S75=0),0,IF(OR(N75="Exceeded Cap",SUM(H75,N75)='Sch D. Workings'!$D$12),"Exceeded cap",IF((SUMIFS('Sch A. Input'!H67:CA67,'Sch A. Input'!$H$14:$CA$14,"Total",'Sch A. Input'!$H$13:$CA$13,"&lt;="&amp;$U$7))&gt;'Sch D. Workings'!$D$12,MIN('Sch D. Workings'!AD176,'Sch D. Workings'!$D$12-N75-H75),'Sch D. Workings'!AD176)))</f>
        <v>0</v>
      </c>
      <c r="U75" s="216">
        <f>'Sch D. Workings'!AI176</f>
        <v>0</v>
      </c>
      <c r="V75" s="80">
        <f>IFERROR(LOOKUP('Sch D. Workings'!AF176,$C$10:$C$14,$B$10:$B$14),0)</f>
        <v>0</v>
      </c>
      <c r="W75" s="97">
        <f>COUNTIFS('Sch D. Workings'!AF176,"&gt;"&amp;$D$14)</f>
        <v>0</v>
      </c>
      <c r="X75" s="83"/>
      <c r="Y75" s="76">
        <f>'Sch D. Workings'!AK176</f>
        <v>0</v>
      </c>
      <c r="Z75" s="296">
        <f>IF(OR('Sch D. Workings'!D69="",$D$7&lt;=U$7,Y75=0),0,IF(OR(T75="Exceeded Cap",N75="Exceeded Cap",SUM(H75,N75,T75)='Sch D. Workings'!$D$12),"Exceeded Cap",IF((SUMIFS('Sch A. Input'!H67:CA67,'Sch A. Input'!$H$14:$CA$14,"Total",'Sch A. Input'!$H$13:$CA$13,"&lt;="&amp;$AA$7))&gt;'Sch D. Workings'!$D$12,MIN('Sch D. Workings'!AN176,'Sch D. Workings'!$D$12-N75-T75-H75),'Sch D. Workings'!AN176)))</f>
        <v>0</v>
      </c>
      <c r="AA75" s="216">
        <f>'Sch D. Workings'!AS176</f>
        <v>0</v>
      </c>
      <c r="AB75" s="80">
        <f>IFERROR(LOOKUP('Sch D. Workings'!AP176,$C$10:$C$14,$B$10:$B$14),0)</f>
        <v>0</v>
      </c>
      <c r="AC75" s="97">
        <f>COUNTIFS('Sch D. Workings'!AP176,"&gt;"&amp;$D$14)</f>
        <v>0</v>
      </c>
    </row>
    <row r="76" spans="3:29" x14ac:dyDescent="0.35">
      <c r="C76" s="79" t="str">
        <f>IF('Sch A. Input'!B68="","",'Sch A. Input'!B68)</f>
        <v/>
      </c>
      <c r="D76" s="77" t="str">
        <f>IF('Sch A. Input'!C68="","",'Sch A. Input'!C68)</f>
        <v/>
      </c>
      <c r="E76" s="83"/>
      <c r="F76" s="83"/>
      <c r="G76" s="97">
        <f>'Sch D. Workings'!G177</f>
        <v>0</v>
      </c>
      <c r="H76" s="297">
        <f>IF(OR('Sch D. Workings'!D70="",G76=0),0,(IF((SUMIFS('Sch A. Input'!H68:CA68,'Sch A. Input'!$H$14:$CA$14,"Total",'Sch A. Input'!$H$13:$CA$13,"&lt;="&amp;$I$7))&gt;'Sch D. Workings'!$D$12,MIN('Sch D. Workings'!J177,'Sch D. Workings'!$D$12),'Sch D. Workings'!J177)))</f>
        <v>0</v>
      </c>
      <c r="I76" s="216">
        <f>'Sch D. Workings'!O177</f>
        <v>0</v>
      </c>
      <c r="J76" s="80">
        <f>IFERROR(LOOKUP('Sch D. Workings'!L177,$C$10:$C$14,$B$10:$B$14),0)</f>
        <v>0</v>
      </c>
      <c r="K76" s="97">
        <f>COUNTIFS('Sch D. Workings'!L177,"&gt;"&amp;$D$14)</f>
        <v>0</v>
      </c>
      <c r="L76" s="83"/>
      <c r="M76" s="76">
        <f>'Sch D. Workings'!Q177</f>
        <v>0</v>
      </c>
      <c r="N76" s="296">
        <f>IF(OR('Sch D. Workings'!D70="",$D$7&lt;=I$7,M76=0),0,(IF(H76='Sch D. Workings'!$D$12,"Exceeded Cap",IF((SUMIFS('Sch A. Input'!H68:CA68,'Sch A. Input'!$H$14:$CA$14,"Total",'Sch A. Input'!$H$13:$CA$13,"&lt;="&amp;$O$7))&gt;'Sch D. Workings'!$D$12,MIN('Sch D. Workings'!T177,'Sch D. Workings'!$D$12-H76),'Sch D. Workings'!T177))))</f>
        <v>0</v>
      </c>
      <c r="O76" s="216">
        <f>'Sch D. Workings'!Y177</f>
        <v>0</v>
      </c>
      <c r="P76" s="80">
        <f>IFERROR(LOOKUP('Sch D. Workings'!V177,$C$10:$C$14,$B$10:$B$14),0)</f>
        <v>0</v>
      </c>
      <c r="Q76" s="97">
        <f>COUNTIFS('Sch D. Workings'!V177,"&gt;"&amp;$D$14)</f>
        <v>0</v>
      </c>
      <c r="R76" s="83"/>
      <c r="S76" s="76">
        <f>'Sch D. Workings'!AA177</f>
        <v>0</v>
      </c>
      <c r="T76" s="296">
        <f>IF(OR('Sch D. Workings'!D70="",$D$7&lt;=O$7,S76=0),0,IF(OR(N76="Exceeded Cap",SUM(H76,N76)='Sch D. Workings'!$D$12),"Exceeded cap",IF((SUMIFS('Sch A. Input'!H68:CA68,'Sch A. Input'!$H$14:$CA$14,"Total",'Sch A. Input'!$H$13:$CA$13,"&lt;="&amp;$U$7))&gt;'Sch D. Workings'!$D$12,MIN('Sch D. Workings'!AD177,'Sch D. Workings'!$D$12-N76-H76),'Sch D. Workings'!AD177)))</f>
        <v>0</v>
      </c>
      <c r="U76" s="216">
        <f>'Sch D. Workings'!AI177</f>
        <v>0</v>
      </c>
      <c r="V76" s="80">
        <f>IFERROR(LOOKUP('Sch D. Workings'!AF177,$C$10:$C$14,$B$10:$B$14),0)</f>
        <v>0</v>
      </c>
      <c r="W76" s="97">
        <f>COUNTIFS('Sch D. Workings'!AF177,"&gt;"&amp;$D$14)</f>
        <v>0</v>
      </c>
      <c r="X76" s="83"/>
      <c r="Y76" s="76">
        <f>'Sch D. Workings'!AK177</f>
        <v>0</v>
      </c>
      <c r="Z76" s="296">
        <f>IF(OR('Sch D. Workings'!D70="",$D$7&lt;=U$7,Y76=0),0,IF(OR(T76="Exceeded Cap",N76="Exceeded Cap",SUM(H76,N76,T76)='Sch D. Workings'!$D$12),"Exceeded Cap",IF((SUMIFS('Sch A. Input'!H68:CA68,'Sch A. Input'!$H$14:$CA$14,"Total",'Sch A. Input'!$H$13:$CA$13,"&lt;="&amp;$AA$7))&gt;'Sch D. Workings'!$D$12,MIN('Sch D. Workings'!AN177,'Sch D. Workings'!$D$12-N76-T76-H76),'Sch D. Workings'!AN177)))</f>
        <v>0</v>
      </c>
      <c r="AA76" s="216">
        <f>'Sch D. Workings'!AS177</f>
        <v>0</v>
      </c>
      <c r="AB76" s="80">
        <f>IFERROR(LOOKUP('Sch D. Workings'!AP177,$C$10:$C$14,$B$10:$B$14),0)</f>
        <v>0</v>
      </c>
      <c r="AC76" s="97">
        <f>COUNTIFS('Sch D. Workings'!AP177,"&gt;"&amp;$D$14)</f>
        <v>0</v>
      </c>
    </row>
    <row r="77" spans="3:29" x14ac:dyDescent="0.35">
      <c r="C77" s="79" t="str">
        <f>IF('Sch A. Input'!B69="","",'Sch A. Input'!B69)</f>
        <v/>
      </c>
      <c r="D77" s="77" t="str">
        <f>IF('Sch A. Input'!C69="","",'Sch A. Input'!C69)</f>
        <v/>
      </c>
      <c r="E77" s="83"/>
      <c r="F77" s="83"/>
      <c r="G77" s="97">
        <f>'Sch D. Workings'!G178</f>
        <v>0</v>
      </c>
      <c r="H77" s="297">
        <f>IF(OR('Sch D. Workings'!D71="",G77=0),0,(IF((SUMIFS('Sch A. Input'!H69:CA69,'Sch A. Input'!$H$14:$CA$14,"Total",'Sch A. Input'!$H$13:$CA$13,"&lt;="&amp;$I$7))&gt;'Sch D. Workings'!$D$12,MIN('Sch D. Workings'!J178,'Sch D. Workings'!$D$12),'Sch D. Workings'!J178)))</f>
        <v>0</v>
      </c>
      <c r="I77" s="216">
        <f>'Sch D. Workings'!O178</f>
        <v>0</v>
      </c>
      <c r="J77" s="80">
        <f>IFERROR(LOOKUP('Sch D. Workings'!L178,$C$10:$C$14,$B$10:$B$14),0)</f>
        <v>0</v>
      </c>
      <c r="K77" s="97">
        <f>COUNTIFS('Sch D. Workings'!L178,"&gt;"&amp;$D$14)</f>
        <v>0</v>
      </c>
      <c r="L77" s="83"/>
      <c r="M77" s="76">
        <f>'Sch D. Workings'!Q178</f>
        <v>0</v>
      </c>
      <c r="N77" s="296">
        <f>IF(OR('Sch D. Workings'!D71="",$D$7&lt;=I$7,M77=0),0,(IF(H77='Sch D. Workings'!$D$12,"Exceeded Cap",IF((SUMIFS('Sch A. Input'!H69:CA69,'Sch A. Input'!$H$14:$CA$14,"Total",'Sch A. Input'!$H$13:$CA$13,"&lt;="&amp;$O$7))&gt;'Sch D. Workings'!$D$12,MIN('Sch D. Workings'!T178,'Sch D. Workings'!$D$12-H77),'Sch D. Workings'!T178))))</f>
        <v>0</v>
      </c>
      <c r="O77" s="216">
        <f>'Sch D. Workings'!Y178</f>
        <v>0</v>
      </c>
      <c r="P77" s="80">
        <f>IFERROR(LOOKUP('Sch D. Workings'!V178,$C$10:$C$14,$B$10:$B$14),0)</f>
        <v>0</v>
      </c>
      <c r="Q77" s="97">
        <f>COUNTIFS('Sch D. Workings'!V178,"&gt;"&amp;$D$14)</f>
        <v>0</v>
      </c>
      <c r="R77" s="83"/>
      <c r="S77" s="76">
        <f>'Sch D. Workings'!AA178</f>
        <v>0</v>
      </c>
      <c r="T77" s="296">
        <f>IF(OR('Sch D. Workings'!D71="",$D$7&lt;=O$7,S77=0),0,IF(OR(N77="Exceeded Cap",SUM(H77,N77)='Sch D. Workings'!$D$12),"Exceeded cap",IF((SUMIFS('Sch A. Input'!H69:CA69,'Sch A. Input'!$H$14:$CA$14,"Total",'Sch A. Input'!$H$13:$CA$13,"&lt;="&amp;$U$7))&gt;'Sch D. Workings'!$D$12,MIN('Sch D. Workings'!AD178,'Sch D. Workings'!$D$12-N77-H77),'Sch D. Workings'!AD178)))</f>
        <v>0</v>
      </c>
      <c r="U77" s="216">
        <f>'Sch D. Workings'!AI178</f>
        <v>0</v>
      </c>
      <c r="V77" s="80">
        <f>IFERROR(LOOKUP('Sch D. Workings'!AF178,$C$10:$C$14,$B$10:$B$14),0)</f>
        <v>0</v>
      </c>
      <c r="W77" s="97">
        <f>COUNTIFS('Sch D. Workings'!AF178,"&gt;"&amp;$D$14)</f>
        <v>0</v>
      </c>
      <c r="X77" s="83"/>
      <c r="Y77" s="76">
        <f>'Sch D. Workings'!AK178</f>
        <v>0</v>
      </c>
      <c r="Z77" s="296">
        <f>IF(OR('Sch D. Workings'!D71="",$D$7&lt;=U$7,Y77=0),0,IF(OR(T77="Exceeded Cap",N77="Exceeded Cap",SUM(H77,N77,T77)='Sch D. Workings'!$D$12),"Exceeded Cap",IF((SUMIFS('Sch A. Input'!H69:CA69,'Sch A. Input'!$H$14:$CA$14,"Total",'Sch A. Input'!$H$13:$CA$13,"&lt;="&amp;$AA$7))&gt;'Sch D. Workings'!$D$12,MIN('Sch D. Workings'!AN178,'Sch D. Workings'!$D$12-N77-T77-H77),'Sch D. Workings'!AN178)))</f>
        <v>0</v>
      </c>
      <c r="AA77" s="216">
        <f>'Sch D. Workings'!AS178</f>
        <v>0</v>
      </c>
      <c r="AB77" s="80">
        <f>IFERROR(LOOKUP('Sch D. Workings'!AP178,$C$10:$C$14,$B$10:$B$14),0)</f>
        <v>0</v>
      </c>
      <c r="AC77" s="97">
        <f>COUNTIFS('Sch D. Workings'!AP178,"&gt;"&amp;$D$14)</f>
        <v>0</v>
      </c>
    </row>
    <row r="78" spans="3:29" x14ac:dyDescent="0.35">
      <c r="C78" s="79" t="str">
        <f>IF('Sch A. Input'!B70="","",'Sch A. Input'!B70)</f>
        <v/>
      </c>
      <c r="D78" s="77" t="str">
        <f>IF('Sch A. Input'!C70="","",'Sch A. Input'!C70)</f>
        <v/>
      </c>
      <c r="E78" s="83"/>
      <c r="F78" s="83"/>
      <c r="G78" s="97">
        <f>'Sch D. Workings'!G179</f>
        <v>0</v>
      </c>
      <c r="H78" s="297">
        <f>IF(OR('Sch D. Workings'!D72="",G78=0),0,(IF((SUMIFS('Sch A. Input'!H70:CA70,'Sch A. Input'!$H$14:$CA$14,"Total",'Sch A. Input'!$H$13:$CA$13,"&lt;="&amp;$I$7))&gt;'Sch D. Workings'!$D$12,MIN('Sch D. Workings'!J179,'Sch D. Workings'!$D$12),'Sch D. Workings'!J179)))</f>
        <v>0</v>
      </c>
      <c r="I78" s="216">
        <f>'Sch D. Workings'!O179</f>
        <v>0</v>
      </c>
      <c r="J78" s="80">
        <f>IFERROR(LOOKUP('Sch D. Workings'!L179,$C$10:$C$14,$B$10:$B$14),0)</f>
        <v>0</v>
      </c>
      <c r="K78" s="97">
        <f>COUNTIFS('Sch D. Workings'!L179,"&gt;"&amp;$D$14)</f>
        <v>0</v>
      </c>
      <c r="L78" s="83"/>
      <c r="M78" s="76">
        <f>'Sch D. Workings'!Q179</f>
        <v>0</v>
      </c>
      <c r="N78" s="296">
        <f>IF(OR('Sch D. Workings'!D72="",$D$7&lt;=I$7,M78=0),0,(IF(H78='Sch D. Workings'!$D$12,"Exceeded Cap",IF((SUMIFS('Sch A. Input'!H70:CA70,'Sch A. Input'!$H$14:$CA$14,"Total",'Sch A. Input'!$H$13:$CA$13,"&lt;="&amp;$O$7))&gt;'Sch D. Workings'!$D$12,MIN('Sch D. Workings'!T179,'Sch D. Workings'!$D$12-H78),'Sch D. Workings'!T179))))</f>
        <v>0</v>
      </c>
      <c r="O78" s="216">
        <f>'Sch D. Workings'!Y179</f>
        <v>0</v>
      </c>
      <c r="P78" s="80">
        <f>IFERROR(LOOKUP('Sch D. Workings'!V179,$C$10:$C$14,$B$10:$B$14),0)</f>
        <v>0</v>
      </c>
      <c r="Q78" s="97">
        <f>COUNTIFS('Sch D. Workings'!V179,"&gt;"&amp;$D$14)</f>
        <v>0</v>
      </c>
      <c r="R78" s="83"/>
      <c r="S78" s="76">
        <f>'Sch D. Workings'!AA179</f>
        <v>0</v>
      </c>
      <c r="T78" s="296">
        <f>IF(OR('Sch D. Workings'!D72="",$D$7&lt;=O$7,S78=0),0,IF(OR(N78="Exceeded Cap",SUM(H78,N78)='Sch D. Workings'!$D$12),"Exceeded cap",IF((SUMIFS('Sch A. Input'!H70:CA70,'Sch A. Input'!$H$14:$CA$14,"Total",'Sch A. Input'!$H$13:$CA$13,"&lt;="&amp;$U$7))&gt;'Sch D. Workings'!$D$12,MIN('Sch D. Workings'!AD179,'Sch D. Workings'!$D$12-N78-H78),'Sch D. Workings'!AD179)))</f>
        <v>0</v>
      </c>
      <c r="U78" s="216">
        <f>'Sch D. Workings'!AI179</f>
        <v>0</v>
      </c>
      <c r="V78" s="80">
        <f>IFERROR(LOOKUP('Sch D. Workings'!AF179,$C$10:$C$14,$B$10:$B$14),0)</f>
        <v>0</v>
      </c>
      <c r="W78" s="97">
        <f>COUNTIFS('Sch D. Workings'!AF179,"&gt;"&amp;$D$14)</f>
        <v>0</v>
      </c>
      <c r="X78" s="83"/>
      <c r="Y78" s="76">
        <f>'Sch D. Workings'!AK179</f>
        <v>0</v>
      </c>
      <c r="Z78" s="296">
        <f>IF(OR('Sch D. Workings'!D72="",$D$7&lt;=U$7,Y78=0),0,IF(OR(T78="Exceeded Cap",N78="Exceeded Cap",SUM(H78,N78,T78)='Sch D. Workings'!$D$12),"Exceeded Cap",IF((SUMIFS('Sch A. Input'!H70:CA70,'Sch A. Input'!$H$14:$CA$14,"Total",'Sch A. Input'!$H$13:$CA$13,"&lt;="&amp;$AA$7))&gt;'Sch D. Workings'!$D$12,MIN('Sch D. Workings'!AN179,'Sch D. Workings'!$D$12-N78-T78-H78),'Sch D. Workings'!AN179)))</f>
        <v>0</v>
      </c>
      <c r="AA78" s="216">
        <f>'Sch D. Workings'!AS179</f>
        <v>0</v>
      </c>
      <c r="AB78" s="80">
        <f>IFERROR(LOOKUP('Sch D. Workings'!AP179,$C$10:$C$14,$B$10:$B$14),0)</f>
        <v>0</v>
      </c>
      <c r="AC78" s="97">
        <f>COUNTIFS('Sch D. Workings'!AP179,"&gt;"&amp;$D$14)</f>
        <v>0</v>
      </c>
    </row>
    <row r="79" spans="3:29" x14ac:dyDescent="0.35">
      <c r="C79" s="79" t="str">
        <f>IF('Sch A. Input'!B71="","",'Sch A. Input'!B71)</f>
        <v/>
      </c>
      <c r="D79" s="77" t="str">
        <f>IF('Sch A. Input'!C71="","",'Sch A. Input'!C71)</f>
        <v/>
      </c>
      <c r="E79" s="83"/>
      <c r="F79" s="83"/>
      <c r="G79" s="97">
        <f>'Sch D. Workings'!G180</f>
        <v>0</v>
      </c>
      <c r="H79" s="297">
        <f>IF(OR('Sch D. Workings'!D73="",G79=0),0,(IF((SUMIFS('Sch A. Input'!H71:CA71,'Sch A. Input'!$H$14:$CA$14,"Total",'Sch A. Input'!$H$13:$CA$13,"&lt;="&amp;$I$7))&gt;'Sch D. Workings'!$D$12,MIN('Sch D. Workings'!J180,'Sch D. Workings'!$D$12),'Sch D. Workings'!J180)))</f>
        <v>0</v>
      </c>
      <c r="I79" s="216">
        <f>'Sch D. Workings'!O180</f>
        <v>0</v>
      </c>
      <c r="J79" s="80">
        <f>IFERROR(LOOKUP('Sch D. Workings'!L180,$C$10:$C$14,$B$10:$B$14),0)</f>
        <v>0</v>
      </c>
      <c r="K79" s="97">
        <f>COUNTIFS('Sch D. Workings'!L180,"&gt;"&amp;$D$14)</f>
        <v>0</v>
      </c>
      <c r="L79" s="83"/>
      <c r="M79" s="76">
        <f>'Sch D. Workings'!Q180</f>
        <v>0</v>
      </c>
      <c r="N79" s="296">
        <f>IF(OR('Sch D. Workings'!D73="",$D$7&lt;=I$7,M79=0),0,(IF(H79='Sch D. Workings'!$D$12,"Exceeded Cap",IF((SUMIFS('Sch A. Input'!H71:CA71,'Sch A. Input'!$H$14:$CA$14,"Total",'Sch A. Input'!$H$13:$CA$13,"&lt;="&amp;$O$7))&gt;'Sch D. Workings'!$D$12,MIN('Sch D. Workings'!T180,'Sch D. Workings'!$D$12-H79),'Sch D. Workings'!T180))))</f>
        <v>0</v>
      </c>
      <c r="O79" s="216">
        <f>'Sch D. Workings'!Y180</f>
        <v>0</v>
      </c>
      <c r="P79" s="80">
        <f>IFERROR(LOOKUP('Sch D. Workings'!V180,$C$10:$C$14,$B$10:$B$14),0)</f>
        <v>0</v>
      </c>
      <c r="Q79" s="97">
        <f>COUNTIFS('Sch D. Workings'!V180,"&gt;"&amp;$D$14)</f>
        <v>0</v>
      </c>
      <c r="R79" s="83"/>
      <c r="S79" s="76">
        <f>'Sch D. Workings'!AA180</f>
        <v>0</v>
      </c>
      <c r="T79" s="296">
        <f>IF(OR('Sch D. Workings'!D73="",$D$7&lt;=O$7,S79=0),0,IF(OR(N79="Exceeded Cap",SUM(H79,N79)='Sch D. Workings'!$D$12),"Exceeded cap",IF((SUMIFS('Sch A. Input'!H71:CA71,'Sch A. Input'!$H$14:$CA$14,"Total",'Sch A. Input'!$H$13:$CA$13,"&lt;="&amp;$U$7))&gt;'Sch D. Workings'!$D$12,MIN('Sch D. Workings'!AD180,'Sch D. Workings'!$D$12-N79-H79),'Sch D. Workings'!AD180)))</f>
        <v>0</v>
      </c>
      <c r="U79" s="216">
        <f>'Sch D. Workings'!AI180</f>
        <v>0</v>
      </c>
      <c r="V79" s="80">
        <f>IFERROR(LOOKUP('Sch D. Workings'!AF180,$C$10:$C$14,$B$10:$B$14),0)</f>
        <v>0</v>
      </c>
      <c r="W79" s="97">
        <f>COUNTIFS('Sch D. Workings'!AF180,"&gt;"&amp;$D$14)</f>
        <v>0</v>
      </c>
      <c r="X79" s="83"/>
      <c r="Y79" s="76">
        <f>'Sch D. Workings'!AK180</f>
        <v>0</v>
      </c>
      <c r="Z79" s="296">
        <f>IF(OR('Sch D. Workings'!D73="",$D$7&lt;=U$7,Y79=0),0,IF(OR(T79="Exceeded Cap",N79="Exceeded Cap",SUM(H79,N79,T79)='Sch D. Workings'!$D$12),"Exceeded Cap",IF((SUMIFS('Sch A. Input'!H71:CA71,'Sch A. Input'!$H$14:$CA$14,"Total",'Sch A. Input'!$H$13:$CA$13,"&lt;="&amp;$AA$7))&gt;'Sch D. Workings'!$D$12,MIN('Sch D. Workings'!AN180,'Sch D. Workings'!$D$12-N79-T79-H79),'Sch D. Workings'!AN180)))</f>
        <v>0</v>
      </c>
      <c r="AA79" s="216">
        <f>'Sch D. Workings'!AS180</f>
        <v>0</v>
      </c>
      <c r="AB79" s="80">
        <f>IFERROR(LOOKUP('Sch D. Workings'!AP180,$C$10:$C$14,$B$10:$B$14),0)</f>
        <v>0</v>
      </c>
      <c r="AC79" s="97">
        <f>COUNTIFS('Sch D. Workings'!AP180,"&gt;"&amp;$D$14)</f>
        <v>0</v>
      </c>
    </row>
    <row r="80" spans="3:29" x14ac:dyDescent="0.35">
      <c r="C80" s="79" t="str">
        <f>IF('Sch A. Input'!B72="","",'Sch A. Input'!B72)</f>
        <v/>
      </c>
      <c r="D80" s="77" t="str">
        <f>IF('Sch A. Input'!C72="","",'Sch A. Input'!C72)</f>
        <v/>
      </c>
      <c r="E80" s="83"/>
      <c r="F80" s="83"/>
      <c r="G80" s="97">
        <f>'Sch D. Workings'!G181</f>
        <v>0</v>
      </c>
      <c r="H80" s="297">
        <f>IF(OR('Sch D. Workings'!D74="",G80=0),0,(IF((SUMIFS('Sch A. Input'!H72:CA72,'Sch A. Input'!$H$14:$CA$14,"Total",'Sch A. Input'!$H$13:$CA$13,"&lt;="&amp;$I$7))&gt;'Sch D. Workings'!$D$12,MIN('Sch D. Workings'!J181,'Sch D. Workings'!$D$12),'Sch D. Workings'!J181)))</f>
        <v>0</v>
      </c>
      <c r="I80" s="216">
        <f>'Sch D. Workings'!O181</f>
        <v>0</v>
      </c>
      <c r="J80" s="80">
        <f>IFERROR(LOOKUP('Sch D. Workings'!L181,$C$10:$C$14,$B$10:$B$14),0)</f>
        <v>0</v>
      </c>
      <c r="K80" s="97">
        <f>COUNTIFS('Sch D. Workings'!L181,"&gt;"&amp;$D$14)</f>
        <v>0</v>
      </c>
      <c r="L80" s="83"/>
      <c r="M80" s="76">
        <f>'Sch D. Workings'!Q181</f>
        <v>0</v>
      </c>
      <c r="N80" s="296">
        <f>IF(OR('Sch D. Workings'!D74="",$D$7&lt;=I$7,M80=0),0,(IF(H80='Sch D. Workings'!$D$12,"Exceeded Cap",IF((SUMIFS('Sch A. Input'!H72:CA72,'Sch A. Input'!$H$14:$CA$14,"Total",'Sch A. Input'!$H$13:$CA$13,"&lt;="&amp;$O$7))&gt;'Sch D. Workings'!$D$12,MIN('Sch D. Workings'!T181,'Sch D. Workings'!$D$12-H80),'Sch D. Workings'!T181))))</f>
        <v>0</v>
      </c>
      <c r="O80" s="216">
        <f>'Sch D. Workings'!Y181</f>
        <v>0</v>
      </c>
      <c r="P80" s="80">
        <f>IFERROR(LOOKUP('Sch D. Workings'!V181,$C$10:$C$14,$B$10:$B$14),0)</f>
        <v>0</v>
      </c>
      <c r="Q80" s="97">
        <f>COUNTIFS('Sch D. Workings'!V181,"&gt;"&amp;$D$14)</f>
        <v>0</v>
      </c>
      <c r="R80" s="83"/>
      <c r="S80" s="76">
        <f>'Sch D. Workings'!AA181</f>
        <v>0</v>
      </c>
      <c r="T80" s="296">
        <f>IF(OR('Sch D. Workings'!D74="",$D$7&lt;=O$7,S80=0),0,IF(OR(N80="Exceeded Cap",SUM(H80,N80)='Sch D. Workings'!$D$12),"Exceeded cap",IF((SUMIFS('Sch A. Input'!H72:CA72,'Sch A. Input'!$H$14:$CA$14,"Total",'Sch A. Input'!$H$13:$CA$13,"&lt;="&amp;$U$7))&gt;'Sch D. Workings'!$D$12,MIN('Sch D. Workings'!AD181,'Sch D. Workings'!$D$12-N80-H80),'Sch D. Workings'!AD181)))</f>
        <v>0</v>
      </c>
      <c r="U80" s="216">
        <f>'Sch D. Workings'!AI181</f>
        <v>0</v>
      </c>
      <c r="V80" s="80">
        <f>IFERROR(LOOKUP('Sch D. Workings'!AF181,$C$10:$C$14,$B$10:$B$14),0)</f>
        <v>0</v>
      </c>
      <c r="W80" s="97">
        <f>COUNTIFS('Sch D. Workings'!AF181,"&gt;"&amp;$D$14)</f>
        <v>0</v>
      </c>
      <c r="X80" s="83"/>
      <c r="Y80" s="76">
        <f>'Sch D. Workings'!AK181</f>
        <v>0</v>
      </c>
      <c r="Z80" s="296">
        <f>IF(OR('Sch D. Workings'!D74="",$D$7&lt;=U$7,Y80=0),0,IF(OR(T80="Exceeded Cap",N80="Exceeded Cap",SUM(H80,N80,T80)='Sch D. Workings'!$D$12),"Exceeded Cap",IF((SUMIFS('Sch A. Input'!H72:CA72,'Sch A. Input'!$H$14:$CA$14,"Total",'Sch A. Input'!$H$13:$CA$13,"&lt;="&amp;$AA$7))&gt;'Sch D. Workings'!$D$12,MIN('Sch D. Workings'!AN181,'Sch D. Workings'!$D$12-N80-T80-H80),'Sch D. Workings'!AN181)))</f>
        <v>0</v>
      </c>
      <c r="AA80" s="216">
        <f>'Sch D. Workings'!AS181</f>
        <v>0</v>
      </c>
      <c r="AB80" s="80">
        <f>IFERROR(LOOKUP('Sch D. Workings'!AP181,$C$10:$C$14,$B$10:$B$14),0)</f>
        <v>0</v>
      </c>
      <c r="AC80" s="97">
        <f>COUNTIFS('Sch D. Workings'!AP181,"&gt;"&amp;$D$14)</f>
        <v>0</v>
      </c>
    </row>
    <row r="81" spans="3:29" x14ac:dyDescent="0.35">
      <c r="C81" s="79" t="str">
        <f>IF('Sch A. Input'!B73="","",'Sch A. Input'!B73)</f>
        <v/>
      </c>
      <c r="D81" s="77" t="str">
        <f>IF('Sch A. Input'!C73="","",'Sch A. Input'!C73)</f>
        <v/>
      </c>
      <c r="E81" s="83"/>
      <c r="F81" s="83"/>
      <c r="G81" s="97">
        <f>'Sch D. Workings'!G182</f>
        <v>0</v>
      </c>
      <c r="H81" s="297">
        <f>IF(OR('Sch D. Workings'!D75="",G81=0),0,(IF((SUMIFS('Sch A. Input'!H73:CA73,'Sch A. Input'!$H$14:$CA$14,"Total",'Sch A. Input'!$H$13:$CA$13,"&lt;="&amp;$I$7))&gt;'Sch D. Workings'!$D$12,MIN('Sch D. Workings'!J182,'Sch D. Workings'!$D$12),'Sch D. Workings'!J182)))</f>
        <v>0</v>
      </c>
      <c r="I81" s="216">
        <f>'Sch D. Workings'!O182</f>
        <v>0</v>
      </c>
      <c r="J81" s="80">
        <f>IFERROR(LOOKUP('Sch D. Workings'!L182,$C$10:$C$14,$B$10:$B$14),0)</f>
        <v>0</v>
      </c>
      <c r="K81" s="97">
        <f>COUNTIFS('Sch D. Workings'!L182,"&gt;"&amp;$D$14)</f>
        <v>0</v>
      </c>
      <c r="L81" s="83"/>
      <c r="M81" s="76">
        <f>'Sch D. Workings'!Q182</f>
        <v>0</v>
      </c>
      <c r="N81" s="296">
        <f>IF(OR('Sch D. Workings'!D75="",$D$7&lt;=I$7,M81=0),0,(IF(H81='Sch D. Workings'!$D$12,"Exceeded Cap",IF((SUMIFS('Sch A. Input'!H73:CA73,'Sch A. Input'!$H$14:$CA$14,"Total",'Sch A. Input'!$H$13:$CA$13,"&lt;="&amp;$O$7))&gt;'Sch D. Workings'!$D$12,MIN('Sch D. Workings'!T182,'Sch D. Workings'!$D$12-H81),'Sch D. Workings'!T182))))</f>
        <v>0</v>
      </c>
      <c r="O81" s="216">
        <f>'Sch D. Workings'!Y182</f>
        <v>0</v>
      </c>
      <c r="P81" s="80">
        <f>IFERROR(LOOKUP('Sch D. Workings'!V182,$C$10:$C$14,$B$10:$B$14),0)</f>
        <v>0</v>
      </c>
      <c r="Q81" s="97">
        <f>COUNTIFS('Sch D. Workings'!V182,"&gt;"&amp;$D$14)</f>
        <v>0</v>
      </c>
      <c r="R81" s="83"/>
      <c r="S81" s="76">
        <f>'Sch D. Workings'!AA182</f>
        <v>0</v>
      </c>
      <c r="T81" s="296">
        <f>IF(OR('Sch D. Workings'!D75="",$D$7&lt;=O$7,S81=0),0,IF(OR(N81="Exceeded Cap",SUM(H81,N81)='Sch D. Workings'!$D$12),"Exceeded cap",IF((SUMIFS('Sch A. Input'!H73:CA73,'Sch A. Input'!$H$14:$CA$14,"Total",'Sch A. Input'!$H$13:$CA$13,"&lt;="&amp;$U$7))&gt;'Sch D. Workings'!$D$12,MIN('Sch D. Workings'!AD182,'Sch D. Workings'!$D$12-N81-H81),'Sch D. Workings'!AD182)))</f>
        <v>0</v>
      </c>
      <c r="U81" s="216">
        <f>'Sch D. Workings'!AI182</f>
        <v>0</v>
      </c>
      <c r="V81" s="80">
        <f>IFERROR(LOOKUP('Sch D. Workings'!AF182,$C$10:$C$14,$B$10:$B$14),0)</f>
        <v>0</v>
      </c>
      <c r="W81" s="97">
        <f>COUNTIFS('Sch D. Workings'!AF182,"&gt;"&amp;$D$14)</f>
        <v>0</v>
      </c>
      <c r="X81" s="83"/>
      <c r="Y81" s="76">
        <f>'Sch D. Workings'!AK182</f>
        <v>0</v>
      </c>
      <c r="Z81" s="296">
        <f>IF(OR('Sch D. Workings'!D75="",$D$7&lt;=U$7,Y81=0),0,IF(OR(T81="Exceeded Cap",N81="Exceeded Cap",SUM(H81,N81,T81)='Sch D. Workings'!$D$12),"Exceeded Cap",IF((SUMIFS('Sch A. Input'!H73:CA73,'Sch A. Input'!$H$14:$CA$14,"Total",'Sch A. Input'!$H$13:$CA$13,"&lt;="&amp;$AA$7))&gt;'Sch D. Workings'!$D$12,MIN('Sch D. Workings'!AN182,'Sch D. Workings'!$D$12-N81-T81-H81),'Sch D. Workings'!AN182)))</f>
        <v>0</v>
      </c>
      <c r="AA81" s="216">
        <f>'Sch D. Workings'!AS182</f>
        <v>0</v>
      </c>
      <c r="AB81" s="80">
        <f>IFERROR(LOOKUP('Sch D. Workings'!AP182,$C$10:$C$14,$B$10:$B$14),0)</f>
        <v>0</v>
      </c>
      <c r="AC81" s="97">
        <f>COUNTIFS('Sch D. Workings'!AP182,"&gt;"&amp;$D$14)</f>
        <v>0</v>
      </c>
    </row>
    <row r="82" spans="3:29" x14ac:dyDescent="0.35">
      <c r="C82" s="79" t="str">
        <f>IF('Sch A. Input'!B74="","",'Sch A. Input'!B74)</f>
        <v/>
      </c>
      <c r="D82" s="77" t="str">
        <f>IF('Sch A. Input'!C74="","",'Sch A. Input'!C74)</f>
        <v/>
      </c>
      <c r="E82" s="83"/>
      <c r="F82" s="83"/>
      <c r="G82" s="97">
        <f>'Sch D. Workings'!G183</f>
        <v>0</v>
      </c>
      <c r="H82" s="297">
        <f>IF(OR('Sch D. Workings'!D76="",G82=0),0,(IF((SUMIFS('Sch A. Input'!H74:CA74,'Sch A. Input'!$H$14:$CA$14,"Total",'Sch A. Input'!$H$13:$CA$13,"&lt;="&amp;$I$7))&gt;'Sch D. Workings'!$D$12,MIN('Sch D. Workings'!J183,'Sch D. Workings'!$D$12),'Sch D. Workings'!J183)))</f>
        <v>0</v>
      </c>
      <c r="I82" s="216">
        <f>'Sch D. Workings'!O183</f>
        <v>0</v>
      </c>
      <c r="J82" s="80">
        <f>IFERROR(LOOKUP('Sch D. Workings'!L183,$C$10:$C$14,$B$10:$B$14),0)</f>
        <v>0</v>
      </c>
      <c r="K82" s="97">
        <f>COUNTIFS('Sch D. Workings'!L183,"&gt;"&amp;$D$14)</f>
        <v>0</v>
      </c>
      <c r="L82" s="83"/>
      <c r="M82" s="76">
        <f>'Sch D. Workings'!Q183</f>
        <v>0</v>
      </c>
      <c r="N82" s="296">
        <f>IF(OR('Sch D. Workings'!D76="",$D$7&lt;=I$7,M82=0),0,(IF(H82='Sch D. Workings'!$D$12,"Exceeded Cap",IF((SUMIFS('Sch A. Input'!H74:CA74,'Sch A. Input'!$H$14:$CA$14,"Total",'Sch A. Input'!$H$13:$CA$13,"&lt;="&amp;$O$7))&gt;'Sch D. Workings'!$D$12,MIN('Sch D. Workings'!T183,'Sch D. Workings'!$D$12-H82),'Sch D. Workings'!T183))))</f>
        <v>0</v>
      </c>
      <c r="O82" s="216">
        <f>'Sch D. Workings'!Y183</f>
        <v>0</v>
      </c>
      <c r="P82" s="80">
        <f>IFERROR(LOOKUP('Sch D. Workings'!V183,$C$10:$C$14,$B$10:$B$14),0)</f>
        <v>0</v>
      </c>
      <c r="Q82" s="97">
        <f>COUNTIFS('Sch D. Workings'!V183,"&gt;"&amp;$D$14)</f>
        <v>0</v>
      </c>
      <c r="R82" s="83"/>
      <c r="S82" s="76">
        <f>'Sch D. Workings'!AA183</f>
        <v>0</v>
      </c>
      <c r="T82" s="296">
        <f>IF(OR('Sch D. Workings'!D76="",$D$7&lt;=O$7,S82=0),0,IF(OR(N82="Exceeded Cap",SUM(H82,N82)='Sch D. Workings'!$D$12),"Exceeded cap",IF((SUMIFS('Sch A. Input'!H74:CA74,'Sch A. Input'!$H$14:$CA$14,"Total",'Sch A. Input'!$H$13:$CA$13,"&lt;="&amp;$U$7))&gt;'Sch D. Workings'!$D$12,MIN('Sch D. Workings'!AD183,'Sch D. Workings'!$D$12-N82-H82),'Sch D. Workings'!AD183)))</f>
        <v>0</v>
      </c>
      <c r="U82" s="216">
        <f>'Sch D. Workings'!AI183</f>
        <v>0</v>
      </c>
      <c r="V82" s="80">
        <f>IFERROR(LOOKUP('Sch D. Workings'!AF183,$C$10:$C$14,$B$10:$B$14),0)</f>
        <v>0</v>
      </c>
      <c r="W82" s="97">
        <f>COUNTIFS('Sch D. Workings'!AF183,"&gt;"&amp;$D$14)</f>
        <v>0</v>
      </c>
      <c r="X82" s="83"/>
      <c r="Y82" s="76">
        <f>'Sch D. Workings'!AK183</f>
        <v>0</v>
      </c>
      <c r="Z82" s="296">
        <f>IF(OR('Sch D. Workings'!D76="",$D$7&lt;=U$7,Y82=0),0,IF(OR(T82="Exceeded Cap",N82="Exceeded Cap",SUM(H82,N82,T82)='Sch D. Workings'!$D$12),"Exceeded Cap",IF((SUMIFS('Sch A. Input'!H74:CA74,'Sch A. Input'!$H$14:$CA$14,"Total",'Sch A. Input'!$H$13:$CA$13,"&lt;="&amp;$AA$7))&gt;'Sch D. Workings'!$D$12,MIN('Sch D. Workings'!AN183,'Sch D. Workings'!$D$12-N82-T82-H82),'Sch D. Workings'!AN183)))</f>
        <v>0</v>
      </c>
      <c r="AA82" s="216">
        <f>'Sch D. Workings'!AS183</f>
        <v>0</v>
      </c>
      <c r="AB82" s="80">
        <f>IFERROR(LOOKUP('Sch D. Workings'!AP183,$C$10:$C$14,$B$10:$B$14),0)</f>
        <v>0</v>
      </c>
      <c r="AC82" s="97">
        <f>COUNTIFS('Sch D. Workings'!AP183,"&gt;"&amp;$D$14)</f>
        <v>0</v>
      </c>
    </row>
    <row r="83" spans="3:29" x14ac:dyDescent="0.35">
      <c r="C83" s="79" t="str">
        <f>IF('Sch A. Input'!B75="","",'Sch A. Input'!B75)</f>
        <v/>
      </c>
      <c r="D83" s="77" t="str">
        <f>IF('Sch A. Input'!C75="","",'Sch A. Input'!C75)</f>
        <v/>
      </c>
      <c r="E83" s="83"/>
      <c r="F83" s="83"/>
      <c r="G83" s="97">
        <f>'Sch D. Workings'!G184</f>
        <v>0</v>
      </c>
      <c r="H83" s="297">
        <f>IF(OR('Sch D. Workings'!D77="",G83=0),0,(IF((SUMIFS('Sch A. Input'!H75:CA75,'Sch A. Input'!$H$14:$CA$14,"Total",'Sch A. Input'!$H$13:$CA$13,"&lt;="&amp;$I$7))&gt;'Sch D. Workings'!$D$12,MIN('Sch D. Workings'!J184,'Sch D. Workings'!$D$12),'Sch D. Workings'!J184)))</f>
        <v>0</v>
      </c>
      <c r="I83" s="216">
        <f>'Sch D. Workings'!O184</f>
        <v>0</v>
      </c>
      <c r="J83" s="80">
        <f>IFERROR(LOOKUP('Sch D. Workings'!L184,$C$10:$C$14,$B$10:$B$14),0)</f>
        <v>0</v>
      </c>
      <c r="K83" s="97">
        <f>COUNTIFS('Sch D. Workings'!L184,"&gt;"&amp;$D$14)</f>
        <v>0</v>
      </c>
      <c r="L83" s="83"/>
      <c r="M83" s="76">
        <f>'Sch D. Workings'!Q184</f>
        <v>0</v>
      </c>
      <c r="N83" s="296">
        <f>IF(OR('Sch D. Workings'!D77="",$D$7&lt;=I$7,M83=0),0,(IF(H83='Sch D. Workings'!$D$12,"Exceeded Cap",IF((SUMIFS('Sch A. Input'!H75:CA75,'Sch A. Input'!$H$14:$CA$14,"Total",'Sch A. Input'!$H$13:$CA$13,"&lt;="&amp;$O$7))&gt;'Sch D. Workings'!$D$12,MIN('Sch D. Workings'!T184,'Sch D. Workings'!$D$12-H83),'Sch D. Workings'!T184))))</f>
        <v>0</v>
      </c>
      <c r="O83" s="216">
        <f>'Sch D. Workings'!Y184</f>
        <v>0</v>
      </c>
      <c r="P83" s="80">
        <f>IFERROR(LOOKUP('Sch D. Workings'!V184,$C$10:$C$14,$B$10:$B$14),0)</f>
        <v>0</v>
      </c>
      <c r="Q83" s="97">
        <f>COUNTIFS('Sch D. Workings'!V184,"&gt;"&amp;$D$14)</f>
        <v>0</v>
      </c>
      <c r="R83" s="83"/>
      <c r="S83" s="76">
        <f>'Sch D. Workings'!AA184</f>
        <v>0</v>
      </c>
      <c r="T83" s="296">
        <f>IF(OR('Sch D. Workings'!D77="",$D$7&lt;=O$7,S83=0),0,IF(OR(N83="Exceeded Cap",SUM(H83,N83)='Sch D. Workings'!$D$12),"Exceeded cap",IF((SUMIFS('Sch A. Input'!H75:CA75,'Sch A. Input'!$H$14:$CA$14,"Total",'Sch A. Input'!$H$13:$CA$13,"&lt;="&amp;$U$7))&gt;'Sch D. Workings'!$D$12,MIN('Sch D. Workings'!AD184,'Sch D. Workings'!$D$12-N83-H83),'Sch D. Workings'!AD184)))</f>
        <v>0</v>
      </c>
      <c r="U83" s="216">
        <f>'Sch D. Workings'!AI184</f>
        <v>0</v>
      </c>
      <c r="V83" s="80">
        <f>IFERROR(LOOKUP('Sch D. Workings'!AF184,$C$10:$C$14,$B$10:$B$14),0)</f>
        <v>0</v>
      </c>
      <c r="W83" s="97">
        <f>COUNTIFS('Sch D. Workings'!AF184,"&gt;"&amp;$D$14)</f>
        <v>0</v>
      </c>
      <c r="X83" s="83"/>
      <c r="Y83" s="76">
        <f>'Sch D. Workings'!AK184</f>
        <v>0</v>
      </c>
      <c r="Z83" s="296">
        <f>IF(OR('Sch D. Workings'!D77="",$D$7&lt;=U$7,Y83=0),0,IF(OR(T83="Exceeded Cap",N83="Exceeded Cap",SUM(H83,N83,T83)='Sch D. Workings'!$D$12),"Exceeded Cap",IF((SUMIFS('Sch A. Input'!H75:CA75,'Sch A. Input'!$H$14:$CA$14,"Total",'Sch A. Input'!$H$13:$CA$13,"&lt;="&amp;$AA$7))&gt;'Sch D. Workings'!$D$12,MIN('Sch D. Workings'!AN184,'Sch D. Workings'!$D$12-N83-T83-H83),'Sch D. Workings'!AN184)))</f>
        <v>0</v>
      </c>
      <c r="AA83" s="216">
        <f>'Sch D. Workings'!AS184</f>
        <v>0</v>
      </c>
      <c r="AB83" s="80">
        <f>IFERROR(LOOKUP('Sch D. Workings'!AP184,$C$10:$C$14,$B$10:$B$14),0)</f>
        <v>0</v>
      </c>
      <c r="AC83" s="97">
        <f>COUNTIFS('Sch D. Workings'!AP184,"&gt;"&amp;$D$14)</f>
        <v>0</v>
      </c>
    </row>
    <row r="84" spans="3:29" x14ac:dyDescent="0.35">
      <c r="C84" s="79" t="str">
        <f>IF('Sch A. Input'!B76="","",'Sch A. Input'!B76)</f>
        <v/>
      </c>
      <c r="D84" s="77" t="str">
        <f>IF('Sch A. Input'!C76="","",'Sch A. Input'!C76)</f>
        <v/>
      </c>
      <c r="E84" s="83"/>
      <c r="F84" s="83"/>
      <c r="G84" s="97">
        <f>'Sch D. Workings'!G185</f>
        <v>0</v>
      </c>
      <c r="H84" s="297">
        <f>IF(OR('Sch D. Workings'!D78="",G84=0),0,(IF((SUMIFS('Sch A. Input'!H76:CA76,'Sch A. Input'!$H$14:$CA$14,"Total",'Sch A. Input'!$H$13:$CA$13,"&lt;="&amp;$I$7))&gt;'Sch D. Workings'!$D$12,MIN('Sch D. Workings'!J185,'Sch D. Workings'!$D$12),'Sch D. Workings'!J185)))</f>
        <v>0</v>
      </c>
      <c r="I84" s="216">
        <f>'Sch D. Workings'!O185</f>
        <v>0</v>
      </c>
      <c r="J84" s="80">
        <f>IFERROR(LOOKUP('Sch D. Workings'!L185,$C$10:$C$14,$B$10:$B$14),0)</f>
        <v>0</v>
      </c>
      <c r="K84" s="97">
        <f>COUNTIFS('Sch D. Workings'!L185,"&gt;"&amp;$D$14)</f>
        <v>0</v>
      </c>
      <c r="L84" s="83"/>
      <c r="M84" s="76">
        <f>'Sch D. Workings'!Q185</f>
        <v>0</v>
      </c>
      <c r="N84" s="296">
        <f>IF(OR('Sch D. Workings'!D78="",$D$7&lt;=I$7,M84=0),0,(IF(H84='Sch D. Workings'!$D$12,"Exceeded Cap",IF((SUMIFS('Sch A. Input'!H76:CA76,'Sch A. Input'!$H$14:$CA$14,"Total",'Sch A. Input'!$H$13:$CA$13,"&lt;="&amp;$O$7))&gt;'Sch D. Workings'!$D$12,MIN('Sch D. Workings'!T185,'Sch D. Workings'!$D$12-H84),'Sch D. Workings'!T185))))</f>
        <v>0</v>
      </c>
      <c r="O84" s="216">
        <f>'Sch D. Workings'!Y185</f>
        <v>0</v>
      </c>
      <c r="P84" s="80">
        <f>IFERROR(LOOKUP('Sch D. Workings'!V185,$C$10:$C$14,$B$10:$B$14),0)</f>
        <v>0</v>
      </c>
      <c r="Q84" s="97">
        <f>COUNTIFS('Sch D. Workings'!V185,"&gt;"&amp;$D$14)</f>
        <v>0</v>
      </c>
      <c r="R84" s="83"/>
      <c r="S84" s="76">
        <f>'Sch D. Workings'!AA185</f>
        <v>0</v>
      </c>
      <c r="T84" s="296">
        <f>IF(OR('Sch D. Workings'!D78="",$D$7&lt;=O$7,S84=0),0,IF(OR(N84="Exceeded Cap",SUM(H84,N84)='Sch D. Workings'!$D$12),"Exceeded cap",IF((SUMIFS('Sch A. Input'!H76:CA76,'Sch A. Input'!$H$14:$CA$14,"Total",'Sch A. Input'!$H$13:$CA$13,"&lt;="&amp;$U$7))&gt;'Sch D. Workings'!$D$12,MIN('Sch D. Workings'!AD185,'Sch D. Workings'!$D$12-N84-H84),'Sch D. Workings'!AD185)))</f>
        <v>0</v>
      </c>
      <c r="U84" s="216">
        <f>'Sch D. Workings'!AI185</f>
        <v>0</v>
      </c>
      <c r="V84" s="80">
        <f>IFERROR(LOOKUP('Sch D. Workings'!AF185,$C$10:$C$14,$B$10:$B$14),0)</f>
        <v>0</v>
      </c>
      <c r="W84" s="97">
        <f>COUNTIFS('Sch D. Workings'!AF185,"&gt;"&amp;$D$14)</f>
        <v>0</v>
      </c>
      <c r="X84" s="83"/>
      <c r="Y84" s="76">
        <f>'Sch D. Workings'!AK185</f>
        <v>0</v>
      </c>
      <c r="Z84" s="296">
        <f>IF(OR('Sch D. Workings'!D78="",$D$7&lt;=U$7,Y84=0),0,IF(OR(T84="Exceeded Cap",N84="Exceeded Cap",SUM(H84,N84,T84)='Sch D. Workings'!$D$12),"Exceeded Cap",IF((SUMIFS('Sch A. Input'!H76:CA76,'Sch A. Input'!$H$14:$CA$14,"Total",'Sch A. Input'!$H$13:$CA$13,"&lt;="&amp;$AA$7))&gt;'Sch D. Workings'!$D$12,MIN('Sch D. Workings'!AN185,'Sch D. Workings'!$D$12-N84-T84-H84),'Sch D. Workings'!AN185)))</f>
        <v>0</v>
      </c>
      <c r="AA84" s="216">
        <f>'Sch D. Workings'!AS185</f>
        <v>0</v>
      </c>
      <c r="AB84" s="80">
        <f>IFERROR(LOOKUP('Sch D. Workings'!AP185,$C$10:$C$14,$B$10:$B$14),0)</f>
        <v>0</v>
      </c>
      <c r="AC84" s="97">
        <f>COUNTIFS('Sch D. Workings'!AP185,"&gt;"&amp;$D$14)</f>
        <v>0</v>
      </c>
    </row>
    <row r="85" spans="3:29" x14ac:dyDescent="0.35">
      <c r="C85" s="79" t="str">
        <f>IF('Sch A. Input'!B77="","",'Sch A. Input'!B77)</f>
        <v/>
      </c>
      <c r="D85" s="77" t="str">
        <f>IF('Sch A. Input'!C77="","",'Sch A. Input'!C77)</f>
        <v/>
      </c>
      <c r="E85" s="83"/>
      <c r="F85" s="83"/>
      <c r="G85" s="97">
        <f>'Sch D. Workings'!G186</f>
        <v>0</v>
      </c>
      <c r="H85" s="297">
        <f>IF(OR('Sch D. Workings'!D79="",G85=0),0,(IF((SUMIFS('Sch A. Input'!H77:CA77,'Sch A. Input'!$H$14:$CA$14,"Total",'Sch A. Input'!$H$13:$CA$13,"&lt;="&amp;$I$7))&gt;'Sch D. Workings'!$D$12,MIN('Sch D. Workings'!J186,'Sch D. Workings'!$D$12),'Sch D. Workings'!J186)))</f>
        <v>0</v>
      </c>
      <c r="I85" s="216">
        <f>'Sch D. Workings'!O186</f>
        <v>0</v>
      </c>
      <c r="J85" s="80">
        <f>IFERROR(LOOKUP('Sch D. Workings'!L186,$C$10:$C$14,$B$10:$B$14),0)</f>
        <v>0</v>
      </c>
      <c r="K85" s="97">
        <f>COUNTIFS('Sch D. Workings'!L186,"&gt;"&amp;$D$14)</f>
        <v>0</v>
      </c>
      <c r="L85" s="83"/>
      <c r="M85" s="76">
        <f>'Sch D. Workings'!Q186</f>
        <v>0</v>
      </c>
      <c r="N85" s="296">
        <f>IF(OR('Sch D. Workings'!D79="",$D$7&lt;=I$7,M85=0),0,(IF(H85='Sch D. Workings'!$D$12,"Exceeded Cap",IF((SUMIFS('Sch A. Input'!H77:CA77,'Sch A. Input'!$H$14:$CA$14,"Total",'Sch A. Input'!$H$13:$CA$13,"&lt;="&amp;$O$7))&gt;'Sch D. Workings'!$D$12,MIN('Sch D. Workings'!T186,'Sch D. Workings'!$D$12-H85),'Sch D. Workings'!T186))))</f>
        <v>0</v>
      </c>
      <c r="O85" s="216">
        <f>'Sch D. Workings'!Y186</f>
        <v>0</v>
      </c>
      <c r="P85" s="80">
        <f>IFERROR(LOOKUP('Sch D. Workings'!V186,$C$10:$C$14,$B$10:$B$14),0)</f>
        <v>0</v>
      </c>
      <c r="Q85" s="97">
        <f>COUNTIFS('Sch D. Workings'!V186,"&gt;"&amp;$D$14)</f>
        <v>0</v>
      </c>
      <c r="R85" s="83"/>
      <c r="S85" s="76">
        <f>'Sch D. Workings'!AA186</f>
        <v>0</v>
      </c>
      <c r="T85" s="296">
        <f>IF(OR('Sch D. Workings'!D79="",$D$7&lt;=O$7,S85=0),0,IF(OR(N85="Exceeded Cap",SUM(H85,N85)='Sch D. Workings'!$D$12),"Exceeded cap",IF((SUMIFS('Sch A. Input'!H77:CA77,'Sch A. Input'!$H$14:$CA$14,"Total",'Sch A. Input'!$H$13:$CA$13,"&lt;="&amp;$U$7))&gt;'Sch D. Workings'!$D$12,MIN('Sch D. Workings'!AD186,'Sch D. Workings'!$D$12-N85-H85),'Sch D. Workings'!AD186)))</f>
        <v>0</v>
      </c>
      <c r="U85" s="216">
        <f>'Sch D. Workings'!AI186</f>
        <v>0</v>
      </c>
      <c r="V85" s="80">
        <f>IFERROR(LOOKUP('Sch D. Workings'!AF186,$C$10:$C$14,$B$10:$B$14),0)</f>
        <v>0</v>
      </c>
      <c r="W85" s="97">
        <f>COUNTIFS('Sch D. Workings'!AF186,"&gt;"&amp;$D$14)</f>
        <v>0</v>
      </c>
      <c r="X85" s="83"/>
      <c r="Y85" s="76">
        <f>'Sch D. Workings'!AK186</f>
        <v>0</v>
      </c>
      <c r="Z85" s="296">
        <f>IF(OR('Sch D. Workings'!D79="",$D$7&lt;=U$7,Y85=0),0,IF(OR(T85="Exceeded Cap",N85="Exceeded Cap",SUM(H85,N85,T85)='Sch D. Workings'!$D$12),"Exceeded Cap",IF((SUMIFS('Sch A. Input'!H77:CA77,'Sch A. Input'!$H$14:$CA$14,"Total",'Sch A. Input'!$H$13:$CA$13,"&lt;="&amp;$AA$7))&gt;'Sch D. Workings'!$D$12,MIN('Sch D. Workings'!AN186,'Sch D. Workings'!$D$12-N85-T85-H85),'Sch D. Workings'!AN186)))</f>
        <v>0</v>
      </c>
      <c r="AA85" s="216">
        <f>'Sch D. Workings'!AS186</f>
        <v>0</v>
      </c>
      <c r="AB85" s="80">
        <f>IFERROR(LOOKUP('Sch D. Workings'!AP186,$C$10:$C$14,$B$10:$B$14),0)</f>
        <v>0</v>
      </c>
      <c r="AC85" s="97">
        <f>COUNTIFS('Sch D. Workings'!AP186,"&gt;"&amp;$D$14)</f>
        <v>0</v>
      </c>
    </row>
    <row r="86" spans="3:29" x14ac:dyDescent="0.35">
      <c r="C86" s="79" t="str">
        <f>IF('Sch A. Input'!B78="","",'Sch A. Input'!B78)</f>
        <v/>
      </c>
      <c r="D86" s="77" t="str">
        <f>IF('Sch A. Input'!C78="","",'Sch A. Input'!C78)</f>
        <v/>
      </c>
      <c r="E86" s="83"/>
      <c r="F86" s="83"/>
      <c r="G86" s="97">
        <f>'Sch D. Workings'!G187</f>
        <v>0</v>
      </c>
      <c r="H86" s="297">
        <f>IF(OR('Sch D. Workings'!D80="",G86=0),0,(IF((SUMIFS('Sch A. Input'!H78:CA78,'Sch A. Input'!$H$14:$CA$14,"Total",'Sch A. Input'!$H$13:$CA$13,"&lt;="&amp;$I$7))&gt;'Sch D. Workings'!$D$12,MIN('Sch D. Workings'!J187,'Sch D. Workings'!$D$12),'Sch D. Workings'!J187)))</f>
        <v>0</v>
      </c>
      <c r="I86" s="216">
        <f>'Sch D. Workings'!O187</f>
        <v>0</v>
      </c>
      <c r="J86" s="80">
        <f>IFERROR(LOOKUP('Sch D. Workings'!L187,$C$10:$C$14,$B$10:$B$14),0)</f>
        <v>0</v>
      </c>
      <c r="K86" s="97">
        <f>COUNTIFS('Sch D. Workings'!L187,"&gt;"&amp;$D$14)</f>
        <v>0</v>
      </c>
      <c r="L86" s="83"/>
      <c r="M86" s="76">
        <f>'Sch D. Workings'!Q187</f>
        <v>0</v>
      </c>
      <c r="N86" s="296">
        <f>IF(OR('Sch D. Workings'!D80="",$D$7&lt;=I$7,M86=0),0,(IF(H86='Sch D. Workings'!$D$12,"Exceeded Cap",IF((SUMIFS('Sch A. Input'!H78:CA78,'Sch A. Input'!$H$14:$CA$14,"Total",'Sch A. Input'!$H$13:$CA$13,"&lt;="&amp;$O$7))&gt;'Sch D. Workings'!$D$12,MIN('Sch D. Workings'!T187,'Sch D. Workings'!$D$12-H86),'Sch D. Workings'!T187))))</f>
        <v>0</v>
      </c>
      <c r="O86" s="216">
        <f>'Sch D. Workings'!Y187</f>
        <v>0</v>
      </c>
      <c r="P86" s="80">
        <f>IFERROR(LOOKUP('Sch D. Workings'!V187,$C$10:$C$14,$B$10:$B$14),0)</f>
        <v>0</v>
      </c>
      <c r="Q86" s="97">
        <f>COUNTIFS('Sch D. Workings'!V187,"&gt;"&amp;$D$14)</f>
        <v>0</v>
      </c>
      <c r="R86" s="83"/>
      <c r="S86" s="76">
        <f>'Sch D. Workings'!AA187</f>
        <v>0</v>
      </c>
      <c r="T86" s="296">
        <f>IF(OR('Sch D. Workings'!D80="",$D$7&lt;=O$7,S86=0),0,IF(OR(N86="Exceeded Cap",SUM(H86,N86)='Sch D. Workings'!$D$12),"Exceeded cap",IF((SUMIFS('Sch A. Input'!H78:CA78,'Sch A. Input'!$H$14:$CA$14,"Total",'Sch A. Input'!$H$13:$CA$13,"&lt;="&amp;$U$7))&gt;'Sch D. Workings'!$D$12,MIN('Sch D. Workings'!AD187,'Sch D. Workings'!$D$12-N86-H86),'Sch D. Workings'!AD187)))</f>
        <v>0</v>
      </c>
      <c r="U86" s="216">
        <f>'Sch D. Workings'!AI187</f>
        <v>0</v>
      </c>
      <c r="V86" s="80">
        <f>IFERROR(LOOKUP('Sch D. Workings'!AF187,$C$10:$C$14,$B$10:$B$14),0)</f>
        <v>0</v>
      </c>
      <c r="W86" s="97">
        <f>COUNTIFS('Sch D. Workings'!AF187,"&gt;"&amp;$D$14)</f>
        <v>0</v>
      </c>
      <c r="X86" s="83"/>
      <c r="Y86" s="76">
        <f>'Sch D. Workings'!AK187</f>
        <v>0</v>
      </c>
      <c r="Z86" s="296">
        <f>IF(OR('Sch D. Workings'!D80="",$D$7&lt;=U$7,Y86=0),0,IF(OR(T86="Exceeded Cap",N86="Exceeded Cap",SUM(H86,N86,T86)='Sch D. Workings'!$D$12),"Exceeded Cap",IF((SUMIFS('Sch A. Input'!H78:CA78,'Sch A. Input'!$H$14:$CA$14,"Total",'Sch A. Input'!$H$13:$CA$13,"&lt;="&amp;$AA$7))&gt;'Sch D. Workings'!$D$12,MIN('Sch D. Workings'!AN187,'Sch D. Workings'!$D$12-N86-T86-H86),'Sch D. Workings'!AN187)))</f>
        <v>0</v>
      </c>
      <c r="AA86" s="216">
        <f>'Sch D. Workings'!AS187</f>
        <v>0</v>
      </c>
      <c r="AB86" s="80">
        <f>IFERROR(LOOKUP('Sch D. Workings'!AP187,$C$10:$C$14,$B$10:$B$14),0)</f>
        <v>0</v>
      </c>
      <c r="AC86" s="97">
        <f>COUNTIFS('Sch D. Workings'!AP187,"&gt;"&amp;$D$14)</f>
        <v>0</v>
      </c>
    </row>
    <row r="87" spans="3:29" x14ac:dyDescent="0.35">
      <c r="C87" s="79" t="str">
        <f>IF('Sch A. Input'!B79="","",'Sch A. Input'!B79)</f>
        <v/>
      </c>
      <c r="D87" s="77" t="str">
        <f>IF('Sch A. Input'!C79="","",'Sch A. Input'!C79)</f>
        <v/>
      </c>
      <c r="E87" s="83"/>
      <c r="F87" s="83"/>
      <c r="G87" s="97">
        <f>'Sch D. Workings'!G188</f>
        <v>0</v>
      </c>
      <c r="H87" s="297">
        <f>IF(OR('Sch D. Workings'!D81="",G87=0),0,(IF((SUMIFS('Sch A. Input'!H79:CA79,'Sch A. Input'!$H$14:$CA$14,"Total",'Sch A. Input'!$H$13:$CA$13,"&lt;="&amp;$I$7))&gt;'Sch D. Workings'!$D$12,MIN('Sch D. Workings'!J188,'Sch D. Workings'!$D$12),'Sch D. Workings'!J188)))</f>
        <v>0</v>
      </c>
      <c r="I87" s="216">
        <f>'Sch D. Workings'!O188</f>
        <v>0</v>
      </c>
      <c r="J87" s="80">
        <f>IFERROR(LOOKUP('Sch D. Workings'!L188,$C$10:$C$14,$B$10:$B$14),0)</f>
        <v>0</v>
      </c>
      <c r="K87" s="97">
        <f>COUNTIFS('Sch D. Workings'!L188,"&gt;"&amp;$D$14)</f>
        <v>0</v>
      </c>
      <c r="L87" s="83"/>
      <c r="M87" s="76">
        <f>'Sch D. Workings'!Q188</f>
        <v>0</v>
      </c>
      <c r="N87" s="296">
        <f>IF(OR('Sch D. Workings'!D81="",$D$7&lt;=I$7,M87=0),0,(IF(H87='Sch D. Workings'!$D$12,"Exceeded Cap",IF((SUMIFS('Sch A. Input'!H79:CA79,'Sch A. Input'!$H$14:$CA$14,"Total",'Sch A. Input'!$H$13:$CA$13,"&lt;="&amp;$O$7))&gt;'Sch D. Workings'!$D$12,MIN('Sch D. Workings'!T188,'Sch D. Workings'!$D$12-H87),'Sch D. Workings'!T188))))</f>
        <v>0</v>
      </c>
      <c r="O87" s="216">
        <f>'Sch D. Workings'!Y188</f>
        <v>0</v>
      </c>
      <c r="P87" s="80">
        <f>IFERROR(LOOKUP('Sch D. Workings'!V188,$C$10:$C$14,$B$10:$B$14),0)</f>
        <v>0</v>
      </c>
      <c r="Q87" s="97">
        <f>COUNTIFS('Sch D. Workings'!V188,"&gt;"&amp;$D$14)</f>
        <v>0</v>
      </c>
      <c r="R87" s="83"/>
      <c r="S87" s="76">
        <f>'Sch D. Workings'!AA188</f>
        <v>0</v>
      </c>
      <c r="T87" s="296">
        <f>IF(OR('Sch D. Workings'!D81="",$D$7&lt;=O$7,S87=0),0,IF(OR(N87="Exceeded Cap",SUM(H87,N87)='Sch D. Workings'!$D$12),"Exceeded cap",IF((SUMIFS('Sch A. Input'!H79:CA79,'Sch A. Input'!$H$14:$CA$14,"Total",'Sch A. Input'!$H$13:$CA$13,"&lt;="&amp;$U$7))&gt;'Sch D. Workings'!$D$12,MIN('Sch D. Workings'!AD188,'Sch D. Workings'!$D$12-N87-H87),'Sch D. Workings'!AD188)))</f>
        <v>0</v>
      </c>
      <c r="U87" s="216">
        <f>'Sch D. Workings'!AI188</f>
        <v>0</v>
      </c>
      <c r="V87" s="80">
        <f>IFERROR(LOOKUP('Sch D. Workings'!AF188,$C$10:$C$14,$B$10:$B$14),0)</f>
        <v>0</v>
      </c>
      <c r="W87" s="97">
        <f>COUNTIFS('Sch D. Workings'!AF188,"&gt;"&amp;$D$14)</f>
        <v>0</v>
      </c>
      <c r="X87" s="83"/>
      <c r="Y87" s="76">
        <f>'Sch D. Workings'!AK188</f>
        <v>0</v>
      </c>
      <c r="Z87" s="296">
        <f>IF(OR('Sch D. Workings'!D81="",$D$7&lt;=U$7,Y87=0),0,IF(OR(T87="Exceeded Cap",N87="Exceeded Cap",SUM(H87,N87,T87)='Sch D. Workings'!$D$12),"Exceeded Cap",IF((SUMIFS('Sch A. Input'!H79:CA79,'Sch A. Input'!$H$14:$CA$14,"Total",'Sch A. Input'!$H$13:$CA$13,"&lt;="&amp;$AA$7))&gt;'Sch D. Workings'!$D$12,MIN('Sch D. Workings'!AN188,'Sch D. Workings'!$D$12-N87-T87-H87),'Sch D. Workings'!AN188)))</f>
        <v>0</v>
      </c>
      <c r="AA87" s="216">
        <f>'Sch D. Workings'!AS188</f>
        <v>0</v>
      </c>
      <c r="AB87" s="80">
        <f>IFERROR(LOOKUP('Sch D. Workings'!AP188,$C$10:$C$14,$B$10:$B$14),0)</f>
        <v>0</v>
      </c>
      <c r="AC87" s="97">
        <f>COUNTIFS('Sch D. Workings'!AP188,"&gt;"&amp;$D$14)</f>
        <v>0</v>
      </c>
    </row>
    <row r="88" spans="3:29" x14ac:dyDescent="0.35">
      <c r="C88" s="79" t="str">
        <f>IF('Sch A. Input'!B80="","",'Sch A. Input'!B80)</f>
        <v/>
      </c>
      <c r="D88" s="77" t="str">
        <f>IF('Sch A. Input'!C80="","",'Sch A. Input'!C80)</f>
        <v/>
      </c>
      <c r="E88" s="83"/>
      <c r="F88" s="83"/>
      <c r="G88" s="97">
        <f>'Sch D. Workings'!G189</f>
        <v>0</v>
      </c>
      <c r="H88" s="297">
        <f>IF(OR('Sch D. Workings'!D82="",G88=0),0,(IF((SUMIFS('Sch A. Input'!H80:CA80,'Sch A. Input'!$H$14:$CA$14,"Total",'Sch A. Input'!$H$13:$CA$13,"&lt;="&amp;$I$7))&gt;'Sch D. Workings'!$D$12,MIN('Sch D. Workings'!J189,'Sch D. Workings'!$D$12),'Sch D. Workings'!J189)))</f>
        <v>0</v>
      </c>
      <c r="I88" s="216">
        <f>'Sch D. Workings'!O189</f>
        <v>0</v>
      </c>
      <c r="J88" s="80">
        <f>IFERROR(LOOKUP('Sch D. Workings'!L189,$C$10:$C$14,$B$10:$B$14),0)</f>
        <v>0</v>
      </c>
      <c r="K88" s="97">
        <f>COUNTIFS('Sch D. Workings'!L189,"&gt;"&amp;$D$14)</f>
        <v>0</v>
      </c>
      <c r="L88" s="83"/>
      <c r="M88" s="76">
        <f>'Sch D. Workings'!Q189</f>
        <v>0</v>
      </c>
      <c r="N88" s="296">
        <f>IF(OR('Sch D. Workings'!D82="",$D$7&lt;=I$7,M88=0),0,(IF(H88='Sch D. Workings'!$D$12,"Exceeded Cap",IF((SUMIFS('Sch A. Input'!H80:CA80,'Sch A. Input'!$H$14:$CA$14,"Total",'Sch A. Input'!$H$13:$CA$13,"&lt;="&amp;$O$7))&gt;'Sch D. Workings'!$D$12,MIN('Sch D. Workings'!T189,'Sch D. Workings'!$D$12-H88),'Sch D. Workings'!T189))))</f>
        <v>0</v>
      </c>
      <c r="O88" s="216">
        <f>'Sch D. Workings'!Y189</f>
        <v>0</v>
      </c>
      <c r="P88" s="80">
        <f>IFERROR(LOOKUP('Sch D. Workings'!V189,$C$10:$C$14,$B$10:$B$14),0)</f>
        <v>0</v>
      </c>
      <c r="Q88" s="97">
        <f>COUNTIFS('Sch D. Workings'!V189,"&gt;"&amp;$D$14)</f>
        <v>0</v>
      </c>
      <c r="R88" s="83"/>
      <c r="S88" s="76">
        <f>'Sch D. Workings'!AA189</f>
        <v>0</v>
      </c>
      <c r="T88" s="296">
        <f>IF(OR('Sch D. Workings'!D82="",$D$7&lt;=O$7,S88=0),0,IF(OR(N88="Exceeded Cap",SUM(H88,N88)='Sch D. Workings'!$D$12),"Exceeded cap",IF((SUMIFS('Sch A. Input'!H80:CA80,'Sch A. Input'!$H$14:$CA$14,"Total",'Sch A. Input'!$H$13:$CA$13,"&lt;="&amp;$U$7))&gt;'Sch D. Workings'!$D$12,MIN('Sch D. Workings'!AD189,'Sch D. Workings'!$D$12-N88-H88),'Sch D. Workings'!AD189)))</f>
        <v>0</v>
      </c>
      <c r="U88" s="216">
        <f>'Sch D. Workings'!AI189</f>
        <v>0</v>
      </c>
      <c r="V88" s="80">
        <f>IFERROR(LOOKUP('Sch D. Workings'!AF189,$C$10:$C$14,$B$10:$B$14),0)</f>
        <v>0</v>
      </c>
      <c r="W88" s="97">
        <f>COUNTIFS('Sch D. Workings'!AF189,"&gt;"&amp;$D$14)</f>
        <v>0</v>
      </c>
      <c r="X88" s="83"/>
      <c r="Y88" s="76">
        <f>'Sch D. Workings'!AK189</f>
        <v>0</v>
      </c>
      <c r="Z88" s="296">
        <f>IF(OR('Sch D. Workings'!D82="",$D$7&lt;=U$7,Y88=0),0,IF(OR(T88="Exceeded Cap",N88="Exceeded Cap",SUM(H88,N88,T88)='Sch D. Workings'!$D$12),"Exceeded Cap",IF((SUMIFS('Sch A. Input'!H80:CA80,'Sch A. Input'!$H$14:$CA$14,"Total",'Sch A. Input'!$H$13:$CA$13,"&lt;="&amp;$AA$7))&gt;'Sch D. Workings'!$D$12,MIN('Sch D. Workings'!AN189,'Sch D. Workings'!$D$12-N88-T88-H88),'Sch D. Workings'!AN189)))</f>
        <v>0</v>
      </c>
      <c r="AA88" s="216">
        <f>'Sch D. Workings'!AS189</f>
        <v>0</v>
      </c>
      <c r="AB88" s="80">
        <f>IFERROR(LOOKUP('Sch D. Workings'!AP189,$C$10:$C$14,$B$10:$B$14),0)</f>
        <v>0</v>
      </c>
      <c r="AC88" s="97">
        <f>COUNTIFS('Sch D. Workings'!AP189,"&gt;"&amp;$D$14)</f>
        <v>0</v>
      </c>
    </row>
    <row r="89" spans="3:29" x14ac:dyDescent="0.35">
      <c r="C89" s="79" t="str">
        <f>IF('Sch A. Input'!B81="","",'Sch A. Input'!B81)</f>
        <v/>
      </c>
      <c r="D89" s="77" t="str">
        <f>IF('Sch A. Input'!C81="","",'Sch A. Input'!C81)</f>
        <v/>
      </c>
      <c r="E89" s="83"/>
      <c r="F89" s="83"/>
      <c r="G89" s="97">
        <f>'Sch D. Workings'!G190</f>
        <v>0</v>
      </c>
      <c r="H89" s="297">
        <f>IF(OR('Sch D. Workings'!D83="",G89=0),0,(IF((SUMIFS('Sch A. Input'!H81:CA81,'Sch A. Input'!$H$14:$CA$14,"Total",'Sch A. Input'!$H$13:$CA$13,"&lt;="&amp;$I$7))&gt;'Sch D. Workings'!$D$12,MIN('Sch D. Workings'!J190,'Sch D. Workings'!$D$12),'Sch D. Workings'!J190)))</f>
        <v>0</v>
      </c>
      <c r="I89" s="216">
        <f>'Sch D. Workings'!O190</f>
        <v>0</v>
      </c>
      <c r="J89" s="80">
        <f>IFERROR(LOOKUP('Sch D. Workings'!L190,$C$10:$C$14,$B$10:$B$14),0)</f>
        <v>0</v>
      </c>
      <c r="K89" s="97">
        <f>COUNTIFS('Sch D. Workings'!L190,"&gt;"&amp;$D$14)</f>
        <v>0</v>
      </c>
      <c r="L89" s="83"/>
      <c r="M89" s="76">
        <f>'Sch D. Workings'!Q190</f>
        <v>0</v>
      </c>
      <c r="N89" s="296">
        <f>IF(OR('Sch D. Workings'!D83="",$D$7&lt;=I$7,M89=0),0,(IF(H89='Sch D. Workings'!$D$12,"Exceeded Cap",IF((SUMIFS('Sch A. Input'!H81:CA81,'Sch A. Input'!$H$14:$CA$14,"Total",'Sch A. Input'!$H$13:$CA$13,"&lt;="&amp;$O$7))&gt;'Sch D. Workings'!$D$12,MIN('Sch D. Workings'!T190,'Sch D. Workings'!$D$12-H89),'Sch D. Workings'!T190))))</f>
        <v>0</v>
      </c>
      <c r="O89" s="216">
        <f>'Sch D. Workings'!Y190</f>
        <v>0</v>
      </c>
      <c r="P89" s="80">
        <f>IFERROR(LOOKUP('Sch D. Workings'!V190,$C$10:$C$14,$B$10:$B$14),0)</f>
        <v>0</v>
      </c>
      <c r="Q89" s="97">
        <f>COUNTIFS('Sch D. Workings'!V190,"&gt;"&amp;$D$14)</f>
        <v>0</v>
      </c>
      <c r="R89" s="83"/>
      <c r="S89" s="76">
        <f>'Sch D. Workings'!AA190</f>
        <v>0</v>
      </c>
      <c r="T89" s="296">
        <f>IF(OR('Sch D. Workings'!D83="",$D$7&lt;=O$7,S89=0),0,IF(OR(N89="Exceeded Cap",SUM(H89,N89)='Sch D. Workings'!$D$12),"Exceeded cap",IF((SUMIFS('Sch A. Input'!H81:CA81,'Sch A. Input'!$H$14:$CA$14,"Total",'Sch A. Input'!$H$13:$CA$13,"&lt;="&amp;$U$7))&gt;'Sch D. Workings'!$D$12,MIN('Sch D. Workings'!AD190,'Sch D. Workings'!$D$12-N89-H89),'Sch D. Workings'!AD190)))</f>
        <v>0</v>
      </c>
      <c r="U89" s="216">
        <f>'Sch D. Workings'!AI190</f>
        <v>0</v>
      </c>
      <c r="V89" s="80">
        <f>IFERROR(LOOKUP('Sch D. Workings'!AF190,$C$10:$C$14,$B$10:$B$14),0)</f>
        <v>0</v>
      </c>
      <c r="W89" s="97">
        <f>COUNTIFS('Sch D. Workings'!AF190,"&gt;"&amp;$D$14)</f>
        <v>0</v>
      </c>
      <c r="X89" s="83"/>
      <c r="Y89" s="76">
        <f>'Sch D. Workings'!AK190</f>
        <v>0</v>
      </c>
      <c r="Z89" s="296">
        <f>IF(OR('Sch D. Workings'!D83="",$D$7&lt;=U$7,Y89=0),0,IF(OR(T89="Exceeded Cap",N89="Exceeded Cap",SUM(H89,N89,T89)='Sch D. Workings'!$D$12),"Exceeded Cap",IF((SUMIFS('Sch A. Input'!H81:CA81,'Sch A. Input'!$H$14:$CA$14,"Total",'Sch A. Input'!$H$13:$CA$13,"&lt;="&amp;$AA$7))&gt;'Sch D. Workings'!$D$12,MIN('Sch D. Workings'!AN190,'Sch D. Workings'!$D$12-N89-T89-H89),'Sch D. Workings'!AN190)))</f>
        <v>0</v>
      </c>
      <c r="AA89" s="216">
        <f>'Sch D. Workings'!AS190</f>
        <v>0</v>
      </c>
      <c r="AB89" s="80">
        <f>IFERROR(LOOKUP('Sch D. Workings'!AP190,$C$10:$C$14,$B$10:$B$14),0)</f>
        <v>0</v>
      </c>
      <c r="AC89" s="97">
        <f>COUNTIFS('Sch D. Workings'!AP190,"&gt;"&amp;$D$14)</f>
        <v>0</v>
      </c>
    </row>
    <row r="90" spans="3:29" x14ac:dyDescent="0.35">
      <c r="C90" s="79" t="str">
        <f>IF('Sch A. Input'!B82="","",'Sch A. Input'!B82)</f>
        <v/>
      </c>
      <c r="D90" s="77" t="str">
        <f>IF('Sch A. Input'!C82="","",'Sch A. Input'!C82)</f>
        <v/>
      </c>
      <c r="E90" s="83"/>
      <c r="F90" s="83"/>
      <c r="G90" s="97">
        <f>'Sch D. Workings'!G191</f>
        <v>0</v>
      </c>
      <c r="H90" s="297">
        <f>IF(OR('Sch D. Workings'!D84="",G90=0),0,(IF((SUMIFS('Sch A. Input'!H82:CA82,'Sch A. Input'!$H$14:$CA$14,"Total",'Sch A. Input'!$H$13:$CA$13,"&lt;="&amp;$I$7))&gt;'Sch D. Workings'!$D$12,MIN('Sch D. Workings'!J191,'Sch D. Workings'!$D$12),'Sch D. Workings'!J191)))</f>
        <v>0</v>
      </c>
      <c r="I90" s="216">
        <f>'Sch D. Workings'!O191</f>
        <v>0</v>
      </c>
      <c r="J90" s="80">
        <f>IFERROR(LOOKUP('Sch D. Workings'!L191,$C$10:$C$14,$B$10:$B$14),0)</f>
        <v>0</v>
      </c>
      <c r="K90" s="97">
        <f>COUNTIFS('Sch D. Workings'!L191,"&gt;"&amp;$D$14)</f>
        <v>0</v>
      </c>
      <c r="L90" s="83"/>
      <c r="M90" s="76">
        <f>'Sch D. Workings'!Q191</f>
        <v>0</v>
      </c>
      <c r="N90" s="296">
        <f>IF(OR('Sch D. Workings'!D84="",$D$7&lt;=I$7,M90=0),0,(IF(H90='Sch D. Workings'!$D$12,"Exceeded Cap",IF((SUMIFS('Sch A. Input'!H82:CA82,'Sch A. Input'!$H$14:$CA$14,"Total",'Sch A. Input'!$H$13:$CA$13,"&lt;="&amp;$O$7))&gt;'Sch D. Workings'!$D$12,MIN('Sch D. Workings'!T191,'Sch D. Workings'!$D$12-H90),'Sch D. Workings'!T191))))</f>
        <v>0</v>
      </c>
      <c r="O90" s="216">
        <f>'Sch D. Workings'!Y191</f>
        <v>0</v>
      </c>
      <c r="P90" s="80">
        <f>IFERROR(LOOKUP('Sch D. Workings'!V191,$C$10:$C$14,$B$10:$B$14),0)</f>
        <v>0</v>
      </c>
      <c r="Q90" s="97">
        <f>COUNTIFS('Sch D. Workings'!V191,"&gt;"&amp;$D$14)</f>
        <v>0</v>
      </c>
      <c r="R90" s="83"/>
      <c r="S90" s="76">
        <f>'Sch D. Workings'!AA191</f>
        <v>0</v>
      </c>
      <c r="T90" s="296">
        <f>IF(OR('Sch D. Workings'!D84="",$D$7&lt;=O$7,S90=0),0,IF(OR(N90="Exceeded Cap",SUM(H90,N90)='Sch D. Workings'!$D$12),"Exceeded cap",IF((SUMIFS('Sch A. Input'!H82:CA82,'Sch A. Input'!$H$14:$CA$14,"Total",'Sch A. Input'!$H$13:$CA$13,"&lt;="&amp;$U$7))&gt;'Sch D. Workings'!$D$12,MIN('Sch D. Workings'!AD191,'Sch D. Workings'!$D$12-N90-H90),'Sch D. Workings'!AD191)))</f>
        <v>0</v>
      </c>
      <c r="U90" s="216">
        <f>'Sch D. Workings'!AI191</f>
        <v>0</v>
      </c>
      <c r="V90" s="80">
        <f>IFERROR(LOOKUP('Sch D. Workings'!AF191,$C$10:$C$14,$B$10:$B$14),0)</f>
        <v>0</v>
      </c>
      <c r="W90" s="97">
        <f>COUNTIFS('Sch D. Workings'!AF191,"&gt;"&amp;$D$14)</f>
        <v>0</v>
      </c>
      <c r="X90" s="83"/>
      <c r="Y90" s="76">
        <f>'Sch D. Workings'!AK191</f>
        <v>0</v>
      </c>
      <c r="Z90" s="296">
        <f>IF(OR('Sch D. Workings'!D84="",$D$7&lt;=U$7,Y90=0),0,IF(OR(T90="Exceeded Cap",N90="Exceeded Cap",SUM(H90,N90,T90)='Sch D. Workings'!$D$12),"Exceeded Cap",IF((SUMIFS('Sch A. Input'!H82:CA82,'Sch A. Input'!$H$14:$CA$14,"Total",'Sch A. Input'!$H$13:$CA$13,"&lt;="&amp;$AA$7))&gt;'Sch D. Workings'!$D$12,MIN('Sch D. Workings'!AN191,'Sch D. Workings'!$D$12-N90-T90-H90),'Sch D. Workings'!AN191)))</f>
        <v>0</v>
      </c>
      <c r="AA90" s="216">
        <f>'Sch D. Workings'!AS191</f>
        <v>0</v>
      </c>
      <c r="AB90" s="80">
        <f>IFERROR(LOOKUP('Sch D. Workings'!AP191,$C$10:$C$14,$B$10:$B$14),0)</f>
        <v>0</v>
      </c>
      <c r="AC90" s="97">
        <f>COUNTIFS('Sch D. Workings'!AP191,"&gt;"&amp;$D$14)</f>
        <v>0</v>
      </c>
    </row>
    <row r="91" spans="3:29" x14ac:dyDescent="0.35">
      <c r="C91" s="79" t="str">
        <f>IF('Sch A. Input'!B83="","",'Sch A. Input'!B83)</f>
        <v/>
      </c>
      <c r="D91" s="77" t="str">
        <f>IF('Sch A. Input'!C83="","",'Sch A. Input'!C83)</f>
        <v/>
      </c>
      <c r="E91" s="83"/>
      <c r="F91" s="83"/>
      <c r="G91" s="97">
        <f>'Sch D. Workings'!G192</f>
        <v>0</v>
      </c>
      <c r="H91" s="297">
        <f>IF(OR('Sch D. Workings'!D85="",G91=0),0,(IF((SUMIFS('Sch A. Input'!H83:CA83,'Sch A. Input'!$H$14:$CA$14,"Total",'Sch A. Input'!$H$13:$CA$13,"&lt;="&amp;$I$7))&gt;'Sch D. Workings'!$D$12,MIN('Sch D. Workings'!J192,'Sch D. Workings'!$D$12),'Sch D. Workings'!J192)))</f>
        <v>0</v>
      </c>
      <c r="I91" s="216">
        <f>'Sch D. Workings'!O192</f>
        <v>0</v>
      </c>
      <c r="J91" s="80">
        <f>IFERROR(LOOKUP('Sch D. Workings'!L192,$C$10:$C$14,$B$10:$B$14),0)</f>
        <v>0</v>
      </c>
      <c r="K91" s="97">
        <f>COUNTIFS('Sch D. Workings'!L192,"&gt;"&amp;$D$14)</f>
        <v>0</v>
      </c>
      <c r="L91" s="83"/>
      <c r="M91" s="76">
        <f>'Sch D. Workings'!Q192</f>
        <v>0</v>
      </c>
      <c r="N91" s="296">
        <f>IF(OR('Sch D. Workings'!D85="",$D$7&lt;=I$7,M91=0),0,(IF(H91='Sch D. Workings'!$D$12,"Exceeded Cap",IF((SUMIFS('Sch A. Input'!H83:CA83,'Sch A. Input'!$H$14:$CA$14,"Total",'Sch A. Input'!$H$13:$CA$13,"&lt;="&amp;$O$7))&gt;'Sch D. Workings'!$D$12,MIN('Sch D. Workings'!T192,'Sch D. Workings'!$D$12-H91),'Sch D. Workings'!T192))))</f>
        <v>0</v>
      </c>
      <c r="O91" s="216">
        <f>'Sch D. Workings'!Y192</f>
        <v>0</v>
      </c>
      <c r="P91" s="80">
        <f>IFERROR(LOOKUP('Sch D. Workings'!V192,$C$10:$C$14,$B$10:$B$14),0)</f>
        <v>0</v>
      </c>
      <c r="Q91" s="97">
        <f>COUNTIFS('Sch D. Workings'!V192,"&gt;"&amp;$D$14)</f>
        <v>0</v>
      </c>
      <c r="R91" s="83"/>
      <c r="S91" s="76">
        <f>'Sch D. Workings'!AA192</f>
        <v>0</v>
      </c>
      <c r="T91" s="296">
        <f>IF(OR('Sch D. Workings'!D85="",$D$7&lt;=O$7,S91=0),0,IF(OR(N91="Exceeded Cap",SUM(H91,N91)='Sch D. Workings'!$D$12),"Exceeded cap",IF((SUMIFS('Sch A. Input'!H83:CA83,'Sch A. Input'!$H$14:$CA$14,"Total",'Sch A. Input'!$H$13:$CA$13,"&lt;="&amp;$U$7))&gt;'Sch D. Workings'!$D$12,MIN('Sch D. Workings'!AD192,'Sch D. Workings'!$D$12-N91-H91),'Sch D. Workings'!AD192)))</f>
        <v>0</v>
      </c>
      <c r="U91" s="216">
        <f>'Sch D. Workings'!AI192</f>
        <v>0</v>
      </c>
      <c r="V91" s="80">
        <f>IFERROR(LOOKUP('Sch D. Workings'!AF192,$C$10:$C$14,$B$10:$B$14),0)</f>
        <v>0</v>
      </c>
      <c r="W91" s="97">
        <f>COUNTIFS('Sch D. Workings'!AF192,"&gt;"&amp;$D$14)</f>
        <v>0</v>
      </c>
      <c r="X91" s="83"/>
      <c r="Y91" s="76">
        <f>'Sch D. Workings'!AK192</f>
        <v>0</v>
      </c>
      <c r="Z91" s="296">
        <f>IF(OR('Sch D. Workings'!D85="",$D$7&lt;=U$7,Y91=0),0,IF(OR(T91="Exceeded Cap",N91="Exceeded Cap",SUM(H91,N91,T91)='Sch D. Workings'!$D$12),"Exceeded Cap",IF((SUMIFS('Sch A. Input'!H83:CA83,'Sch A. Input'!$H$14:$CA$14,"Total",'Sch A. Input'!$H$13:$CA$13,"&lt;="&amp;$AA$7))&gt;'Sch D. Workings'!$D$12,MIN('Sch D. Workings'!AN192,'Sch D. Workings'!$D$12-N91-T91-H91),'Sch D. Workings'!AN192)))</f>
        <v>0</v>
      </c>
      <c r="AA91" s="216">
        <f>'Sch D. Workings'!AS192</f>
        <v>0</v>
      </c>
      <c r="AB91" s="80">
        <f>IFERROR(LOOKUP('Sch D. Workings'!AP192,$C$10:$C$14,$B$10:$B$14),0)</f>
        <v>0</v>
      </c>
      <c r="AC91" s="97">
        <f>COUNTIFS('Sch D. Workings'!AP192,"&gt;"&amp;$D$14)</f>
        <v>0</v>
      </c>
    </row>
    <row r="92" spans="3:29" x14ac:dyDescent="0.35">
      <c r="C92" s="79" t="str">
        <f>IF('Sch A. Input'!B84="","",'Sch A. Input'!B84)</f>
        <v/>
      </c>
      <c r="D92" s="77" t="str">
        <f>IF('Sch A. Input'!C84="","",'Sch A. Input'!C84)</f>
        <v/>
      </c>
      <c r="E92" s="83"/>
      <c r="F92" s="83"/>
      <c r="G92" s="97">
        <f>'Sch D. Workings'!G193</f>
        <v>0</v>
      </c>
      <c r="H92" s="297">
        <f>IF(OR('Sch D. Workings'!D86="",G92=0),0,(IF((SUMIFS('Sch A. Input'!H84:CA84,'Sch A. Input'!$H$14:$CA$14,"Total",'Sch A. Input'!$H$13:$CA$13,"&lt;="&amp;$I$7))&gt;'Sch D. Workings'!$D$12,MIN('Sch D. Workings'!J193,'Sch D. Workings'!$D$12),'Sch D. Workings'!J193)))</f>
        <v>0</v>
      </c>
      <c r="I92" s="216">
        <f>'Sch D. Workings'!O193</f>
        <v>0</v>
      </c>
      <c r="J92" s="80">
        <f>IFERROR(LOOKUP('Sch D. Workings'!L193,$C$10:$C$14,$B$10:$B$14),0)</f>
        <v>0</v>
      </c>
      <c r="K92" s="97">
        <f>COUNTIFS('Sch D. Workings'!L193,"&gt;"&amp;$D$14)</f>
        <v>0</v>
      </c>
      <c r="L92" s="83"/>
      <c r="M92" s="76">
        <f>'Sch D. Workings'!Q193</f>
        <v>0</v>
      </c>
      <c r="N92" s="296">
        <f>IF(OR('Sch D. Workings'!D86="",$D$7&lt;=I$7,M92=0),0,(IF(H92='Sch D. Workings'!$D$12,"Exceeded Cap",IF((SUMIFS('Sch A. Input'!H84:CA84,'Sch A. Input'!$H$14:$CA$14,"Total",'Sch A. Input'!$H$13:$CA$13,"&lt;="&amp;$O$7))&gt;'Sch D. Workings'!$D$12,MIN('Sch D. Workings'!T193,'Sch D. Workings'!$D$12-H92),'Sch D. Workings'!T193))))</f>
        <v>0</v>
      </c>
      <c r="O92" s="216">
        <f>'Sch D. Workings'!Y193</f>
        <v>0</v>
      </c>
      <c r="P92" s="80">
        <f>IFERROR(LOOKUP('Sch D. Workings'!V193,$C$10:$C$14,$B$10:$B$14),0)</f>
        <v>0</v>
      </c>
      <c r="Q92" s="97">
        <f>COUNTIFS('Sch D. Workings'!V193,"&gt;"&amp;$D$14)</f>
        <v>0</v>
      </c>
      <c r="R92" s="83"/>
      <c r="S92" s="76">
        <f>'Sch D. Workings'!AA193</f>
        <v>0</v>
      </c>
      <c r="T92" s="296">
        <f>IF(OR('Sch D. Workings'!D86="",$D$7&lt;=O$7,S92=0),0,IF(OR(N92="Exceeded Cap",SUM(H92,N92)='Sch D. Workings'!$D$12),"Exceeded cap",IF((SUMIFS('Sch A. Input'!H84:CA84,'Sch A. Input'!$H$14:$CA$14,"Total",'Sch A. Input'!$H$13:$CA$13,"&lt;="&amp;$U$7))&gt;'Sch D. Workings'!$D$12,MIN('Sch D. Workings'!AD193,'Sch D. Workings'!$D$12-N92-H92),'Sch D. Workings'!AD193)))</f>
        <v>0</v>
      </c>
      <c r="U92" s="216">
        <f>'Sch D. Workings'!AI193</f>
        <v>0</v>
      </c>
      <c r="V92" s="80">
        <f>IFERROR(LOOKUP('Sch D. Workings'!AF193,$C$10:$C$14,$B$10:$B$14),0)</f>
        <v>0</v>
      </c>
      <c r="W92" s="97">
        <f>COUNTIFS('Sch D. Workings'!AF193,"&gt;"&amp;$D$14)</f>
        <v>0</v>
      </c>
      <c r="X92" s="83"/>
      <c r="Y92" s="76">
        <f>'Sch D. Workings'!AK193</f>
        <v>0</v>
      </c>
      <c r="Z92" s="296">
        <f>IF(OR('Sch D. Workings'!D86="",$D$7&lt;=U$7,Y92=0),0,IF(OR(T92="Exceeded Cap",N92="Exceeded Cap",SUM(H92,N92,T92)='Sch D. Workings'!$D$12),"Exceeded Cap",IF((SUMIFS('Sch A. Input'!H84:CA84,'Sch A. Input'!$H$14:$CA$14,"Total",'Sch A. Input'!$H$13:$CA$13,"&lt;="&amp;$AA$7))&gt;'Sch D. Workings'!$D$12,MIN('Sch D. Workings'!AN193,'Sch D. Workings'!$D$12-N92-T92-H92),'Sch D. Workings'!AN193)))</f>
        <v>0</v>
      </c>
      <c r="AA92" s="216">
        <f>'Sch D. Workings'!AS193</f>
        <v>0</v>
      </c>
      <c r="AB92" s="80">
        <f>IFERROR(LOOKUP('Sch D. Workings'!AP193,$C$10:$C$14,$B$10:$B$14),0)</f>
        <v>0</v>
      </c>
      <c r="AC92" s="97">
        <f>COUNTIFS('Sch D. Workings'!AP193,"&gt;"&amp;$D$14)</f>
        <v>0</v>
      </c>
    </row>
    <row r="93" spans="3:29" x14ac:dyDescent="0.35">
      <c r="C93" s="79" t="str">
        <f>IF('Sch A. Input'!B85="","",'Sch A. Input'!B85)</f>
        <v/>
      </c>
      <c r="D93" s="77" t="str">
        <f>IF('Sch A. Input'!C85="","",'Sch A. Input'!C85)</f>
        <v/>
      </c>
      <c r="E93" s="83"/>
      <c r="F93" s="83"/>
      <c r="G93" s="97">
        <f>'Sch D. Workings'!G194</f>
        <v>0</v>
      </c>
      <c r="H93" s="297">
        <f>IF(OR('Sch D. Workings'!D87="",G93=0),0,(IF((SUMIFS('Sch A. Input'!H85:CA85,'Sch A. Input'!$H$14:$CA$14,"Total",'Sch A. Input'!$H$13:$CA$13,"&lt;="&amp;$I$7))&gt;'Sch D. Workings'!$D$12,MIN('Sch D. Workings'!J194,'Sch D. Workings'!$D$12),'Sch D. Workings'!J194)))</f>
        <v>0</v>
      </c>
      <c r="I93" s="216">
        <f>'Sch D. Workings'!O194</f>
        <v>0</v>
      </c>
      <c r="J93" s="80">
        <f>IFERROR(LOOKUP('Sch D. Workings'!L194,$C$10:$C$14,$B$10:$B$14),0)</f>
        <v>0</v>
      </c>
      <c r="K93" s="97">
        <f>COUNTIFS('Sch D. Workings'!L194,"&gt;"&amp;$D$14)</f>
        <v>0</v>
      </c>
      <c r="L93" s="83"/>
      <c r="M93" s="76">
        <f>'Sch D. Workings'!Q194</f>
        <v>0</v>
      </c>
      <c r="N93" s="296">
        <f>IF(OR('Sch D. Workings'!D87="",$D$7&lt;=I$7,M93=0),0,(IF(H93='Sch D. Workings'!$D$12,"Exceeded Cap",IF((SUMIFS('Sch A. Input'!H85:CA85,'Sch A. Input'!$H$14:$CA$14,"Total",'Sch A. Input'!$H$13:$CA$13,"&lt;="&amp;$O$7))&gt;'Sch D. Workings'!$D$12,MIN('Sch D. Workings'!T194,'Sch D. Workings'!$D$12-H93),'Sch D. Workings'!T194))))</f>
        <v>0</v>
      </c>
      <c r="O93" s="216">
        <f>'Sch D. Workings'!Y194</f>
        <v>0</v>
      </c>
      <c r="P93" s="80">
        <f>IFERROR(LOOKUP('Sch D. Workings'!V194,$C$10:$C$14,$B$10:$B$14),0)</f>
        <v>0</v>
      </c>
      <c r="Q93" s="97">
        <f>COUNTIFS('Sch D. Workings'!V194,"&gt;"&amp;$D$14)</f>
        <v>0</v>
      </c>
      <c r="R93" s="83"/>
      <c r="S93" s="76">
        <f>'Sch D. Workings'!AA194</f>
        <v>0</v>
      </c>
      <c r="T93" s="296">
        <f>IF(OR('Sch D. Workings'!D87="",$D$7&lt;=O$7,S93=0),0,IF(OR(N93="Exceeded Cap",SUM(H93,N93)='Sch D. Workings'!$D$12),"Exceeded cap",IF((SUMIFS('Sch A. Input'!H85:CA85,'Sch A. Input'!$H$14:$CA$14,"Total",'Sch A. Input'!$H$13:$CA$13,"&lt;="&amp;$U$7))&gt;'Sch D. Workings'!$D$12,MIN('Sch D. Workings'!AD194,'Sch D. Workings'!$D$12-N93-H93),'Sch D. Workings'!AD194)))</f>
        <v>0</v>
      </c>
      <c r="U93" s="216">
        <f>'Sch D. Workings'!AI194</f>
        <v>0</v>
      </c>
      <c r="V93" s="80">
        <f>IFERROR(LOOKUP('Sch D. Workings'!AF194,$C$10:$C$14,$B$10:$B$14),0)</f>
        <v>0</v>
      </c>
      <c r="W93" s="97">
        <f>COUNTIFS('Sch D. Workings'!AF194,"&gt;"&amp;$D$14)</f>
        <v>0</v>
      </c>
      <c r="X93" s="83"/>
      <c r="Y93" s="76">
        <f>'Sch D. Workings'!AK194</f>
        <v>0</v>
      </c>
      <c r="Z93" s="296">
        <f>IF(OR('Sch D. Workings'!D87="",$D$7&lt;=U$7,Y93=0),0,IF(OR(T93="Exceeded Cap",N93="Exceeded Cap",SUM(H93,N93,T93)='Sch D. Workings'!$D$12),"Exceeded Cap",IF((SUMIFS('Sch A. Input'!H85:CA85,'Sch A. Input'!$H$14:$CA$14,"Total",'Sch A. Input'!$H$13:$CA$13,"&lt;="&amp;$AA$7))&gt;'Sch D. Workings'!$D$12,MIN('Sch D. Workings'!AN194,'Sch D. Workings'!$D$12-N93-T93-H93),'Sch D. Workings'!AN194)))</f>
        <v>0</v>
      </c>
      <c r="AA93" s="216">
        <f>'Sch D. Workings'!AS194</f>
        <v>0</v>
      </c>
      <c r="AB93" s="80">
        <f>IFERROR(LOOKUP('Sch D. Workings'!AP194,$C$10:$C$14,$B$10:$B$14),0)</f>
        <v>0</v>
      </c>
      <c r="AC93" s="97">
        <f>COUNTIFS('Sch D. Workings'!AP194,"&gt;"&amp;$D$14)</f>
        <v>0</v>
      </c>
    </row>
    <row r="94" spans="3:29" x14ac:dyDescent="0.35">
      <c r="C94" s="79" t="str">
        <f>IF('Sch A. Input'!B86="","",'Sch A. Input'!B86)</f>
        <v/>
      </c>
      <c r="D94" s="77" t="str">
        <f>IF('Sch A. Input'!C86="","",'Sch A. Input'!C86)</f>
        <v/>
      </c>
      <c r="E94" s="83"/>
      <c r="F94" s="83"/>
      <c r="G94" s="97">
        <f>'Sch D. Workings'!G195</f>
        <v>0</v>
      </c>
      <c r="H94" s="297">
        <f>IF(OR('Sch D. Workings'!D88="",G94=0),0,(IF((SUMIFS('Sch A. Input'!H86:CA86,'Sch A. Input'!$H$14:$CA$14,"Total",'Sch A. Input'!$H$13:$CA$13,"&lt;="&amp;$I$7))&gt;'Sch D. Workings'!$D$12,MIN('Sch D. Workings'!J195,'Sch D. Workings'!$D$12),'Sch D. Workings'!J195)))</f>
        <v>0</v>
      </c>
      <c r="I94" s="216">
        <f>'Sch D. Workings'!O195</f>
        <v>0</v>
      </c>
      <c r="J94" s="80">
        <f>IFERROR(LOOKUP('Sch D. Workings'!L195,$C$10:$C$14,$B$10:$B$14),0)</f>
        <v>0</v>
      </c>
      <c r="K94" s="97">
        <f>COUNTIFS('Sch D. Workings'!L195,"&gt;"&amp;$D$14)</f>
        <v>0</v>
      </c>
      <c r="L94" s="83"/>
      <c r="M94" s="76">
        <f>'Sch D. Workings'!Q195</f>
        <v>0</v>
      </c>
      <c r="N94" s="296">
        <f>IF(OR('Sch D. Workings'!D88="",$D$7&lt;=I$7,M94=0),0,(IF(H94='Sch D. Workings'!$D$12,"Exceeded Cap",IF((SUMIFS('Sch A. Input'!H86:CA86,'Sch A. Input'!$H$14:$CA$14,"Total",'Sch A. Input'!$H$13:$CA$13,"&lt;="&amp;$O$7))&gt;'Sch D. Workings'!$D$12,MIN('Sch D. Workings'!T195,'Sch D. Workings'!$D$12-H94),'Sch D. Workings'!T195))))</f>
        <v>0</v>
      </c>
      <c r="O94" s="216">
        <f>'Sch D. Workings'!Y195</f>
        <v>0</v>
      </c>
      <c r="P94" s="80">
        <f>IFERROR(LOOKUP('Sch D. Workings'!V195,$C$10:$C$14,$B$10:$B$14),0)</f>
        <v>0</v>
      </c>
      <c r="Q94" s="97">
        <f>COUNTIFS('Sch D. Workings'!V195,"&gt;"&amp;$D$14)</f>
        <v>0</v>
      </c>
      <c r="R94" s="83"/>
      <c r="S94" s="76">
        <f>'Sch D. Workings'!AA195</f>
        <v>0</v>
      </c>
      <c r="T94" s="296">
        <f>IF(OR('Sch D. Workings'!D88="",$D$7&lt;=O$7,S94=0),0,IF(OR(N94="Exceeded Cap",SUM(H94,N94)='Sch D. Workings'!$D$12),"Exceeded cap",IF((SUMIFS('Sch A. Input'!H86:CA86,'Sch A. Input'!$H$14:$CA$14,"Total",'Sch A. Input'!$H$13:$CA$13,"&lt;="&amp;$U$7))&gt;'Sch D. Workings'!$D$12,MIN('Sch D. Workings'!AD195,'Sch D. Workings'!$D$12-N94-H94),'Sch D. Workings'!AD195)))</f>
        <v>0</v>
      </c>
      <c r="U94" s="216">
        <f>'Sch D. Workings'!AI195</f>
        <v>0</v>
      </c>
      <c r="V94" s="80">
        <f>IFERROR(LOOKUP('Sch D. Workings'!AF195,$C$10:$C$14,$B$10:$B$14),0)</f>
        <v>0</v>
      </c>
      <c r="W94" s="97">
        <f>COUNTIFS('Sch D. Workings'!AF195,"&gt;"&amp;$D$14)</f>
        <v>0</v>
      </c>
      <c r="X94" s="83"/>
      <c r="Y94" s="76">
        <f>'Sch D. Workings'!AK195</f>
        <v>0</v>
      </c>
      <c r="Z94" s="296">
        <f>IF(OR('Sch D. Workings'!D88="",$D$7&lt;=U$7,Y94=0),0,IF(OR(T94="Exceeded Cap",N94="Exceeded Cap",SUM(H94,N94,T94)='Sch D. Workings'!$D$12),"Exceeded Cap",IF((SUMIFS('Sch A. Input'!H86:CA86,'Sch A. Input'!$H$14:$CA$14,"Total",'Sch A. Input'!$H$13:$CA$13,"&lt;="&amp;$AA$7))&gt;'Sch D. Workings'!$D$12,MIN('Sch D. Workings'!AN195,'Sch D. Workings'!$D$12-N94-T94-H94),'Sch D. Workings'!AN195)))</f>
        <v>0</v>
      </c>
      <c r="AA94" s="216">
        <f>'Sch D. Workings'!AS195</f>
        <v>0</v>
      </c>
      <c r="AB94" s="80">
        <f>IFERROR(LOOKUP('Sch D. Workings'!AP195,$C$10:$C$14,$B$10:$B$14),0)</f>
        <v>0</v>
      </c>
      <c r="AC94" s="97">
        <f>COUNTIFS('Sch D. Workings'!AP195,"&gt;"&amp;$D$14)</f>
        <v>0</v>
      </c>
    </row>
    <row r="95" spans="3:29" x14ac:dyDescent="0.35">
      <c r="C95" s="79" t="str">
        <f>IF('Sch A. Input'!B87="","",'Sch A. Input'!B87)</f>
        <v/>
      </c>
      <c r="D95" s="77" t="str">
        <f>IF('Sch A. Input'!C87="","",'Sch A. Input'!C87)</f>
        <v/>
      </c>
      <c r="E95" s="83"/>
      <c r="F95" s="83"/>
      <c r="G95" s="97">
        <f>'Sch D. Workings'!G196</f>
        <v>0</v>
      </c>
      <c r="H95" s="297">
        <f>IF(OR('Sch D. Workings'!D89="",G95=0),0,(IF((SUMIFS('Sch A. Input'!H87:CA87,'Sch A. Input'!$H$14:$CA$14,"Total",'Sch A. Input'!$H$13:$CA$13,"&lt;="&amp;$I$7))&gt;'Sch D. Workings'!$D$12,MIN('Sch D. Workings'!J196,'Sch D. Workings'!$D$12),'Sch D. Workings'!J196)))</f>
        <v>0</v>
      </c>
      <c r="I95" s="216">
        <f>'Sch D. Workings'!O196</f>
        <v>0</v>
      </c>
      <c r="J95" s="80">
        <f>IFERROR(LOOKUP('Sch D. Workings'!L196,$C$10:$C$14,$B$10:$B$14),0)</f>
        <v>0</v>
      </c>
      <c r="K95" s="97">
        <f>COUNTIFS('Sch D. Workings'!L196,"&gt;"&amp;$D$14)</f>
        <v>0</v>
      </c>
      <c r="L95" s="83"/>
      <c r="M95" s="76">
        <f>'Sch D. Workings'!Q196</f>
        <v>0</v>
      </c>
      <c r="N95" s="296">
        <f>IF(OR('Sch D. Workings'!D89="",$D$7&lt;=I$7,M95=0),0,(IF(H95='Sch D. Workings'!$D$12,"Exceeded Cap",IF((SUMIFS('Sch A. Input'!H87:CA87,'Sch A. Input'!$H$14:$CA$14,"Total",'Sch A. Input'!$H$13:$CA$13,"&lt;="&amp;$O$7))&gt;'Sch D. Workings'!$D$12,MIN('Sch D. Workings'!T196,'Sch D. Workings'!$D$12-H95),'Sch D. Workings'!T196))))</f>
        <v>0</v>
      </c>
      <c r="O95" s="216">
        <f>'Sch D. Workings'!Y196</f>
        <v>0</v>
      </c>
      <c r="P95" s="80">
        <f>IFERROR(LOOKUP('Sch D. Workings'!V196,$C$10:$C$14,$B$10:$B$14),0)</f>
        <v>0</v>
      </c>
      <c r="Q95" s="97">
        <f>COUNTIFS('Sch D. Workings'!V196,"&gt;"&amp;$D$14)</f>
        <v>0</v>
      </c>
      <c r="R95" s="83"/>
      <c r="S95" s="76">
        <f>'Sch D. Workings'!AA196</f>
        <v>0</v>
      </c>
      <c r="T95" s="296">
        <f>IF(OR('Sch D. Workings'!D89="",$D$7&lt;=O$7,S95=0),0,IF(OR(N95="Exceeded Cap",SUM(H95,N95)='Sch D. Workings'!$D$12),"Exceeded cap",IF((SUMIFS('Sch A. Input'!H87:CA87,'Sch A. Input'!$H$14:$CA$14,"Total",'Sch A. Input'!$H$13:$CA$13,"&lt;="&amp;$U$7))&gt;'Sch D. Workings'!$D$12,MIN('Sch D. Workings'!AD196,'Sch D. Workings'!$D$12-N95-H95),'Sch D. Workings'!AD196)))</f>
        <v>0</v>
      </c>
      <c r="U95" s="216">
        <f>'Sch D. Workings'!AI196</f>
        <v>0</v>
      </c>
      <c r="V95" s="80">
        <f>IFERROR(LOOKUP('Sch D. Workings'!AF196,$C$10:$C$14,$B$10:$B$14),0)</f>
        <v>0</v>
      </c>
      <c r="W95" s="97">
        <f>COUNTIFS('Sch D. Workings'!AF196,"&gt;"&amp;$D$14)</f>
        <v>0</v>
      </c>
      <c r="X95" s="83"/>
      <c r="Y95" s="76">
        <f>'Sch D. Workings'!AK196</f>
        <v>0</v>
      </c>
      <c r="Z95" s="296">
        <f>IF(OR('Sch D. Workings'!D89="",$D$7&lt;=U$7,Y95=0),0,IF(OR(T95="Exceeded Cap",N95="Exceeded Cap",SUM(H95,N95,T95)='Sch D. Workings'!$D$12),"Exceeded Cap",IF((SUMIFS('Sch A. Input'!H87:CA87,'Sch A. Input'!$H$14:$CA$14,"Total",'Sch A. Input'!$H$13:$CA$13,"&lt;="&amp;$AA$7))&gt;'Sch D. Workings'!$D$12,MIN('Sch D. Workings'!AN196,'Sch D. Workings'!$D$12-N95-T95-H95),'Sch D. Workings'!AN196)))</f>
        <v>0</v>
      </c>
      <c r="AA95" s="216">
        <f>'Sch D. Workings'!AS196</f>
        <v>0</v>
      </c>
      <c r="AB95" s="80">
        <f>IFERROR(LOOKUP('Sch D. Workings'!AP196,$C$10:$C$14,$B$10:$B$14),0)</f>
        <v>0</v>
      </c>
      <c r="AC95" s="97">
        <f>COUNTIFS('Sch D. Workings'!AP196,"&gt;"&amp;$D$14)</f>
        <v>0</v>
      </c>
    </row>
    <row r="96" spans="3:29" x14ac:dyDescent="0.35">
      <c r="C96" s="79" t="str">
        <f>IF('Sch A. Input'!B88="","",'Sch A. Input'!B88)</f>
        <v/>
      </c>
      <c r="D96" s="77" t="str">
        <f>IF('Sch A. Input'!C88="","",'Sch A. Input'!C88)</f>
        <v/>
      </c>
      <c r="E96" s="83"/>
      <c r="F96" s="83"/>
      <c r="G96" s="97">
        <f>'Sch D. Workings'!G197</f>
        <v>0</v>
      </c>
      <c r="H96" s="297">
        <f>IF(OR('Sch D. Workings'!D90="",G96=0),0,(IF((SUMIFS('Sch A. Input'!H88:CA88,'Sch A. Input'!$H$14:$CA$14,"Total",'Sch A. Input'!$H$13:$CA$13,"&lt;="&amp;$I$7))&gt;'Sch D. Workings'!$D$12,MIN('Sch D. Workings'!J197,'Sch D. Workings'!$D$12),'Sch D. Workings'!J197)))</f>
        <v>0</v>
      </c>
      <c r="I96" s="216">
        <f>'Sch D. Workings'!O197</f>
        <v>0</v>
      </c>
      <c r="J96" s="80">
        <f>IFERROR(LOOKUP('Sch D. Workings'!L197,$C$10:$C$14,$B$10:$B$14),0)</f>
        <v>0</v>
      </c>
      <c r="K96" s="97">
        <f>COUNTIFS('Sch D. Workings'!L197,"&gt;"&amp;$D$14)</f>
        <v>0</v>
      </c>
      <c r="L96" s="83"/>
      <c r="M96" s="76">
        <f>'Sch D. Workings'!Q197</f>
        <v>0</v>
      </c>
      <c r="N96" s="296">
        <f>IF(OR('Sch D. Workings'!D90="",$D$7&lt;=I$7,M96=0),0,(IF(H96='Sch D. Workings'!$D$12,"Exceeded Cap",IF((SUMIFS('Sch A. Input'!H88:CA88,'Sch A. Input'!$H$14:$CA$14,"Total",'Sch A. Input'!$H$13:$CA$13,"&lt;="&amp;$O$7))&gt;'Sch D. Workings'!$D$12,MIN('Sch D. Workings'!T197,'Sch D. Workings'!$D$12-H96),'Sch D. Workings'!T197))))</f>
        <v>0</v>
      </c>
      <c r="O96" s="216">
        <f>'Sch D. Workings'!Y197</f>
        <v>0</v>
      </c>
      <c r="P96" s="80">
        <f>IFERROR(LOOKUP('Sch D. Workings'!V197,$C$10:$C$14,$B$10:$B$14),0)</f>
        <v>0</v>
      </c>
      <c r="Q96" s="97">
        <f>COUNTIFS('Sch D. Workings'!V197,"&gt;"&amp;$D$14)</f>
        <v>0</v>
      </c>
      <c r="R96" s="83"/>
      <c r="S96" s="76">
        <f>'Sch D. Workings'!AA197</f>
        <v>0</v>
      </c>
      <c r="T96" s="296">
        <f>IF(OR('Sch D. Workings'!D90="",$D$7&lt;=O$7,S96=0),0,IF(OR(N96="Exceeded Cap",SUM(H96,N96)='Sch D. Workings'!$D$12),"Exceeded cap",IF((SUMIFS('Sch A. Input'!H88:CA88,'Sch A. Input'!$H$14:$CA$14,"Total",'Sch A. Input'!$H$13:$CA$13,"&lt;="&amp;$U$7))&gt;'Sch D. Workings'!$D$12,MIN('Sch D. Workings'!AD197,'Sch D. Workings'!$D$12-N96-H96),'Sch D. Workings'!AD197)))</f>
        <v>0</v>
      </c>
      <c r="U96" s="216">
        <f>'Sch D. Workings'!AI197</f>
        <v>0</v>
      </c>
      <c r="V96" s="80">
        <f>IFERROR(LOOKUP('Sch D. Workings'!AF197,$C$10:$C$14,$B$10:$B$14),0)</f>
        <v>0</v>
      </c>
      <c r="W96" s="97">
        <f>COUNTIFS('Sch D. Workings'!AF197,"&gt;"&amp;$D$14)</f>
        <v>0</v>
      </c>
      <c r="X96" s="83"/>
      <c r="Y96" s="76">
        <f>'Sch D. Workings'!AK197</f>
        <v>0</v>
      </c>
      <c r="Z96" s="296">
        <f>IF(OR('Sch D. Workings'!D90="",$D$7&lt;=U$7,Y96=0),0,IF(OR(T96="Exceeded Cap",N96="Exceeded Cap",SUM(H96,N96,T96)='Sch D. Workings'!$D$12),"Exceeded Cap",IF((SUMIFS('Sch A. Input'!H88:CA88,'Sch A. Input'!$H$14:$CA$14,"Total",'Sch A. Input'!$H$13:$CA$13,"&lt;="&amp;$AA$7))&gt;'Sch D. Workings'!$D$12,MIN('Sch D. Workings'!AN197,'Sch D. Workings'!$D$12-N96-T96-H96),'Sch D. Workings'!AN197)))</f>
        <v>0</v>
      </c>
      <c r="AA96" s="216">
        <f>'Sch D. Workings'!AS197</f>
        <v>0</v>
      </c>
      <c r="AB96" s="80">
        <f>IFERROR(LOOKUP('Sch D. Workings'!AP197,$C$10:$C$14,$B$10:$B$14),0)</f>
        <v>0</v>
      </c>
      <c r="AC96" s="97">
        <f>COUNTIFS('Sch D. Workings'!AP197,"&gt;"&amp;$D$14)</f>
        <v>0</v>
      </c>
    </row>
    <row r="97" spans="3:29" x14ac:dyDescent="0.35">
      <c r="C97" s="79" t="str">
        <f>IF('Sch A. Input'!B89="","",'Sch A. Input'!B89)</f>
        <v/>
      </c>
      <c r="D97" s="77" t="str">
        <f>IF('Sch A. Input'!C89="","",'Sch A. Input'!C89)</f>
        <v/>
      </c>
      <c r="E97" s="83"/>
      <c r="F97" s="83"/>
      <c r="G97" s="97">
        <f>'Sch D. Workings'!G198</f>
        <v>0</v>
      </c>
      <c r="H97" s="297">
        <f>IF(OR('Sch D. Workings'!D91="",G97=0),0,(IF((SUMIFS('Sch A. Input'!H89:CA89,'Sch A. Input'!$H$14:$CA$14,"Total",'Sch A. Input'!$H$13:$CA$13,"&lt;="&amp;$I$7))&gt;'Sch D. Workings'!$D$12,MIN('Sch D. Workings'!J198,'Sch D. Workings'!$D$12),'Sch D. Workings'!J198)))</f>
        <v>0</v>
      </c>
      <c r="I97" s="216">
        <f>'Sch D. Workings'!O198</f>
        <v>0</v>
      </c>
      <c r="J97" s="80">
        <f>IFERROR(LOOKUP('Sch D. Workings'!L198,$C$10:$C$14,$B$10:$B$14),0)</f>
        <v>0</v>
      </c>
      <c r="K97" s="97">
        <f>COUNTIFS('Sch D. Workings'!L198,"&gt;"&amp;$D$14)</f>
        <v>0</v>
      </c>
      <c r="L97" s="83"/>
      <c r="M97" s="76">
        <f>'Sch D. Workings'!Q198</f>
        <v>0</v>
      </c>
      <c r="N97" s="296">
        <f>IF(OR('Sch D. Workings'!D91="",$D$7&lt;=I$7,M97=0),0,(IF(H97='Sch D. Workings'!$D$12,"Exceeded Cap",IF((SUMIFS('Sch A. Input'!H89:CA89,'Sch A. Input'!$H$14:$CA$14,"Total",'Sch A. Input'!$H$13:$CA$13,"&lt;="&amp;$O$7))&gt;'Sch D. Workings'!$D$12,MIN('Sch D. Workings'!T198,'Sch D. Workings'!$D$12-H97),'Sch D. Workings'!T198))))</f>
        <v>0</v>
      </c>
      <c r="O97" s="216">
        <f>'Sch D. Workings'!Y198</f>
        <v>0</v>
      </c>
      <c r="P97" s="80">
        <f>IFERROR(LOOKUP('Sch D. Workings'!V198,$C$10:$C$14,$B$10:$B$14),0)</f>
        <v>0</v>
      </c>
      <c r="Q97" s="97">
        <f>COUNTIFS('Sch D. Workings'!V198,"&gt;"&amp;$D$14)</f>
        <v>0</v>
      </c>
      <c r="R97" s="83"/>
      <c r="S97" s="76">
        <f>'Sch D. Workings'!AA198</f>
        <v>0</v>
      </c>
      <c r="T97" s="296">
        <f>IF(OR('Sch D. Workings'!D91="",$D$7&lt;=O$7,S97=0),0,IF(OR(N97="Exceeded Cap",SUM(H97,N97)='Sch D. Workings'!$D$12),"Exceeded cap",IF((SUMIFS('Sch A. Input'!H89:CA89,'Sch A. Input'!$H$14:$CA$14,"Total",'Sch A. Input'!$H$13:$CA$13,"&lt;="&amp;$U$7))&gt;'Sch D. Workings'!$D$12,MIN('Sch D. Workings'!AD198,'Sch D. Workings'!$D$12-N97-H97),'Sch D. Workings'!AD198)))</f>
        <v>0</v>
      </c>
      <c r="U97" s="216">
        <f>'Sch D. Workings'!AI198</f>
        <v>0</v>
      </c>
      <c r="V97" s="80">
        <f>IFERROR(LOOKUP('Sch D. Workings'!AF198,$C$10:$C$14,$B$10:$B$14),0)</f>
        <v>0</v>
      </c>
      <c r="W97" s="97">
        <f>COUNTIFS('Sch D. Workings'!AF198,"&gt;"&amp;$D$14)</f>
        <v>0</v>
      </c>
      <c r="X97" s="83"/>
      <c r="Y97" s="76">
        <f>'Sch D. Workings'!AK198</f>
        <v>0</v>
      </c>
      <c r="Z97" s="296">
        <f>IF(OR('Sch D. Workings'!D91="",$D$7&lt;=U$7,Y97=0),0,IF(OR(T97="Exceeded Cap",N97="Exceeded Cap",SUM(H97,N97,T97)='Sch D. Workings'!$D$12),"Exceeded Cap",IF((SUMIFS('Sch A. Input'!H89:CA89,'Sch A. Input'!$H$14:$CA$14,"Total",'Sch A. Input'!$H$13:$CA$13,"&lt;="&amp;$AA$7))&gt;'Sch D. Workings'!$D$12,MIN('Sch D. Workings'!AN198,'Sch D. Workings'!$D$12-N97-T97-H97),'Sch D. Workings'!AN198)))</f>
        <v>0</v>
      </c>
      <c r="AA97" s="216">
        <f>'Sch D. Workings'!AS198</f>
        <v>0</v>
      </c>
      <c r="AB97" s="80">
        <f>IFERROR(LOOKUP('Sch D. Workings'!AP198,$C$10:$C$14,$B$10:$B$14),0)</f>
        <v>0</v>
      </c>
      <c r="AC97" s="97">
        <f>COUNTIFS('Sch D. Workings'!AP198,"&gt;"&amp;$D$14)</f>
        <v>0</v>
      </c>
    </row>
    <row r="98" spans="3:29" x14ac:dyDescent="0.35">
      <c r="C98" s="79" t="str">
        <f>IF('Sch A. Input'!B90="","",'Sch A. Input'!B90)</f>
        <v/>
      </c>
      <c r="D98" s="77" t="str">
        <f>IF('Sch A. Input'!C90="","",'Sch A. Input'!C90)</f>
        <v/>
      </c>
      <c r="E98" s="83"/>
      <c r="F98" s="83"/>
      <c r="G98" s="97">
        <f>'Sch D. Workings'!G199</f>
        <v>0</v>
      </c>
      <c r="H98" s="297">
        <f>IF(OR('Sch D. Workings'!D92="",G98=0),0,(IF((SUMIFS('Sch A. Input'!H90:CA90,'Sch A. Input'!$H$14:$CA$14,"Total",'Sch A. Input'!$H$13:$CA$13,"&lt;="&amp;$I$7))&gt;'Sch D. Workings'!$D$12,MIN('Sch D. Workings'!J199,'Sch D. Workings'!$D$12),'Sch D. Workings'!J199)))</f>
        <v>0</v>
      </c>
      <c r="I98" s="216">
        <f>'Sch D. Workings'!O199</f>
        <v>0</v>
      </c>
      <c r="J98" s="80">
        <f>IFERROR(LOOKUP('Sch D. Workings'!L199,$C$10:$C$14,$B$10:$B$14),0)</f>
        <v>0</v>
      </c>
      <c r="K98" s="97">
        <f>COUNTIFS('Sch D. Workings'!L199,"&gt;"&amp;$D$14)</f>
        <v>0</v>
      </c>
      <c r="L98" s="83"/>
      <c r="M98" s="76">
        <f>'Sch D. Workings'!Q199</f>
        <v>0</v>
      </c>
      <c r="N98" s="296">
        <f>IF(OR('Sch D. Workings'!D92="",$D$7&lt;=I$7,M98=0),0,(IF(H98='Sch D. Workings'!$D$12,"Exceeded Cap",IF((SUMIFS('Sch A. Input'!H90:CA90,'Sch A. Input'!$H$14:$CA$14,"Total",'Sch A. Input'!$H$13:$CA$13,"&lt;="&amp;$O$7))&gt;'Sch D. Workings'!$D$12,MIN('Sch D. Workings'!T199,'Sch D. Workings'!$D$12-H98),'Sch D. Workings'!T199))))</f>
        <v>0</v>
      </c>
      <c r="O98" s="216">
        <f>'Sch D. Workings'!Y199</f>
        <v>0</v>
      </c>
      <c r="P98" s="80">
        <f>IFERROR(LOOKUP('Sch D. Workings'!V199,$C$10:$C$14,$B$10:$B$14),0)</f>
        <v>0</v>
      </c>
      <c r="Q98" s="97">
        <f>COUNTIFS('Sch D. Workings'!V199,"&gt;"&amp;$D$14)</f>
        <v>0</v>
      </c>
      <c r="R98" s="83"/>
      <c r="S98" s="76">
        <f>'Sch D. Workings'!AA199</f>
        <v>0</v>
      </c>
      <c r="T98" s="296">
        <f>IF(OR('Sch D. Workings'!D92="",$D$7&lt;=O$7,S98=0),0,IF(OR(N98="Exceeded Cap",SUM(H98,N98)='Sch D. Workings'!$D$12),"Exceeded cap",IF((SUMIFS('Sch A. Input'!H90:CA90,'Sch A. Input'!$H$14:$CA$14,"Total",'Sch A. Input'!$H$13:$CA$13,"&lt;="&amp;$U$7))&gt;'Sch D. Workings'!$D$12,MIN('Sch D. Workings'!AD199,'Sch D. Workings'!$D$12-N98-H98),'Sch D. Workings'!AD199)))</f>
        <v>0</v>
      </c>
      <c r="U98" s="216">
        <f>'Sch D. Workings'!AI199</f>
        <v>0</v>
      </c>
      <c r="V98" s="80">
        <f>IFERROR(LOOKUP('Sch D. Workings'!AF199,$C$10:$C$14,$B$10:$B$14),0)</f>
        <v>0</v>
      </c>
      <c r="W98" s="97">
        <f>COUNTIFS('Sch D. Workings'!AF199,"&gt;"&amp;$D$14)</f>
        <v>0</v>
      </c>
      <c r="X98" s="83"/>
      <c r="Y98" s="76">
        <f>'Sch D. Workings'!AK199</f>
        <v>0</v>
      </c>
      <c r="Z98" s="296">
        <f>IF(OR('Sch D. Workings'!D92="",$D$7&lt;=U$7,Y98=0),0,IF(OR(T98="Exceeded Cap",N98="Exceeded Cap",SUM(H98,N98,T98)='Sch D. Workings'!$D$12),"Exceeded Cap",IF((SUMIFS('Sch A. Input'!H90:CA90,'Sch A. Input'!$H$14:$CA$14,"Total",'Sch A. Input'!$H$13:$CA$13,"&lt;="&amp;$AA$7))&gt;'Sch D. Workings'!$D$12,MIN('Sch D. Workings'!AN199,'Sch D. Workings'!$D$12-N98-T98-H98),'Sch D. Workings'!AN199)))</f>
        <v>0</v>
      </c>
      <c r="AA98" s="216">
        <f>'Sch D. Workings'!AS199</f>
        <v>0</v>
      </c>
      <c r="AB98" s="80">
        <f>IFERROR(LOOKUP('Sch D. Workings'!AP199,$C$10:$C$14,$B$10:$B$14),0)</f>
        <v>0</v>
      </c>
      <c r="AC98" s="97">
        <f>COUNTIFS('Sch D. Workings'!AP199,"&gt;"&amp;$D$14)</f>
        <v>0</v>
      </c>
    </row>
    <row r="99" spans="3:29" x14ac:dyDescent="0.35">
      <c r="C99" s="79" t="str">
        <f>IF('Sch A. Input'!B91="","",'Sch A. Input'!B91)</f>
        <v/>
      </c>
      <c r="D99" s="77" t="str">
        <f>IF('Sch A. Input'!C91="","",'Sch A. Input'!C91)</f>
        <v/>
      </c>
      <c r="E99" s="83"/>
      <c r="F99" s="83"/>
      <c r="G99" s="97">
        <f>'Sch D. Workings'!G200</f>
        <v>0</v>
      </c>
      <c r="H99" s="297">
        <f>IF(OR('Sch D. Workings'!D93="",G99=0),0,(IF((SUMIFS('Sch A. Input'!H91:CA91,'Sch A. Input'!$H$14:$CA$14,"Total",'Sch A. Input'!$H$13:$CA$13,"&lt;="&amp;$I$7))&gt;'Sch D. Workings'!$D$12,MIN('Sch D. Workings'!J200,'Sch D. Workings'!$D$12),'Sch D. Workings'!J200)))</f>
        <v>0</v>
      </c>
      <c r="I99" s="216">
        <f>'Sch D. Workings'!O200</f>
        <v>0</v>
      </c>
      <c r="J99" s="80">
        <f>IFERROR(LOOKUP('Sch D. Workings'!L200,$C$10:$C$14,$B$10:$B$14),0)</f>
        <v>0</v>
      </c>
      <c r="K99" s="97">
        <f>COUNTIFS('Sch D. Workings'!L200,"&gt;"&amp;$D$14)</f>
        <v>0</v>
      </c>
      <c r="L99" s="83"/>
      <c r="M99" s="76">
        <f>'Sch D. Workings'!Q200</f>
        <v>0</v>
      </c>
      <c r="N99" s="296">
        <f>IF(OR('Sch D. Workings'!D93="",$D$7&lt;=I$7,M99=0),0,(IF(H99='Sch D. Workings'!$D$12,"Exceeded Cap",IF((SUMIFS('Sch A. Input'!H91:CA91,'Sch A. Input'!$H$14:$CA$14,"Total",'Sch A. Input'!$H$13:$CA$13,"&lt;="&amp;$O$7))&gt;'Sch D. Workings'!$D$12,MIN('Sch D. Workings'!T200,'Sch D. Workings'!$D$12-H99),'Sch D. Workings'!T200))))</f>
        <v>0</v>
      </c>
      <c r="O99" s="216">
        <f>'Sch D. Workings'!Y200</f>
        <v>0</v>
      </c>
      <c r="P99" s="80">
        <f>IFERROR(LOOKUP('Sch D. Workings'!V200,$C$10:$C$14,$B$10:$B$14),0)</f>
        <v>0</v>
      </c>
      <c r="Q99" s="97">
        <f>COUNTIFS('Sch D. Workings'!V200,"&gt;"&amp;$D$14)</f>
        <v>0</v>
      </c>
      <c r="R99" s="83"/>
      <c r="S99" s="76">
        <f>'Sch D. Workings'!AA200</f>
        <v>0</v>
      </c>
      <c r="T99" s="296">
        <f>IF(OR('Sch D. Workings'!D93="",$D$7&lt;=O$7,S99=0),0,IF(OR(N99="Exceeded Cap",SUM(H99,N99)='Sch D. Workings'!$D$12),"Exceeded cap",IF((SUMIFS('Sch A. Input'!H91:CA91,'Sch A. Input'!$H$14:$CA$14,"Total",'Sch A. Input'!$H$13:$CA$13,"&lt;="&amp;$U$7))&gt;'Sch D. Workings'!$D$12,MIN('Sch D. Workings'!AD200,'Sch D. Workings'!$D$12-N99-H99),'Sch D. Workings'!AD200)))</f>
        <v>0</v>
      </c>
      <c r="U99" s="216">
        <f>'Sch D. Workings'!AI200</f>
        <v>0</v>
      </c>
      <c r="V99" s="80">
        <f>IFERROR(LOOKUP('Sch D. Workings'!AF200,$C$10:$C$14,$B$10:$B$14),0)</f>
        <v>0</v>
      </c>
      <c r="W99" s="97">
        <f>COUNTIFS('Sch D. Workings'!AF200,"&gt;"&amp;$D$14)</f>
        <v>0</v>
      </c>
      <c r="X99" s="83"/>
      <c r="Y99" s="76">
        <f>'Sch D. Workings'!AK200</f>
        <v>0</v>
      </c>
      <c r="Z99" s="296">
        <f>IF(OR('Sch D. Workings'!D93="",$D$7&lt;=U$7,Y99=0),0,IF(OR(T99="Exceeded Cap",N99="Exceeded Cap",SUM(H99,N99,T99)='Sch D. Workings'!$D$12),"Exceeded Cap",IF((SUMIFS('Sch A. Input'!H91:CA91,'Sch A. Input'!$H$14:$CA$14,"Total",'Sch A. Input'!$H$13:$CA$13,"&lt;="&amp;$AA$7))&gt;'Sch D. Workings'!$D$12,MIN('Sch D. Workings'!AN200,'Sch D. Workings'!$D$12-N99-T99-H99),'Sch D. Workings'!AN200)))</f>
        <v>0</v>
      </c>
      <c r="AA99" s="216">
        <f>'Sch D. Workings'!AS200</f>
        <v>0</v>
      </c>
      <c r="AB99" s="80">
        <f>IFERROR(LOOKUP('Sch D. Workings'!AP200,$C$10:$C$14,$B$10:$B$14),0)</f>
        <v>0</v>
      </c>
      <c r="AC99" s="97">
        <f>COUNTIFS('Sch D. Workings'!AP200,"&gt;"&amp;$D$14)</f>
        <v>0</v>
      </c>
    </row>
    <row r="100" spans="3:29" x14ac:dyDescent="0.35">
      <c r="C100" s="79" t="str">
        <f>IF('Sch A. Input'!B92="","",'Sch A. Input'!B92)</f>
        <v/>
      </c>
      <c r="D100" s="77" t="str">
        <f>IF('Sch A. Input'!C92="","",'Sch A. Input'!C92)</f>
        <v/>
      </c>
      <c r="E100" s="83"/>
      <c r="F100" s="83"/>
      <c r="G100" s="97">
        <f>'Sch D. Workings'!G201</f>
        <v>0</v>
      </c>
      <c r="H100" s="297">
        <f>IF(OR('Sch D. Workings'!D94="",G100=0),0,(IF((SUMIFS('Sch A. Input'!H92:CA92,'Sch A. Input'!$H$14:$CA$14,"Total",'Sch A. Input'!$H$13:$CA$13,"&lt;="&amp;$I$7))&gt;'Sch D. Workings'!$D$12,MIN('Sch D. Workings'!J201,'Sch D. Workings'!$D$12),'Sch D. Workings'!J201)))</f>
        <v>0</v>
      </c>
      <c r="I100" s="216">
        <f>'Sch D. Workings'!O201</f>
        <v>0</v>
      </c>
      <c r="J100" s="80">
        <f>IFERROR(LOOKUP('Sch D. Workings'!L201,$C$10:$C$14,$B$10:$B$14),0)</f>
        <v>0</v>
      </c>
      <c r="K100" s="97">
        <f>COUNTIFS('Sch D. Workings'!L201,"&gt;"&amp;$D$14)</f>
        <v>0</v>
      </c>
      <c r="L100" s="83"/>
      <c r="M100" s="76">
        <f>'Sch D. Workings'!Q201</f>
        <v>0</v>
      </c>
      <c r="N100" s="296">
        <f>IF(OR('Sch D. Workings'!D94="",$D$7&lt;=I$7,M100=0),0,(IF(H100='Sch D. Workings'!$D$12,"Exceeded Cap",IF((SUMIFS('Sch A. Input'!H92:CA92,'Sch A. Input'!$H$14:$CA$14,"Total",'Sch A. Input'!$H$13:$CA$13,"&lt;="&amp;$O$7))&gt;'Sch D. Workings'!$D$12,MIN('Sch D. Workings'!T201,'Sch D. Workings'!$D$12-H100),'Sch D. Workings'!T201))))</f>
        <v>0</v>
      </c>
      <c r="O100" s="216">
        <f>'Sch D. Workings'!Y201</f>
        <v>0</v>
      </c>
      <c r="P100" s="80">
        <f>IFERROR(LOOKUP('Sch D. Workings'!V201,$C$10:$C$14,$B$10:$B$14),0)</f>
        <v>0</v>
      </c>
      <c r="Q100" s="97">
        <f>COUNTIFS('Sch D. Workings'!V201,"&gt;"&amp;$D$14)</f>
        <v>0</v>
      </c>
      <c r="R100" s="83"/>
      <c r="S100" s="76">
        <f>'Sch D. Workings'!AA201</f>
        <v>0</v>
      </c>
      <c r="T100" s="296">
        <f>IF(OR('Sch D. Workings'!D94="",$D$7&lt;=O$7,S100=0),0,IF(OR(N100="Exceeded Cap",SUM(H100,N100)='Sch D. Workings'!$D$12),"Exceeded cap",IF((SUMIFS('Sch A. Input'!H92:CA92,'Sch A. Input'!$H$14:$CA$14,"Total",'Sch A. Input'!$H$13:$CA$13,"&lt;="&amp;$U$7))&gt;'Sch D. Workings'!$D$12,MIN('Sch D. Workings'!AD201,'Sch D. Workings'!$D$12-N100-H100),'Sch D. Workings'!AD201)))</f>
        <v>0</v>
      </c>
      <c r="U100" s="216">
        <f>'Sch D. Workings'!AI201</f>
        <v>0</v>
      </c>
      <c r="V100" s="80">
        <f>IFERROR(LOOKUP('Sch D. Workings'!AF201,$C$10:$C$14,$B$10:$B$14),0)</f>
        <v>0</v>
      </c>
      <c r="W100" s="97">
        <f>COUNTIFS('Sch D. Workings'!AF201,"&gt;"&amp;$D$14)</f>
        <v>0</v>
      </c>
      <c r="X100" s="83"/>
      <c r="Y100" s="76">
        <f>'Sch D. Workings'!AK201</f>
        <v>0</v>
      </c>
      <c r="Z100" s="296">
        <f>IF(OR('Sch D. Workings'!D94="",$D$7&lt;=U$7,Y100=0),0,IF(OR(T100="Exceeded Cap",N100="Exceeded Cap",SUM(H100,N100,T100)='Sch D. Workings'!$D$12),"Exceeded Cap",IF((SUMIFS('Sch A. Input'!H92:CA92,'Sch A. Input'!$H$14:$CA$14,"Total",'Sch A. Input'!$H$13:$CA$13,"&lt;="&amp;$AA$7))&gt;'Sch D. Workings'!$D$12,MIN('Sch D. Workings'!AN201,'Sch D. Workings'!$D$12-N100-T100-H100),'Sch D. Workings'!AN201)))</f>
        <v>0</v>
      </c>
      <c r="AA100" s="216">
        <f>'Sch D. Workings'!AS201</f>
        <v>0</v>
      </c>
      <c r="AB100" s="80">
        <f>IFERROR(LOOKUP('Sch D. Workings'!AP201,$C$10:$C$14,$B$10:$B$14),0)</f>
        <v>0</v>
      </c>
      <c r="AC100" s="97">
        <f>COUNTIFS('Sch D. Workings'!AP201,"&gt;"&amp;$D$14)</f>
        <v>0</v>
      </c>
    </row>
    <row r="101" spans="3:29" x14ac:dyDescent="0.35">
      <c r="C101" s="79" t="str">
        <f>IF('Sch A. Input'!B93="","",'Sch A. Input'!B93)</f>
        <v/>
      </c>
      <c r="D101" s="77" t="str">
        <f>IF('Sch A. Input'!C93="","",'Sch A. Input'!C93)</f>
        <v/>
      </c>
      <c r="E101" s="83"/>
      <c r="F101" s="83"/>
      <c r="G101" s="97">
        <f>'Sch D. Workings'!G202</f>
        <v>0</v>
      </c>
      <c r="H101" s="297">
        <f>IF(OR('Sch D. Workings'!D95="",G101=0),0,(IF((SUMIFS('Sch A. Input'!H93:CA93,'Sch A. Input'!$H$14:$CA$14,"Total",'Sch A. Input'!$H$13:$CA$13,"&lt;="&amp;$I$7))&gt;'Sch D. Workings'!$D$12,MIN('Sch D. Workings'!J202,'Sch D. Workings'!$D$12),'Sch D. Workings'!J202)))</f>
        <v>0</v>
      </c>
      <c r="I101" s="216">
        <f>'Sch D. Workings'!O202</f>
        <v>0</v>
      </c>
      <c r="J101" s="80">
        <f>IFERROR(LOOKUP('Sch D. Workings'!L202,$C$10:$C$14,$B$10:$B$14),0)</f>
        <v>0</v>
      </c>
      <c r="K101" s="97">
        <f>COUNTIFS('Sch D. Workings'!L202,"&gt;"&amp;$D$14)</f>
        <v>0</v>
      </c>
      <c r="L101" s="83"/>
      <c r="M101" s="76">
        <f>'Sch D. Workings'!Q202</f>
        <v>0</v>
      </c>
      <c r="N101" s="296">
        <f>IF(OR('Sch D. Workings'!D95="",$D$7&lt;=I$7,M101=0),0,(IF(H101='Sch D. Workings'!$D$12,"Exceeded Cap",IF((SUMIFS('Sch A. Input'!H93:CA93,'Sch A. Input'!$H$14:$CA$14,"Total",'Sch A. Input'!$H$13:$CA$13,"&lt;="&amp;$O$7))&gt;'Sch D. Workings'!$D$12,MIN('Sch D. Workings'!T202,'Sch D. Workings'!$D$12-H101),'Sch D. Workings'!T202))))</f>
        <v>0</v>
      </c>
      <c r="O101" s="216">
        <f>'Sch D. Workings'!Y202</f>
        <v>0</v>
      </c>
      <c r="P101" s="80">
        <f>IFERROR(LOOKUP('Sch D. Workings'!V202,$C$10:$C$14,$B$10:$B$14),0)</f>
        <v>0</v>
      </c>
      <c r="Q101" s="97">
        <f>COUNTIFS('Sch D. Workings'!V202,"&gt;"&amp;$D$14)</f>
        <v>0</v>
      </c>
      <c r="R101" s="83"/>
      <c r="S101" s="76">
        <f>'Sch D. Workings'!AA202</f>
        <v>0</v>
      </c>
      <c r="T101" s="296">
        <f>IF(OR('Sch D. Workings'!D95="",$D$7&lt;=O$7,S101=0),0,IF(OR(N101="Exceeded Cap",SUM(H101,N101)='Sch D. Workings'!$D$12),"Exceeded cap",IF((SUMIFS('Sch A. Input'!H93:CA93,'Sch A. Input'!$H$14:$CA$14,"Total",'Sch A. Input'!$H$13:$CA$13,"&lt;="&amp;$U$7))&gt;'Sch D. Workings'!$D$12,MIN('Sch D. Workings'!AD202,'Sch D. Workings'!$D$12-N101-H101),'Sch D. Workings'!AD202)))</f>
        <v>0</v>
      </c>
      <c r="U101" s="216">
        <f>'Sch D. Workings'!AI202</f>
        <v>0</v>
      </c>
      <c r="V101" s="80">
        <f>IFERROR(LOOKUP('Sch D. Workings'!AF202,$C$10:$C$14,$B$10:$B$14),0)</f>
        <v>0</v>
      </c>
      <c r="W101" s="97">
        <f>COUNTIFS('Sch D. Workings'!AF202,"&gt;"&amp;$D$14)</f>
        <v>0</v>
      </c>
      <c r="X101" s="83"/>
      <c r="Y101" s="76">
        <f>'Sch D. Workings'!AK202</f>
        <v>0</v>
      </c>
      <c r="Z101" s="296">
        <f>IF(OR('Sch D. Workings'!D95="",$D$7&lt;=U$7,Y101=0),0,IF(OR(T101="Exceeded Cap",N101="Exceeded Cap",SUM(H101,N101,T101)='Sch D. Workings'!$D$12),"Exceeded Cap",IF((SUMIFS('Sch A. Input'!H93:CA93,'Sch A. Input'!$H$14:$CA$14,"Total",'Sch A. Input'!$H$13:$CA$13,"&lt;="&amp;$AA$7))&gt;'Sch D. Workings'!$D$12,MIN('Sch D. Workings'!AN202,'Sch D. Workings'!$D$12-N101-T101-H101),'Sch D. Workings'!AN202)))</f>
        <v>0</v>
      </c>
      <c r="AA101" s="216">
        <f>'Sch D. Workings'!AS202</f>
        <v>0</v>
      </c>
      <c r="AB101" s="80">
        <f>IFERROR(LOOKUP('Sch D. Workings'!AP202,$C$10:$C$14,$B$10:$B$14),0)</f>
        <v>0</v>
      </c>
      <c r="AC101" s="97">
        <f>COUNTIFS('Sch D. Workings'!AP202,"&gt;"&amp;$D$14)</f>
        <v>0</v>
      </c>
    </row>
    <row r="102" spans="3:29" x14ac:dyDescent="0.35">
      <c r="C102" s="79" t="str">
        <f>IF('Sch A. Input'!B94="","",'Sch A. Input'!B94)</f>
        <v/>
      </c>
      <c r="D102" s="77" t="str">
        <f>IF('Sch A. Input'!C94="","",'Sch A. Input'!C94)</f>
        <v/>
      </c>
      <c r="E102" s="83"/>
      <c r="F102" s="83"/>
      <c r="G102" s="97">
        <f>'Sch D. Workings'!G203</f>
        <v>0</v>
      </c>
      <c r="H102" s="297">
        <f>IF(OR('Sch D. Workings'!D96="",G102=0),0,(IF((SUMIFS('Sch A. Input'!H94:CA94,'Sch A. Input'!$H$14:$CA$14,"Total",'Sch A. Input'!$H$13:$CA$13,"&lt;="&amp;$I$7))&gt;'Sch D. Workings'!$D$12,MIN('Sch D. Workings'!J203,'Sch D. Workings'!$D$12),'Sch D. Workings'!J203)))</f>
        <v>0</v>
      </c>
      <c r="I102" s="216">
        <f>'Sch D. Workings'!O203</f>
        <v>0</v>
      </c>
      <c r="J102" s="80">
        <f>IFERROR(LOOKUP('Sch D. Workings'!L203,$C$10:$C$14,$B$10:$B$14),0)</f>
        <v>0</v>
      </c>
      <c r="K102" s="97">
        <f>COUNTIFS('Sch D. Workings'!L203,"&gt;"&amp;$D$14)</f>
        <v>0</v>
      </c>
      <c r="L102" s="83"/>
      <c r="M102" s="76">
        <f>'Sch D. Workings'!Q203</f>
        <v>0</v>
      </c>
      <c r="N102" s="296">
        <f>IF(OR('Sch D. Workings'!D96="",$D$7&lt;=I$7,M102=0),0,(IF(H102='Sch D. Workings'!$D$12,"Exceeded Cap",IF((SUMIFS('Sch A. Input'!H94:CA94,'Sch A. Input'!$H$14:$CA$14,"Total",'Sch A. Input'!$H$13:$CA$13,"&lt;="&amp;$O$7))&gt;'Sch D. Workings'!$D$12,MIN('Sch D. Workings'!T203,'Sch D. Workings'!$D$12-H102),'Sch D. Workings'!T203))))</f>
        <v>0</v>
      </c>
      <c r="O102" s="216">
        <f>'Sch D. Workings'!Y203</f>
        <v>0</v>
      </c>
      <c r="P102" s="80">
        <f>IFERROR(LOOKUP('Sch D. Workings'!V203,$C$10:$C$14,$B$10:$B$14),0)</f>
        <v>0</v>
      </c>
      <c r="Q102" s="97">
        <f>COUNTIFS('Sch D. Workings'!V203,"&gt;"&amp;$D$14)</f>
        <v>0</v>
      </c>
      <c r="R102" s="83"/>
      <c r="S102" s="76">
        <f>'Sch D. Workings'!AA203</f>
        <v>0</v>
      </c>
      <c r="T102" s="296">
        <f>IF(OR('Sch D. Workings'!D96="",$D$7&lt;=O$7,S102=0),0,IF(OR(N102="Exceeded Cap",SUM(H102,N102)='Sch D. Workings'!$D$12),"Exceeded cap",IF((SUMIFS('Sch A. Input'!H94:CA94,'Sch A. Input'!$H$14:$CA$14,"Total",'Sch A. Input'!$H$13:$CA$13,"&lt;="&amp;$U$7))&gt;'Sch D. Workings'!$D$12,MIN('Sch D. Workings'!AD203,'Sch D. Workings'!$D$12-N102-H102),'Sch D. Workings'!AD203)))</f>
        <v>0</v>
      </c>
      <c r="U102" s="216">
        <f>'Sch D. Workings'!AI203</f>
        <v>0</v>
      </c>
      <c r="V102" s="80">
        <f>IFERROR(LOOKUP('Sch D. Workings'!AF203,$C$10:$C$14,$B$10:$B$14),0)</f>
        <v>0</v>
      </c>
      <c r="W102" s="97">
        <f>COUNTIFS('Sch D. Workings'!AF203,"&gt;"&amp;$D$14)</f>
        <v>0</v>
      </c>
      <c r="X102" s="83"/>
      <c r="Y102" s="76">
        <f>'Sch D. Workings'!AK203</f>
        <v>0</v>
      </c>
      <c r="Z102" s="296">
        <f>IF(OR('Sch D. Workings'!D96="",$D$7&lt;=U$7,Y102=0),0,IF(OR(T102="Exceeded Cap",N102="Exceeded Cap",SUM(H102,N102,T102)='Sch D. Workings'!$D$12),"Exceeded Cap",IF((SUMIFS('Sch A. Input'!H94:CA94,'Sch A. Input'!$H$14:$CA$14,"Total",'Sch A. Input'!$H$13:$CA$13,"&lt;="&amp;$AA$7))&gt;'Sch D. Workings'!$D$12,MIN('Sch D. Workings'!AN203,'Sch D. Workings'!$D$12-N102-T102-H102),'Sch D. Workings'!AN203)))</f>
        <v>0</v>
      </c>
      <c r="AA102" s="216">
        <f>'Sch D. Workings'!AS203</f>
        <v>0</v>
      </c>
      <c r="AB102" s="80">
        <f>IFERROR(LOOKUP('Sch D. Workings'!AP203,$C$10:$C$14,$B$10:$B$14),0)</f>
        <v>0</v>
      </c>
      <c r="AC102" s="97">
        <f>COUNTIFS('Sch D. Workings'!AP203,"&gt;"&amp;$D$14)</f>
        <v>0</v>
      </c>
    </row>
    <row r="103" spans="3:29" x14ac:dyDescent="0.35">
      <c r="C103" s="79" t="str">
        <f>IF('Sch A. Input'!B95="","",'Sch A. Input'!B95)</f>
        <v/>
      </c>
      <c r="D103" s="77" t="str">
        <f>IF('Sch A. Input'!C95="","",'Sch A. Input'!C95)</f>
        <v/>
      </c>
      <c r="E103" s="83"/>
      <c r="F103" s="83"/>
      <c r="G103" s="97">
        <f>'Sch D. Workings'!G204</f>
        <v>0</v>
      </c>
      <c r="H103" s="297">
        <f>IF(OR('Sch D. Workings'!D97="",G103=0),0,(IF((SUMIFS('Sch A. Input'!H95:CA95,'Sch A. Input'!$H$14:$CA$14,"Total",'Sch A. Input'!$H$13:$CA$13,"&lt;="&amp;$I$7))&gt;'Sch D. Workings'!$D$12,MIN('Sch D. Workings'!J204,'Sch D. Workings'!$D$12),'Sch D. Workings'!J204)))</f>
        <v>0</v>
      </c>
      <c r="I103" s="216">
        <f>'Sch D. Workings'!O204</f>
        <v>0</v>
      </c>
      <c r="J103" s="80">
        <f>IFERROR(LOOKUP('Sch D. Workings'!L204,$C$10:$C$14,$B$10:$B$14),0)</f>
        <v>0</v>
      </c>
      <c r="K103" s="97">
        <f>COUNTIFS('Sch D. Workings'!L204,"&gt;"&amp;$D$14)</f>
        <v>0</v>
      </c>
      <c r="L103" s="83"/>
      <c r="M103" s="76">
        <f>'Sch D. Workings'!Q204</f>
        <v>0</v>
      </c>
      <c r="N103" s="296">
        <f>IF(OR('Sch D. Workings'!D97="",$D$7&lt;=I$7,M103=0),0,(IF(H103='Sch D. Workings'!$D$12,"Exceeded Cap",IF((SUMIFS('Sch A. Input'!H95:CA95,'Sch A. Input'!$H$14:$CA$14,"Total",'Sch A. Input'!$H$13:$CA$13,"&lt;="&amp;$O$7))&gt;'Sch D. Workings'!$D$12,MIN('Sch D. Workings'!T204,'Sch D. Workings'!$D$12-H103),'Sch D. Workings'!T204))))</f>
        <v>0</v>
      </c>
      <c r="O103" s="216">
        <f>'Sch D. Workings'!Y204</f>
        <v>0</v>
      </c>
      <c r="P103" s="80">
        <f>IFERROR(LOOKUP('Sch D. Workings'!V204,$C$10:$C$14,$B$10:$B$14),0)</f>
        <v>0</v>
      </c>
      <c r="Q103" s="97">
        <f>COUNTIFS('Sch D. Workings'!V204,"&gt;"&amp;$D$14)</f>
        <v>0</v>
      </c>
      <c r="R103" s="83"/>
      <c r="S103" s="76">
        <f>'Sch D. Workings'!AA204</f>
        <v>0</v>
      </c>
      <c r="T103" s="296">
        <f>IF(OR('Sch D. Workings'!D97="",$D$7&lt;=O$7,S103=0),0,IF(OR(N103="Exceeded Cap",SUM(H103,N103)='Sch D. Workings'!$D$12),"Exceeded cap",IF((SUMIFS('Sch A. Input'!H95:CA95,'Sch A. Input'!$H$14:$CA$14,"Total",'Sch A. Input'!$H$13:$CA$13,"&lt;="&amp;$U$7))&gt;'Sch D. Workings'!$D$12,MIN('Sch D. Workings'!AD204,'Sch D. Workings'!$D$12-N103-H103),'Sch D. Workings'!AD204)))</f>
        <v>0</v>
      </c>
      <c r="U103" s="216">
        <f>'Sch D. Workings'!AI204</f>
        <v>0</v>
      </c>
      <c r="V103" s="80">
        <f>IFERROR(LOOKUP('Sch D. Workings'!AF204,$C$10:$C$14,$B$10:$B$14),0)</f>
        <v>0</v>
      </c>
      <c r="W103" s="97">
        <f>COUNTIFS('Sch D. Workings'!AF204,"&gt;"&amp;$D$14)</f>
        <v>0</v>
      </c>
      <c r="X103" s="83"/>
      <c r="Y103" s="76">
        <f>'Sch D. Workings'!AK204</f>
        <v>0</v>
      </c>
      <c r="Z103" s="296">
        <f>IF(OR('Sch D. Workings'!D97="",$D$7&lt;=U$7,Y103=0),0,IF(OR(T103="Exceeded Cap",N103="Exceeded Cap",SUM(H103,N103,T103)='Sch D. Workings'!$D$12),"Exceeded Cap",IF((SUMIFS('Sch A. Input'!H95:CA95,'Sch A. Input'!$H$14:$CA$14,"Total",'Sch A. Input'!$H$13:$CA$13,"&lt;="&amp;$AA$7))&gt;'Sch D. Workings'!$D$12,MIN('Sch D. Workings'!AN204,'Sch D. Workings'!$D$12-N103-T103-H103),'Sch D. Workings'!AN204)))</f>
        <v>0</v>
      </c>
      <c r="AA103" s="216">
        <f>'Sch D. Workings'!AS204</f>
        <v>0</v>
      </c>
      <c r="AB103" s="80">
        <f>IFERROR(LOOKUP('Sch D. Workings'!AP204,$C$10:$C$14,$B$10:$B$14),0)</f>
        <v>0</v>
      </c>
      <c r="AC103" s="97">
        <f>COUNTIFS('Sch D. Workings'!AP204,"&gt;"&amp;$D$14)</f>
        <v>0</v>
      </c>
    </row>
    <row r="104" spans="3:29" x14ac:dyDescent="0.35">
      <c r="C104" s="79" t="str">
        <f>IF('Sch A. Input'!B96="","",'Sch A. Input'!B96)</f>
        <v/>
      </c>
      <c r="D104" s="77" t="str">
        <f>IF('Sch A. Input'!C96="","",'Sch A. Input'!C96)</f>
        <v/>
      </c>
      <c r="E104" s="83"/>
      <c r="F104" s="83"/>
      <c r="G104" s="97">
        <f>'Sch D. Workings'!G205</f>
        <v>0</v>
      </c>
      <c r="H104" s="297">
        <f>IF(OR('Sch D. Workings'!D98="",G104=0),0,(IF((SUMIFS('Sch A. Input'!H96:CA96,'Sch A. Input'!$H$14:$CA$14,"Total",'Sch A. Input'!$H$13:$CA$13,"&lt;="&amp;$I$7))&gt;'Sch D. Workings'!$D$12,MIN('Sch D. Workings'!J205,'Sch D. Workings'!$D$12),'Sch D. Workings'!J205)))</f>
        <v>0</v>
      </c>
      <c r="I104" s="216">
        <f>'Sch D. Workings'!O205</f>
        <v>0</v>
      </c>
      <c r="J104" s="80">
        <f>IFERROR(LOOKUP('Sch D. Workings'!L205,$C$10:$C$14,$B$10:$B$14),0)</f>
        <v>0</v>
      </c>
      <c r="K104" s="97">
        <f>COUNTIFS('Sch D. Workings'!L205,"&gt;"&amp;$D$14)</f>
        <v>0</v>
      </c>
      <c r="L104" s="83"/>
      <c r="M104" s="76">
        <f>'Sch D. Workings'!Q205</f>
        <v>0</v>
      </c>
      <c r="N104" s="296">
        <f>IF(OR('Sch D. Workings'!D98="",$D$7&lt;=I$7,M104=0),0,(IF(H104='Sch D. Workings'!$D$12,"Exceeded Cap",IF((SUMIFS('Sch A. Input'!H96:CA96,'Sch A. Input'!$H$14:$CA$14,"Total",'Sch A. Input'!$H$13:$CA$13,"&lt;="&amp;$O$7))&gt;'Sch D. Workings'!$D$12,MIN('Sch D. Workings'!T205,'Sch D. Workings'!$D$12-H104),'Sch D. Workings'!T205))))</f>
        <v>0</v>
      </c>
      <c r="O104" s="216">
        <f>'Sch D. Workings'!Y205</f>
        <v>0</v>
      </c>
      <c r="P104" s="80">
        <f>IFERROR(LOOKUP('Sch D. Workings'!V205,$C$10:$C$14,$B$10:$B$14),0)</f>
        <v>0</v>
      </c>
      <c r="Q104" s="97">
        <f>COUNTIFS('Sch D. Workings'!V205,"&gt;"&amp;$D$14)</f>
        <v>0</v>
      </c>
      <c r="R104" s="83"/>
      <c r="S104" s="76">
        <f>'Sch D. Workings'!AA205</f>
        <v>0</v>
      </c>
      <c r="T104" s="296">
        <f>IF(OR('Sch D. Workings'!D98="",$D$7&lt;=O$7,S104=0),0,IF(OR(N104="Exceeded Cap",SUM(H104,N104)='Sch D. Workings'!$D$12),"Exceeded cap",IF((SUMIFS('Sch A. Input'!H96:CA96,'Sch A. Input'!$H$14:$CA$14,"Total",'Sch A. Input'!$H$13:$CA$13,"&lt;="&amp;$U$7))&gt;'Sch D. Workings'!$D$12,MIN('Sch D. Workings'!AD205,'Sch D. Workings'!$D$12-N104-H104),'Sch D. Workings'!AD205)))</f>
        <v>0</v>
      </c>
      <c r="U104" s="216">
        <f>'Sch D. Workings'!AI205</f>
        <v>0</v>
      </c>
      <c r="V104" s="80">
        <f>IFERROR(LOOKUP('Sch D. Workings'!AF205,$C$10:$C$14,$B$10:$B$14),0)</f>
        <v>0</v>
      </c>
      <c r="W104" s="97">
        <f>COUNTIFS('Sch D. Workings'!AF205,"&gt;"&amp;$D$14)</f>
        <v>0</v>
      </c>
      <c r="X104" s="83"/>
      <c r="Y104" s="76">
        <f>'Sch D. Workings'!AK205</f>
        <v>0</v>
      </c>
      <c r="Z104" s="296">
        <f>IF(OR('Sch D. Workings'!D98="",$D$7&lt;=U$7,Y104=0),0,IF(OR(T104="Exceeded Cap",N104="Exceeded Cap",SUM(H104,N104,T104)='Sch D. Workings'!$D$12),"Exceeded Cap",IF((SUMIFS('Sch A. Input'!H96:CA96,'Sch A. Input'!$H$14:$CA$14,"Total",'Sch A. Input'!$H$13:$CA$13,"&lt;="&amp;$AA$7))&gt;'Sch D. Workings'!$D$12,MIN('Sch D. Workings'!AN205,'Sch D. Workings'!$D$12-N104-T104-H104),'Sch D. Workings'!AN205)))</f>
        <v>0</v>
      </c>
      <c r="AA104" s="216">
        <f>'Sch D. Workings'!AS205</f>
        <v>0</v>
      </c>
      <c r="AB104" s="80">
        <f>IFERROR(LOOKUP('Sch D. Workings'!AP205,$C$10:$C$14,$B$10:$B$14),0)</f>
        <v>0</v>
      </c>
      <c r="AC104" s="97">
        <f>COUNTIFS('Sch D. Workings'!AP205,"&gt;"&amp;$D$14)</f>
        <v>0</v>
      </c>
    </row>
    <row r="105" spans="3:29" x14ac:dyDescent="0.35">
      <c r="C105" s="79" t="str">
        <f>IF('Sch A. Input'!B97="","",'Sch A. Input'!B97)</f>
        <v/>
      </c>
      <c r="D105" s="77" t="str">
        <f>IF('Sch A. Input'!C97="","",'Sch A. Input'!C97)</f>
        <v/>
      </c>
      <c r="E105" s="83"/>
      <c r="F105" s="83"/>
      <c r="G105" s="97">
        <f>'Sch D. Workings'!G206</f>
        <v>0</v>
      </c>
      <c r="H105" s="297">
        <f>IF(OR('Sch D. Workings'!D99="",G105=0),0,(IF((SUMIFS('Sch A. Input'!H97:CA97,'Sch A. Input'!$H$14:$CA$14,"Total",'Sch A. Input'!$H$13:$CA$13,"&lt;="&amp;$I$7))&gt;'Sch D. Workings'!$D$12,MIN('Sch D. Workings'!J206,'Sch D. Workings'!$D$12),'Sch D. Workings'!J206)))</f>
        <v>0</v>
      </c>
      <c r="I105" s="216">
        <f>'Sch D. Workings'!O206</f>
        <v>0</v>
      </c>
      <c r="J105" s="80">
        <f>IFERROR(LOOKUP('Sch D. Workings'!L206,$C$10:$C$14,$B$10:$B$14),0)</f>
        <v>0</v>
      </c>
      <c r="K105" s="97">
        <f>COUNTIFS('Sch D. Workings'!L206,"&gt;"&amp;$D$14)</f>
        <v>0</v>
      </c>
      <c r="L105" s="83"/>
      <c r="M105" s="76">
        <f>'Sch D. Workings'!Q206</f>
        <v>0</v>
      </c>
      <c r="N105" s="296">
        <f>IF(OR('Sch D. Workings'!D99="",$D$7&lt;=I$7,M105=0),0,(IF(H105='Sch D. Workings'!$D$12,"Exceeded Cap",IF((SUMIFS('Sch A. Input'!H97:CA97,'Sch A. Input'!$H$14:$CA$14,"Total",'Sch A. Input'!$H$13:$CA$13,"&lt;="&amp;$O$7))&gt;'Sch D. Workings'!$D$12,MIN('Sch D. Workings'!T206,'Sch D. Workings'!$D$12-H105),'Sch D. Workings'!T206))))</f>
        <v>0</v>
      </c>
      <c r="O105" s="216">
        <f>'Sch D. Workings'!Y206</f>
        <v>0</v>
      </c>
      <c r="P105" s="80">
        <f>IFERROR(LOOKUP('Sch D. Workings'!V206,$C$10:$C$14,$B$10:$B$14),0)</f>
        <v>0</v>
      </c>
      <c r="Q105" s="97">
        <f>COUNTIFS('Sch D. Workings'!V206,"&gt;"&amp;$D$14)</f>
        <v>0</v>
      </c>
      <c r="R105" s="83"/>
      <c r="S105" s="76">
        <f>'Sch D. Workings'!AA206</f>
        <v>0</v>
      </c>
      <c r="T105" s="296">
        <f>IF(OR('Sch D. Workings'!D99="",$D$7&lt;=O$7,S105=0),0,IF(OR(N105="Exceeded Cap",SUM(H105,N105)='Sch D. Workings'!$D$12),"Exceeded cap",IF((SUMIFS('Sch A. Input'!H97:CA97,'Sch A. Input'!$H$14:$CA$14,"Total",'Sch A. Input'!$H$13:$CA$13,"&lt;="&amp;$U$7))&gt;'Sch D. Workings'!$D$12,MIN('Sch D. Workings'!AD206,'Sch D. Workings'!$D$12-N105-H105),'Sch D. Workings'!AD206)))</f>
        <v>0</v>
      </c>
      <c r="U105" s="216">
        <f>'Sch D. Workings'!AI206</f>
        <v>0</v>
      </c>
      <c r="V105" s="80">
        <f>IFERROR(LOOKUP('Sch D. Workings'!AF206,$C$10:$C$14,$B$10:$B$14),0)</f>
        <v>0</v>
      </c>
      <c r="W105" s="97">
        <f>COUNTIFS('Sch D. Workings'!AF206,"&gt;"&amp;$D$14)</f>
        <v>0</v>
      </c>
      <c r="X105" s="83"/>
      <c r="Y105" s="76">
        <f>'Sch D. Workings'!AK206</f>
        <v>0</v>
      </c>
      <c r="Z105" s="296">
        <f>IF(OR('Sch D. Workings'!D99="",$D$7&lt;=U$7,Y105=0),0,IF(OR(T105="Exceeded Cap",N105="Exceeded Cap",SUM(H105,N105,T105)='Sch D. Workings'!$D$12),"Exceeded Cap",IF((SUMIFS('Sch A. Input'!H97:CA97,'Sch A. Input'!$H$14:$CA$14,"Total",'Sch A. Input'!$H$13:$CA$13,"&lt;="&amp;$AA$7))&gt;'Sch D. Workings'!$D$12,MIN('Sch D. Workings'!AN206,'Sch D. Workings'!$D$12-N105-T105-H105),'Sch D. Workings'!AN206)))</f>
        <v>0</v>
      </c>
      <c r="AA105" s="216">
        <f>'Sch D. Workings'!AS206</f>
        <v>0</v>
      </c>
      <c r="AB105" s="80">
        <f>IFERROR(LOOKUP('Sch D. Workings'!AP206,$C$10:$C$14,$B$10:$B$14),0)</f>
        <v>0</v>
      </c>
      <c r="AC105" s="97">
        <f>COUNTIFS('Sch D. Workings'!AP206,"&gt;"&amp;$D$14)</f>
        <v>0</v>
      </c>
    </row>
    <row r="106" spans="3:29" x14ac:dyDescent="0.35">
      <c r="C106" s="79" t="str">
        <f>IF('Sch A. Input'!B98="","",'Sch A. Input'!B98)</f>
        <v/>
      </c>
      <c r="D106" s="77" t="str">
        <f>IF('Sch A. Input'!C98="","",'Sch A. Input'!C98)</f>
        <v/>
      </c>
      <c r="E106" s="83"/>
      <c r="F106" s="83"/>
      <c r="G106" s="97">
        <f>'Sch D. Workings'!G207</f>
        <v>0</v>
      </c>
      <c r="H106" s="297">
        <f>IF(OR('Sch D. Workings'!D100="",G106=0),0,(IF((SUMIFS('Sch A. Input'!H98:CA98,'Sch A. Input'!$H$14:$CA$14,"Total",'Sch A. Input'!$H$13:$CA$13,"&lt;="&amp;$I$7))&gt;'Sch D. Workings'!$D$12,MIN('Sch D. Workings'!J207,'Sch D. Workings'!$D$12),'Sch D. Workings'!J207)))</f>
        <v>0</v>
      </c>
      <c r="I106" s="216">
        <f>'Sch D. Workings'!O207</f>
        <v>0</v>
      </c>
      <c r="J106" s="80">
        <f>IFERROR(LOOKUP('Sch D. Workings'!L207,$C$10:$C$14,$B$10:$B$14),0)</f>
        <v>0</v>
      </c>
      <c r="K106" s="97">
        <f>COUNTIFS('Sch D. Workings'!L207,"&gt;"&amp;$D$14)</f>
        <v>0</v>
      </c>
      <c r="L106" s="83"/>
      <c r="M106" s="76">
        <f>'Sch D. Workings'!Q207</f>
        <v>0</v>
      </c>
      <c r="N106" s="296">
        <f>IF(OR('Sch D. Workings'!D100="",$D$7&lt;=I$7,M106=0),0,(IF(H106='Sch D. Workings'!$D$12,"Exceeded Cap",IF((SUMIFS('Sch A. Input'!H98:CA98,'Sch A. Input'!$H$14:$CA$14,"Total",'Sch A. Input'!$H$13:$CA$13,"&lt;="&amp;$O$7))&gt;'Sch D. Workings'!$D$12,MIN('Sch D. Workings'!T207,'Sch D. Workings'!$D$12-H106),'Sch D. Workings'!T207))))</f>
        <v>0</v>
      </c>
      <c r="O106" s="216">
        <f>'Sch D. Workings'!Y207</f>
        <v>0</v>
      </c>
      <c r="P106" s="80">
        <f>IFERROR(LOOKUP('Sch D. Workings'!V207,$C$10:$C$14,$B$10:$B$14),0)</f>
        <v>0</v>
      </c>
      <c r="Q106" s="97">
        <f>COUNTIFS('Sch D. Workings'!V207,"&gt;"&amp;$D$14)</f>
        <v>0</v>
      </c>
      <c r="R106" s="83"/>
      <c r="S106" s="76">
        <f>'Sch D. Workings'!AA207</f>
        <v>0</v>
      </c>
      <c r="T106" s="296">
        <f>IF(OR('Sch D. Workings'!D100="",$D$7&lt;=O$7,S106=0),0,IF(OR(N106="Exceeded Cap",SUM(H106,N106)='Sch D. Workings'!$D$12),"Exceeded cap",IF((SUMIFS('Sch A. Input'!H98:CA98,'Sch A. Input'!$H$14:$CA$14,"Total",'Sch A. Input'!$H$13:$CA$13,"&lt;="&amp;$U$7))&gt;'Sch D. Workings'!$D$12,MIN('Sch D. Workings'!AD207,'Sch D. Workings'!$D$12-N106-H106),'Sch D. Workings'!AD207)))</f>
        <v>0</v>
      </c>
      <c r="U106" s="216">
        <f>'Sch D. Workings'!AI207</f>
        <v>0</v>
      </c>
      <c r="V106" s="80">
        <f>IFERROR(LOOKUP('Sch D. Workings'!AF207,$C$10:$C$14,$B$10:$B$14),0)</f>
        <v>0</v>
      </c>
      <c r="W106" s="97">
        <f>COUNTIFS('Sch D. Workings'!AF207,"&gt;"&amp;$D$14)</f>
        <v>0</v>
      </c>
      <c r="X106" s="83"/>
      <c r="Y106" s="76">
        <f>'Sch D. Workings'!AK207</f>
        <v>0</v>
      </c>
      <c r="Z106" s="296">
        <f>IF(OR('Sch D. Workings'!D100="",$D$7&lt;=U$7,Y106=0),0,IF(OR(T106="Exceeded Cap",N106="Exceeded Cap",SUM(H106,N106,T106)='Sch D. Workings'!$D$12),"Exceeded Cap",IF((SUMIFS('Sch A. Input'!H98:CA98,'Sch A. Input'!$H$14:$CA$14,"Total",'Sch A. Input'!$H$13:$CA$13,"&lt;="&amp;$AA$7))&gt;'Sch D. Workings'!$D$12,MIN('Sch D. Workings'!AN207,'Sch D. Workings'!$D$12-N106-T106-H106),'Sch D. Workings'!AN207)))</f>
        <v>0</v>
      </c>
      <c r="AA106" s="216">
        <f>'Sch D. Workings'!AS207</f>
        <v>0</v>
      </c>
      <c r="AB106" s="80">
        <f>IFERROR(LOOKUP('Sch D. Workings'!AP207,$C$10:$C$14,$B$10:$B$14),0)</f>
        <v>0</v>
      </c>
      <c r="AC106" s="97">
        <f>COUNTIFS('Sch D. Workings'!AP207,"&gt;"&amp;$D$14)</f>
        <v>0</v>
      </c>
    </row>
    <row r="107" spans="3:29" x14ac:dyDescent="0.35">
      <c r="C107" s="79" t="str">
        <f>IF('Sch A. Input'!B99="","",'Sch A. Input'!B99)</f>
        <v/>
      </c>
      <c r="D107" s="77" t="str">
        <f>IF('Sch A. Input'!C99="","",'Sch A. Input'!C99)</f>
        <v/>
      </c>
      <c r="E107" s="83"/>
      <c r="F107" s="83"/>
      <c r="G107" s="97">
        <f>'Sch D. Workings'!G208</f>
        <v>0</v>
      </c>
      <c r="H107" s="297">
        <f>IF(OR('Sch D. Workings'!D101="",G107=0),0,(IF((SUMIFS('Sch A. Input'!H99:CA99,'Sch A. Input'!$H$14:$CA$14,"Total",'Sch A. Input'!$H$13:$CA$13,"&lt;="&amp;$I$7))&gt;'Sch D. Workings'!$D$12,MIN('Sch D. Workings'!J208,'Sch D. Workings'!$D$12),'Sch D. Workings'!J208)))</f>
        <v>0</v>
      </c>
      <c r="I107" s="216">
        <f>'Sch D. Workings'!O208</f>
        <v>0</v>
      </c>
      <c r="J107" s="80">
        <f>IFERROR(LOOKUP('Sch D. Workings'!L208,$C$10:$C$14,$B$10:$B$14),0)</f>
        <v>0</v>
      </c>
      <c r="K107" s="97">
        <f>COUNTIFS('Sch D. Workings'!L208,"&gt;"&amp;$D$14)</f>
        <v>0</v>
      </c>
      <c r="L107" s="83"/>
      <c r="M107" s="76">
        <f>'Sch D. Workings'!Q208</f>
        <v>0</v>
      </c>
      <c r="N107" s="296">
        <f>IF(OR('Sch D. Workings'!D101="",$D$7&lt;=I$7,M107=0),0,(IF(H107='Sch D. Workings'!$D$12,"Exceeded Cap",IF((SUMIFS('Sch A. Input'!H99:CA99,'Sch A. Input'!$H$14:$CA$14,"Total",'Sch A. Input'!$H$13:$CA$13,"&lt;="&amp;$O$7))&gt;'Sch D. Workings'!$D$12,MIN('Sch D. Workings'!T208,'Sch D. Workings'!$D$12-H107),'Sch D. Workings'!T208))))</f>
        <v>0</v>
      </c>
      <c r="O107" s="216">
        <f>'Sch D. Workings'!Y208</f>
        <v>0</v>
      </c>
      <c r="P107" s="80">
        <f>IFERROR(LOOKUP('Sch D. Workings'!V208,$C$10:$C$14,$B$10:$B$14),0)</f>
        <v>0</v>
      </c>
      <c r="Q107" s="97">
        <f>COUNTIFS('Sch D. Workings'!V208,"&gt;"&amp;$D$14)</f>
        <v>0</v>
      </c>
      <c r="R107" s="83"/>
      <c r="S107" s="76">
        <f>'Sch D. Workings'!AA208</f>
        <v>0</v>
      </c>
      <c r="T107" s="296">
        <f>IF(OR('Sch D. Workings'!D101="",$D$7&lt;=O$7,S107=0),0,IF(OR(N107="Exceeded Cap",SUM(H107,N107)='Sch D. Workings'!$D$12),"Exceeded cap",IF((SUMIFS('Sch A. Input'!H99:CA99,'Sch A. Input'!$H$14:$CA$14,"Total",'Sch A. Input'!$H$13:$CA$13,"&lt;="&amp;$U$7))&gt;'Sch D. Workings'!$D$12,MIN('Sch D. Workings'!AD208,'Sch D. Workings'!$D$12-N107-H107),'Sch D. Workings'!AD208)))</f>
        <v>0</v>
      </c>
      <c r="U107" s="216">
        <f>'Sch D. Workings'!AI208</f>
        <v>0</v>
      </c>
      <c r="V107" s="80">
        <f>IFERROR(LOOKUP('Sch D. Workings'!AF208,$C$10:$C$14,$B$10:$B$14),0)</f>
        <v>0</v>
      </c>
      <c r="W107" s="97">
        <f>COUNTIFS('Sch D. Workings'!AF208,"&gt;"&amp;$D$14)</f>
        <v>0</v>
      </c>
      <c r="X107" s="83"/>
      <c r="Y107" s="76">
        <f>'Sch D. Workings'!AK208</f>
        <v>0</v>
      </c>
      <c r="Z107" s="296">
        <f>IF(OR('Sch D. Workings'!D101="",$D$7&lt;=U$7,Y107=0),0,IF(OR(T107="Exceeded Cap",N107="Exceeded Cap",SUM(H107,N107,T107)='Sch D. Workings'!$D$12),"Exceeded Cap",IF((SUMIFS('Sch A. Input'!H99:CA99,'Sch A. Input'!$H$14:$CA$14,"Total",'Sch A. Input'!$H$13:$CA$13,"&lt;="&amp;$AA$7))&gt;'Sch D. Workings'!$D$12,MIN('Sch D. Workings'!AN208,'Sch D. Workings'!$D$12-N107-T107-H107),'Sch D. Workings'!AN208)))</f>
        <v>0</v>
      </c>
      <c r="AA107" s="216">
        <f>'Sch D. Workings'!AS208</f>
        <v>0</v>
      </c>
      <c r="AB107" s="80">
        <f>IFERROR(LOOKUP('Sch D. Workings'!AP208,$C$10:$C$14,$B$10:$B$14),0)</f>
        <v>0</v>
      </c>
      <c r="AC107" s="97">
        <f>COUNTIFS('Sch D. Workings'!AP208,"&gt;"&amp;$D$14)</f>
        <v>0</v>
      </c>
    </row>
    <row r="108" spans="3:29" x14ac:dyDescent="0.35">
      <c r="C108" s="79" t="str">
        <f>IF('Sch A. Input'!B100="","",'Sch A. Input'!B100)</f>
        <v/>
      </c>
      <c r="D108" s="77" t="str">
        <f>IF('Sch A. Input'!C100="","",'Sch A. Input'!C100)</f>
        <v/>
      </c>
      <c r="E108" s="83"/>
      <c r="F108" s="83"/>
      <c r="G108" s="97">
        <f>'Sch D. Workings'!G209</f>
        <v>0</v>
      </c>
      <c r="H108" s="297">
        <f>IF(OR('Sch D. Workings'!D102="",G108=0),0,(IF((SUMIFS('Sch A. Input'!H100:CA100,'Sch A. Input'!$H$14:$CA$14,"Total",'Sch A. Input'!$H$13:$CA$13,"&lt;="&amp;$I$7))&gt;'Sch D. Workings'!$D$12,MIN('Sch D. Workings'!J209,'Sch D. Workings'!$D$12),'Sch D. Workings'!J209)))</f>
        <v>0</v>
      </c>
      <c r="I108" s="216">
        <f>'Sch D. Workings'!O209</f>
        <v>0</v>
      </c>
      <c r="J108" s="80">
        <f>IFERROR(LOOKUP('Sch D. Workings'!L209,$C$10:$C$14,$B$10:$B$14),0)</f>
        <v>0</v>
      </c>
      <c r="K108" s="97">
        <f>COUNTIFS('Sch D. Workings'!L209,"&gt;"&amp;$D$14)</f>
        <v>0</v>
      </c>
      <c r="L108" s="83"/>
      <c r="M108" s="76">
        <f>'Sch D. Workings'!Q209</f>
        <v>0</v>
      </c>
      <c r="N108" s="296">
        <f>IF(OR('Sch D. Workings'!D102="",$D$7&lt;=I$7,M108=0),0,(IF(H108='Sch D. Workings'!$D$12,"Exceeded Cap",IF((SUMIFS('Sch A. Input'!H100:CA100,'Sch A. Input'!$H$14:$CA$14,"Total",'Sch A. Input'!$H$13:$CA$13,"&lt;="&amp;$O$7))&gt;'Sch D. Workings'!$D$12,MIN('Sch D. Workings'!T209,'Sch D. Workings'!$D$12-H108),'Sch D. Workings'!T209))))</f>
        <v>0</v>
      </c>
      <c r="O108" s="216">
        <f>'Sch D. Workings'!Y209</f>
        <v>0</v>
      </c>
      <c r="P108" s="80">
        <f>IFERROR(LOOKUP('Sch D. Workings'!V209,$C$10:$C$14,$B$10:$B$14),0)</f>
        <v>0</v>
      </c>
      <c r="Q108" s="97">
        <f>COUNTIFS('Sch D. Workings'!V209,"&gt;"&amp;$D$14)</f>
        <v>0</v>
      </c>
      <c r="R108" s="83"/>
      <c r="S108" s="76">
        <f>'Sch D. Workings'!AA209</f>
        <v>0</v>
      </c>
      <c r="T108" s="296">
        <f>IF(OR('Sch D. Workings'!D102="",$D$7&lt;=O$7,S108=0),0,IF(OR(N108="Exceeded Cap",SUM(H108,N108)='Sch D. Workings'!$D$12),"Exceeded cap",IF((SUMIFS('Sch A. Input'!H100:CA100,'Sch A. Input'!$H$14:$CA$14,"Total",'Sch A. Input'!$H$13:$CA$13,"&lt;="&amp;$U$7))&gt;'Sch D. Workings'!$D$12,MIN('Sch D. Workings'!AD209,'Sch D. Workings'!$D$12-N108-H108),'Sch D. Workings'!AD209)))</f>
        <v>0</v>
      </c>
      <c r="U108" s="216">
        <f>'Sch D. Workings'!AI209</f>
        <v>0</v>
      </c>
      <c r="V108" s="80">
        <f>IFERROR(LOOKUP('Sch D. Workings'!AF209,$C$10:$C$14,$B$10:$B$14),0)</f>
        <v>0</v>
      </c>
      <c r="W108" s="97">
        <f>COUNTIFS('Sch D. Workings'!AF209,"&gt;"&amp;$D$14)</f>
        <v>0</v>
      </c>
      <c r="X108" s="83"/>
      <c r="Y108" s="76">
        <f>'Sch D. Workings'!AK209</f>
        <v>0</v>
      </c>
      <c r="Z108" s="296">
        <f>IF(OR('Sch D. Workings'!D102="",$D$7&lt;=U$7,Y108=0),0,IF(OR(T108="Exceeded Cap",N108="Exceeded Cap",SUM(H108,N108,T108)='Sch D. Workings'!$D$12),"Exceeded Cap",IF((SUMIFS('Sch A. Input'!H100:CA100,'Sch A. Input'!$H$14:$CA$14,"Total",'Sch A. Input'!$H$13:$CA$13,"&lt;="&amp;$AA$7))&gt;'Sch D. Workings'!$D$12,MIN('Sch D. Workings'!AN209,'Sch D. Workings'!$D$12-N108-T108-H108),'Sch D. Workings'!AN209)))</f>
        <v>0</v>
      </c>
      <c r="AA108" s="216">
        <f>'Sch D. Workings'!AS209</f>
        <v>0</v>
      </c>
      <c r="AB108" s="80">
        <f>IFERROR(LOOKUP('Sch D. Workings'!AP209,$C$10:$C$14,$B$10:$B$14),0)</f>
        <v>0</v>
      </c>
      <c r="AC108" s="97">
        <f>COUNTIFS('Sch D. Workings'!AP209,"&gt;"&amp;$D$14)</f>
        <v>0</v>
      </c>
    </row>
    <row r="109" spans="3:29" x14ac:dyDescent="0.35">
      <c r="C109" s="79" t="str">
        <f>IF('Sch A. Input'!B101="","",'Sch A. Input'!B101)</f>
        <v/>
      </c>
      <c r="D109" s="77" t="str">
        <f>IF('Sch A. Input'!C101="","",'Sch A. Input'!C101)</f>
        <v/>
      </c>
      <c r="E109" s="83"/>
      <c r="F109" s="83"/>
      <c r="G109" s="97">
        <f>'Sch D. Workings'!G210</f>
        <v>0</v>
      </c>
      <c r="H109" s="297">
        <f>IF(OR('Sch D. Workings'!D103="",G109=0),0,(IF((SUMIFS('Sch A. Input'!H101:CA101,'Sch A. Input'!$H$14:$CA$14,"Total",'Sch A. Input'!$H$13:$CA$13,"&lt;="&amp;$I$7))&gt;'Sch D. Workings'!$D$12,MIN('Sch D. Workings'!J210,'Sch D. Workings'!$D$12),'Sch D. Workings'!J210)))</f>
        <v>0</v>
      </c>
      <c r="I109" s="216">
        <f>'Sch D. Workings'!O210</f>
        <v>0</v>
      </c>
      <c r="J109" s="80">
        <f>IFERROR(LOOKUP('Sch D. Workings'!L210,$C$10:$C$14,$B$10:$B$14),0)</f>
        <v>0</v>
      </c>
      <c r="K109" s="97">
        <f>COUNTIFS('Sch D. Workings'!L210,"&gt;"&amp;$D$14)</f>
        <v>0</v>
      </c>
      <c r="L109" s="83"/>
      <c r="M109" s="76">
        <f>'Sch D. Workings'!Q210</f>
        <v>0</v>
      </c>
      <c r="N109" s="296">
        <f>IF(OR('Sch D. Workings'!D103="",$D$7&lt;=I$7,M109=0),0,(IF(H109='Sch D. Workings'!$D$12,"Exceeded Cap",IF((SUMIFS('Sch A. Input'!H101:CA101,'Sch A. Input'!$H$14:$CA$14,"Total",'Sch A. Input'!$H$13:$CA$13,"&lt;="&amp;$O$7))&gt;'Sch D. Workings'!$D$12,MIN('Sch D. Workings'!T210,'Sch D. Workings'!$D$12-H109),'Sch D. Workings'!T210))))</f>
        <v>0</v>
      </c>
      <c r="O109" s="216">
        <f>'Sch D. Workings'!Y210</f>
        <v>0</v>
      </c>
      <c r="P109" s="80">
        <f>IFERROR(LOOKUP('Sch D. Workings'!V210,$C$10:$C$14,$B$10:$B$14),0)</f>
        <v>0</v>
      </c>
      <c r="Q109" s="97">
        <f>COUNTIFS('Sch D. Workings'!V210,"&gt;"&amp;$D$14)</f>
        <v>0</v>
      </c>
      <c r="R109" s="83"/>
      <c r="S109" s="76">
        <f>'Sch D. Workings'!AA210</f>
        <v>0</v>
      </c>
      <c r="T109" s="296">
        <f>IF(OR('Sch D. Workings'!D103="",$D$7&lt;=O$7,S109=0),0,IF(OR(N109="Exceeded Cap",SUM(H109,N109)='Sch D. Workings'!$D$12),"Exceeded cap",IF((SUMIFS('Sch A. Input'!H101:CA101,'Sch A. Input'!$H$14:$CA$14,"Total",'Sch A. Input'!$H$13:$CA$13,"&lt;="&amp;$U$7))&gt;'Sch D. Workings'!$D$12,MIN('Sch D. Workings'!AD210,'Sch D. Workings'!$D$12-N109-H109),'Sch D. Workings'!AD210)))</f>
        <v>0</v>
      </c>
      <c r="U109" s="216">
        <f>'Sch D. Workings'!AI210</f>
        <v>0</v>
      </c>
      <c r="V109" s="80">
        <f>IFERROR(LOOKUP('Sch D. Workings'!AF210,$C$10:$C$14,$B$10:$B$14),0)</f>
        <v>0</v>
      </c>
      <c r="W109" s="97">
        <f>COUNTIFS('Sch D. Workings'!AF210,"&gt;"&amp;$D$14)</f>
        <v>0</v>
      </c>
      <c r="X109" s="83"/>
      <c r="Y109" s="76">
        <f>'Sch D. Workings'!AK210</f>
        <v>0</v>
      </c>
      <c r="Z109" s="296">
        <f>IF(OR('Sch D. Workings'!D103="",$D$7&lt;=U$7,Y109=0),0,IF(OR(T109="Exceeded Cap",N109="Exceeded Cap",SUM(H109,N109,T109)='Sch D. Workings'!$D$12),"Exceeded Cap",IF((SUMIFS('Sch A. Input'!H101:CA101,'Sch A. Input'!$H$14:$CA$14,"Total",'Sch A. Input'!$H$13:$CA$13,"&lt;="&amp;$AA$7))&gt;'Sch D. Workings'!$D$12,MIN('Sch D. Workings'!AN210,'Sch D. Workings'!$D$12-N109-T109-H109),'Sch D. Workings'!AN210)))</f>
        <v>0</v>
      </c>
      <c r="AA109" s="216">
        <f>'Sch D. Workings'!AS210</f>
        <v>0</v>
      </c>
      <c r="AB109" s="80">
        <f>IFERROR(LOOKUP('Sch D. Workings'!AP210,$C$10:$C$14,$B$10:$B$14),0)</f>
        <v>0</v>
      </c>
      <c r="AC109" s="97">
        <f>COUNTIFS('Sch D. Workings'!AP210,"&gt;"&amp;$D$14)</f>
        <v>0</v>
      </c>
    </row>
    <row r="110" spans="3:29" x14ac:dyDescent="0.35">
      <c r="C110" s="79" t="str">
        <f>IF('Sch A. Input'!B102="","",'Sch A. Input'!B102)</f>
        <v/>
      </c>
      <c r="D110" s="77" t="str">
        <f>IF('Sch A. Input'!C102="","",'Sch A. Input'!C102)</f>
        <v/>
      </c>
      <c r="E110" s="83"/>
      <c r="F110" s="83"/>
      <c r="G110" s="97">
        <f>'Sch D. Workings'!G211</f>
        <v>0</v>
      </c>
      <c r="H110" s="297">
        <f>IF(OR('Sch D. Workings'!D104="",G110=0),0,(IF((SUMIFS('Sch A. Input'!H102:CA102,'Sch A. Input'!$H$14:$CA$14,"Total",'Sch A. Input'!$H$13:$CA$13,"&lt;="&amp;$I$7))&gt;'Sch D. Workings'!$D$12,MIN('Sch D. Workings'!J211,'Sch D. Workings'!$D$12),'Sch D. Workings'!J211)))</f>
        <v>0</v>
      </c>
      <c r="I110" s="216">
        <f>'Sch D. Workings'!O211</f>
        <v>0</v>
      </c>
      <c r="J110" s="80">
        <f>IFERROR(LOOKUP('Sch D. Workings'!L211,$C$10:$C$14,$B$10:$B$14),0)</f>
        <v>0</v>
      </c>
      <c r="K110" s="97">
        <f>COUNTIFS('Sch D. Workings'!L211,"&gt;"&amp;$D$14)</f>
        <v>0</v>
      </c>
      <c r="L110" s="83"/>
      <c r="M110" s="76">
        <f>'Sch D. Workings'!Q211</f>
        <v>0</v>
      </c>
      <c r="N110" s="296">
        <f>IF(OR('Sch D. Workings'!D104="",$D$7&lt;=I$7,M110=0),0,(IF(H110='Sch D. Workings'!$D$12,"Exceeded Cap",IF((SUMIFS('Sch A. Input'!H102:CA102,'Sch A. Input'!$H$14:$CA$14,"Total",'Sch A. Input'!$H$13:$CA$13,"&lt;="&amp;$O$7))&gt;'Sch D. Workings'!$D$12,MIN('Sch D. Workings'!T211,'Sch D. Workings'!$D$12-H110),'Sch D. Workings'!T211))))</f>
        <v>0</v>
      </c>
      <c r="O110" s="216">
        <f>'Sch D. Workings'!Y211</f>
        <v>0</v>
      </c>
      <c r="P110" s="80">
        <f>IFERROR(LOOKUP('Sch D. Workings'!V211,$C$10:$C$14,$B$10:$B$14),0)</f>
        <v>0</v>
      </c>
      <c r="Q110" s="97">
        <f>COUNTIFS('Sch D. Workings'!V211,"&gt;"&amp;$D$14)</f>
        <v>0</v>
      </c>
      <c r="R110" s="83"/>
      <c r="S110" s="76">
        <f>'Sch D. Workings'!AA211</f>
        <v>0</v>
      </c>
      <c r="T110" s="296">
        <f>IF(OR('Sch D. Workings'!D104="",$D$7&lt;=O$7,S110=0),0,IF(OR(N110="Exceeded Cap",SUM(H110,N110)='Sch D. Workings'!$D$12),"Exceeded cap",IF((SUMIFS('Sch A. Input'!H102:CA102,'Sch A. Input'!$H$14:$CA$14,"Total",'Sch A. Input'!$H$13:$CA$13,"&lt;="&amp;$U$7))&gt;'Sch D. Workings'!$D$12,MIN('Sch D. Workings'!AD211,'Sch D. Workings'!$D$12-N110-H110),'Sch D. Workings'!AD211)))</f>
        <v>0</v>
      </c>
      <c r="U110" s="216">
        <f>'Sch D. Workings'!AI211</f>
        <v>0</v>
      </c>
      <c r="V110" s="80">
        <f>IFERROR(LOOKUP('Sch D. Workings'!AF211,$C$10:$C$14,$B$10:$B$14),0)</f>
        <v>0</v>
      </c>
      <c r="W110" s="97">
        <f>COUNTIFS('Sch D. Workings'!AF211,"&gt;"&amp;$D$14)</f>
        <v>0</v>
      </c>
      <c r="X110" s="83"/>
      <c r="Y110" s="76">
        <f>'Sch D. Workings'!AK211</f>
        <v>0</v>
      </c>
      <c r="Z110" s="296">
        <f>IF(OR('Sch D. Workings'!D104="",$D$7&lt;=U$7,Y110=0),0,IF(OR(T110="Exceeded Cap",N110="Exceeded Cap",SUM(H110,N110,T110)='Sch D. Workings'!$D$12),"Exceeded Cap",IF((SUMIFS('Sch A. Input'!H102:CA102,'Sch A. Input'!$H$14:$CA$14,"Total",'Sch A. Input'!$H$13:$CA$13,"&lt;="&amp;$AA$7))&gt;'Sch D. Workings'!$D$12,MIN('Sch D. Workings'!AN211,'Sch D. Workings'!$D$12-N110-T110-H110),'Sch D. Workings'!AN211)))</f>
        <v>0</v>
      </c>
      <c r="AA110" s="216">
        <f>'Sch D. Workings'!AS211</f>
        <v>0</v>
      </c>
      <c r="AB110" s="80">
        <f>IFERROR(LOOKUP('Sch D. Workings'!AP211,$C$10:$C$14,$B$10:$B$14),0)</f>
        <v>0</v>
      </c>
      <c r="AC110" s="97">
        <f>COUNTIFS('Sch D. Workings'!AP211,"&gt;"&amp;$D$14)</f>
        <v>0</v>
      </c>
    </row>
    <row r="111" spans="3:29" x14ac:dyDescent="0.35">
      <c r="C111" s="79" t="str">
        <f>IF('Sch A. Input'!B103="","",'Sch A. Input'!B103)</f>
        <v/>
      </c>
      <c r="D111" s="77" t="str">
        <f>IF('Sch A. Input'!C103="","",'Sch A. Input'!C103)</f>
        <v/>
      </c>
      <c r="E111" s="83"/>
      <c r="F111" s="83"/>
      <c r="G111" s="97">
        <f>'Sch D. Workings'!G212</f>
        <v>0</v>
      </c>
      <c r="H111" s="297">
        <f>IF(OR('Sch D. Workings'!D105="",G111=0),0,(IF((SUMIFS('Sch A. Input'!H103:CA103,'Sch A. Input'!$H$14:$CA$14,"Total",'Sch A. Input'!$H$13:$CA$13,"&lt;="&amp;$I$7))&gt;'Sch D. Workings'!$D$12,MIN('Sch D. Workings'!J212,'Sch D. Workings'!$D$12),'Sch D. Workings'!J212)))</f>
        <v>0</v>
      </c>
      <c r="I111" s="216">
        <f>'Sch D. Workings'!O212</f>
        <v>0</v>
      </c>
      <c r="J111" s="80">
        <f>IFERROR(LOOKUP('Sch D. Workings'!L212,$C$10:$C$14,$B$10:$B$14),0)</f>
        <v>0</v>
      </c>
      <c r="K111" s="97">
        <f>COUNTIFS('Sch D. Workings'!L212,"&gt;"&amp;$D$14)</f>
        <v>0</v>
      </c>
      <c r="L111" s="83"/>
      <c r="M111" s="76">
        <f>'Sch D. Workings'!Q212</f>
        <v>0</v>
      </c>
      <c r="N111" s="296">
        <f>IF(OR('Sch D. Workings'!D105="",$D$7&lt;=I$7,M111=0),0,(IF(H111='Sch D. Workings'!$D$12,"Exceeded Cap",IF((SUMIFS('Sch A. Input'!H103:CA103,'Sch A. Input'!$H$14:$CA$14,"Total",'Sch A. Input'!$H$13:$CA$13,"&lt;="&amp;$O$7))&gt;'Sch D. Workings'!$D$12,MIN('Sch D. Workings'!T212,'Sch D. Workings'!$D$12-H111),'Sch D. Workings'!T212))))</f>
        <v>0</v>
      </c>
      <c r="O111" s="216">
        <f>'Sch D. Workings'!Y212</f>
        <v>0</v>
      </c>
      <c r="P111" s="80">
        <f>IFERROR(LOOKUP('Sch D. Workings'!V212,$C$10:$C$14,$B$10:$B$14),0)</f>
        <v>0</v>
      </c>
      <c r="Q111" s="97">
        <f>COUNTIFS('Sch D. Workings'!V212,"&gt;"&amp;$D$14)</f>
        <v>0</v>
      </c>
      <c r="R111" s="83"/>
      <c r="S111" s="76">
        <f>'Sch D. Workings'!AA212</f>
        <v>0</v>
      </c>
      <c r="T111" s="296">
        <f>IF(OR('Sch D. Workings'!D105="",$D$7&lt;=O$7,S111=0),0,IF(OR(N111="Exceeded Cap",SUM(H111,N111)='Sch D. Workings'!$D$12),"Exceeded cap",IF((SUMIFS('Sch A. Input'!H103:CA103,'Sch A. Input'!$H$14:$CA$14,"Total",'Sch A. Input'!$H$13:$CA$13,"&lt;="&amp;$U$7))&gt;'Sch D. Workings'!$D$12,MIN('Sch D. Workings'!AD212,'Sch D. Workings'!$D$12-N111-H111),'Sch D. Workings'!AD212)))</f>
        <v>0</v>
      </c>
      <c r="U111" s="216">
        <f>'Sch D. Workings'!AI212</f>
        <v>0</v>
      </c>
      <c r="V111" s="80">
        <f>IFERROR(LOOKUP('Sch D. Workings'!AF212,$C$10:$C$14,$B$10:$B$14),0)</f>
        <v>0</v>
      </c>
      <c r="W111" s="97">
        <f>COUNTIFS('Sch D. Workings'!AF212,"&gt;"&amp;$D$14)</f>
        <v>0</v>
      </c>
      <c r="X111" s="83"/>
      <c r="Y111" s="76">
        <f>'Sch D. Workings'!AK212</f>
        <v>0</v>
      </c>
      <c r="Z111" s="296">
        <f>IF(OR('Sch D. Workings'!D105="",$D$7&lt;=U$7,Y111=0),0,IF(OR(T111="Exceeded Cap",N111="Exceeded Cap",SUM(H111,N111,T111)='Sch D. Workings'!$D$12),"Exceeded Cap",IF((SUMIFS('Sch A. Input'!H103:CA103,'Sch A. Input'!$H$14:$CA$14,"Total",'Sch A. Input'!$H$13:$CA$13,"&lt;="&amp;$AA$7))&gt;'Sch D. Workings'!$D$12,MIN('Sch D. Workings'!AN212,'Sch D. Workings'!$D$12-N111-T111-H111),'Sch D. Workings'!AN212)))</f>
        <v>0</v>
      </c>
      <c r="AA111" s="216">
        <f>'Sch D. Workings'!AS212</f>
        <v>0</v>
      </c>
      <c r="AB111" s="80">
        <f>IFERROR(LOOKUP('Sch D. Workings'!AP212,$C$10:$C$14,$B$10:$B$14),0)</f>
        <v>0</v>
      </c>
      <c r="AC111" s="97">
        <f>COUNTIFS('Sch D. Workings'!AP212,"&gt;"&amp;$D$14)</f>
        <v>0</v>
      </c>
    </row>
    <row r="112" spans="3:29" x14ac:dyDescent="0.35">
      <c r="C112" s="79" t="str">
        <f>IF('Sch A. Input'!B104="","",'Sch A. Input'!B104)</f>
        <v/>
      </c>
      <c r="D112" s="77" t="str">
        <f>IF('Sch A. Input'!C104="","",'Sch A. Input'!C104)</f>
        <v/>
      </c>
      <c r="E112" s="83"/>
      <c r="F112" s="83"/>
      <c r="G112" s="97">
        <f>'Sch D. Workings'!G213</f>
        <v>0</v>
      </c>
      <c r="H112" s="297">
        <f>IF(OR('Sch D. Workings'!D106="",G112=0),0,(IF((SUMIFS('Sch A. Input'!H104:CA104,'Sch A. Input'!$H$14:$CA$14,"Total",'Sch A. Input'!$H$13:$CA$13,"&lt;="&amp;$I$7))&gt;'Sch D. Workings'!$D$12,MIN('Sch D. Workings'!J213,'Sch D. Workings'!$D$12),'Sch D. Workings'!J213)))</f>
        <v>0</v>
      </c>
      <c r="I112" s="216">
        <f>'Sch D. Workings'!O213</f>
        <v>0</v>
      </c>
      <c r="J112" s="80">
        <f>IFERROR(LOOKUP('Sch D. Workings'!L213,$C$10:$C$14,$B$10:$B$14),0)</f>
        <v>0</v>
      </c>
      <c r="K112" s="97">
        <f>COUNTIFS('Sch D. Workings'!L213,"&gt;"&amp;$D$14)</f>
        <v>0</v>
      </c>
      <c r="L112" s="83"/>
      <c r="M112" s="76">
        <f>'Sch D. Workings'!Q213</f>
        <v>0</v>
      </c>
      <c r="N112" s="296">
        <f>IF(OR('Sch D. Workings'!D106="",$D$7&lt;=I$7,M112=0),0,(IF(H112='Sch D. Workings'!$D$12,"Exceeded Cap",IF((SUMIFS('Sch A. Input'!H104:CA104,'Sch A. Input'!$H$14:$CA$14,"Total",'Sch A. Input'!$H$13:$CA$13,"&lt;="&amp;$O$7))&gt;'Sch D. Workings'!$D$12,MIN('Sch D. Workings'!T213,'Sch D. Workings'!$D$12-H112),'Sch D. Workings'!T213))))</f>
        <v>0</v>
      </c>
      <c r="O112" s="216">
        <f>'Sch D. Workings'!Y213</f>
        <v>0</v>
      </c>
      <c r="P112" s="80">
        <f>IFERROR(LOOKUP('Sch D. Workings'!V213,$C$10:$C$14,$B$10:$B$14),0)</f>
        <v>0</v>
      </c>
      <c r="Q112" s="97">
        <f>COUNTIFS('Sch D. Workings'!V213,"&gt;"&amp;$D$14)</f>
        <v>0</v>
      </c>
      <c r="R112" s="83"/>
      <c r="S112" s="76">
        <f>'Sch D. Workings'!AA213</f>
        <v>0</v>
      </c>
      <c r="T112" s="296">
        <f>IF(OR('Sch D. Workings'!D106="",$D$7&lt;=O$7,S112=0),0,IF(OR(N112="Exceeded Cap",SUM(H112,N112)='Sch D. Workings'!$D$12),"Exceeded cap",IF((SUMIFS('Sch A. Input'!H104:CA104,'Sch A. Input'!$H$14:$CA$14,"Total",'Sch A. Input'!$H$13:$CA$13,"&lt;="&amp;$U$7))&gt;'Sch D. Workings'!$D$12,MIN('Sch D. Workings'!AD213,'Sch D. Workings'!$D$12-N112-H112),'Sch D. Workings'!AD213)))</f>
        <v>0</v>
      </c>
      <c r="U112" s="216">
        <f>'Sch D. Workings'!AI213</f>
        <v>0</v>
      </c>
      <c r="V112" s="80">
        <f>IFERROR(LOOKUP('Sch D. Workings'!AF213,$C$10:$C$14,$B$10:$B$14),0)</f>
        <v>0</v>
      </c>
      <c r="W112" s="97">
        <f>COUNTIFS('Sch D. Workings'!AF213,"&gt;"&amp;$D$14)</f>
        <v>0</v>
      </c>
      <c r="X112" s="83"/>
      <c r="Y112" s="76">
        <f>'Sch D. Workings'!AK213</f>
        <v>0</v>
      </c>
      <c r="Z112" s="296">
        <f>IF(OR('Sch D. Workings'!D106="",$D$7&lt;=U$7,Y112=0),0,IF(OR(T112="Exceeded Cap",N112="Exceeded Cap",SUM(H112,N112,T112)='Sch D. Workings'!$D$12),"Exceeded Cap",IF((SUMIFS('Sch A. Input'!H104:CA104,'Sch A. Input'!$H$14:$CA$14,"Total",'Sch A. Input'!$H$13:$CA$13,"&lt;="&amp;$AA$7))&gt;'Sch D. Workings'!$D$12,MIN('Sch D. Workings'!AN213,'Sch D. Workings'!$D$12-N112-T112-H112),'Sch D. Workings'!AN213)))</f>
        <v>0</v>
      </c>
      <c r="AA112" s="216">
        <f>'Sch D. Workings'!AS213</f>
        <v>0</v>
      </c>
      <c r="AB112" s="80">
        <f>IFERROR(LOOKUP('Sch D. Workings'!AP213,$C$10:$C$14,$B$10:$B$14),0)</f>
        <v>0</v>
      </c>
      <c r="AC112" s="97">
        <f>COUNTIFS('Sch D. Workings'!AP213,"&gt;"&amp;$D$14)</f>
        <v>0</v>
      </c>
    </row>
    <row r="113" spans="2:30" x14ac:dyDescent="0.35">
      <c r="C113" s="79" t="str">
        <f>IF('Sch A. Input'!B105="","",'Sch A. Input'!B105)</f>
        <v/>
      </c>
      <c r="D113" s="77" t="str">
        <f>IF('Sch A. Input'!C105="","",'Sch A. Input'!C105)</f>
        <v/>
      </c>
      <c r="E113" s="83"/>
      <c r="F113" s="83"/>
      <c r="G113" s="97">
        <f>'Sch D. Workings'!G214</f>
        <v>0</v>
      </c>
      <c r="H113" s="297">
        <f>IF(OR('Sch D. Workings'!D107="",G113=0),0,(IF((SUMIFS('Sch A. Input'!H105:CA105,'Sch A. Input'!$H$14:$CA$14,"Total",'Sch A. Input'!$H$13:$CA$13,"&lt;="&amp;$I$7))&gt;'Sch D. Workings'!$D$12,MIN('Sch D. Workings'!J214,'Sch D. Workings'!$D$12),'Sch D. Workings'!J214)))</f>
        <v>0</v>
      </c>
      <c r="I113" s="216">
        <f>'Sch D. Workings'!O214</f>
        <v>0</v>
      </c>
      <c r="J113" s="80">
        <f>IFERROR(LOOKUP('Sch D. Workings'!L214,$C$10:$C$14,$B$10:$B$14),0)</f>
        <v>0</v>
      </c>
      <c r="K113" s="97">
        <f>COUNTIFS('Sch D. Workings'!L214,"&gt;"&amp;$D$14)</f>
        <v>0</v>
      </c>
      <c r="L113" s="83"/>
      <c r="M113" s="76">
        <f>'Sch D. Workings'!Q214</f>
        <v>0</v>
      </c>
      <c r="N113" s="296">
        <f>IF(OR('Sch D. Workings'!D107="",$D$7&lt;=I$7,M113=0),0,(IF(H113='Sch D. Workings'!$D$12,"Exceeded Cap",IF((SUMIFS('Sch A. Input'!H105:CA105,'Sch A. Input'!$H$14:$CA$14,"Total",'Sch A. Input'!$H$13:$CA$13,"&lt;="&amp;$O$7))&gt;'Sch D. Workings'!$D$12,MIN('Sch D. Workings'!T214,'Sch D. Workings'!$D$12-H113),'Sch D. Workings'!T214))))</f>
        <v>0</v>
      </c>
      <c r="O113" s="216">
        <f>'Sch D. Workings'!Y214</f>
        <v>0</v>
      </c>
      <c r="P113" s="80">
        <f>IFERROR(LOOKUP('Sch D. Workings'!V214,$C$10:$C$14,$B$10:$B$14),0)</f>
        <v>0</v>
      </c>
      <c r="Q113" s="97">
        <f>COUNTIFS('Sch D. Workings'!V214,"&gt;"&amp;$D$14)</f>
        <v>0</v>
      </c>
      <c r="R113" s="83"/>
      <c r="S113" s="76">
        <f>'Sch D. Workings'!AA214</f>
        <v>0</v>
      </c>
      <c r="T113" s="296">
        <f>IF(OR('Sch D. Workings'!D107="",$D$7&lt;=O$7,S113=0),0,IF(OR(N113="Exceeded Cap",SUM(H113,N113)='Sch D. Workings'!$D$12),"Exceeded cap",IF((SUMIFS('Sch A. Input'!H105:CA105,'Sch A. Input'!$H$14:$CA$14,"Total",'Sch A. Input'!$H$13:$CA$13,"&lt;="&amp;$U$7))&gt;'Sch D. Workings'!$D$12,MIN('Sch D. Workings'!AD214,'Sch D. Workings'!$D$12-N113-H113),'Sch D. Workings'!AD214)))</f>
        <v>0</v>
      </c>
      <c r="U113" s="216">
        <f>'Sch D. Workings'!AI214</f>
        <v>0</v>
      </c>
      <c r="V113" s="80">
        <f>IFERROR(LOOKUP('Sch D. Workings'!AF214,$C$10:$C$14,$B$10:$B$14),0)</f>
        <v>0</v>
      </c>
      <c r="W113" s="97">
        <f>COUNTIFS('Sch D. Workings'!AF214,"&gt;"&amp;$D$14)</f>
        <v>0</v>
      </c>
      <c r="X113" s="83"/>
      <c r="Y113" s="76">
        <f>'Sch D. Workings'!AK214</f>
        <v>0</v>
      </c>
      <c r="Z113" s="296">
        <f>IF(OR('Sch D. Workings'!D107="",$D$7&lt;=U$7,Y113=0),0,IF(OR(T113="Exceeded Cap",N113="Exceeded Cap",SUM(H113,N113,T113)='Sch D. Workings'!$D$12),"Exceeded Cap",IF((SUMIFS('Sch A. Input'!H105:CA105,'Sch A. Input'!$H$14:$CA$14,"Total",'Sch A. Input'!$H$13:$CA$13,"&lt;="&amp;$AA$7))&gt;'Sch D. Workings'!$D$12,MIN('Sch D. Workings'!AN214,'Sch D. Workings'!$D$12-N113-T113-H113),'Sch D. Workings'!AN214)))</f>
        <v>0</v>
      </c>
      <c r="AA113" s="216">
        <f>'Sch D. Workings'!AS214</f>
        <v>0</v>
      </c>
      <c r="AB113" s="80">
        <f>IFERROR(LOOKUP('Sch D. Workings'!AP214,$C$10:$C$14,$B$10:$B$14),0)</f>
        <v>0</v>
      </c>
      <c r="AC113" s="97">
        <f>COUNTIFS('Sch D. Workings'!AP214,"&gt;"&amp;$D$14)</f>
        <v>0</v>
      </c>
    </row>
    <row r="114" spans="2:30" x14ac:dyDescent="0.35">
      <c r="C114" s="79" t="str">
        <f>IF('Sch A. Input'!B106="","",'Sch A. Input'!B106)</f>
        <v/>
      </c>
      <c r="D114" s="77" t="str">
        <f>IF('Sch A. Input'!C106="","",'Sch A. Input'!C106)</f>
        <v/>
      </c>
      <c r="E114" s="83"/>
      <c r="F114" s="83"/>
      <c r="G114" s="97">
        <f>'Sch D. Workings'!G215</f>
        <v>0</v>
      </c>
      <c r="H114" s="297">
        <f>IF(OR('Sch D. Workings'!D108="",G114=0),0,(IF((SUMIFS('Sch A. Input'!H106:CA106,'Sch A. Input'!$H$14:$CA$14,"Total",'Sch A. Input'!$H$13:$CA$13,"&lt;="&amp;$I$7))&gt;'Sch D. Workings'!$D$12,MIN('Sch D. Workings'!J215,'Sch D. Workings'!$D$12),'Sch D. Workings'!J215)))</f>
        <v>0</v>
      </c>
      <c r="I114" s="216">
        <f>'Sch D. Workings'!O215</f>
        <v>0</v>
      </c>
      <c r="J114" s="80">
        <f>IFERROR(LOOKUP('Sch D. Workings'!L215,$C$10:$C$14,$B$10:$B$14),0)</f>
        <v>0</v>
      </c>
      <c r="K114" s="97">
        <f>COUNTIFS('Sch D. Workings'!L215,"&gt;"&amp;$D$14)</f>
        <v>0</v>
      </c>
      <c r="L114" s="83"/>
      <c r="M114" s="76">
        <f>'Sch D. Workings'!Q215</f>
        <v>0</v>
      </c>
      <c r="N114" s="296">
        <f>IF(OR('Sch D. Workings'!D108="",$D$7&lt;=I$7,M114=0),0,(IF(H114='Sch D. Workings'!$D$12,"Exceeded Cap",IF((SUMIFS('Sch A. Input'!H106:CA106,'Sch A. Input'!$H$14:$CA$14,"Total",'Sch A. Input'!$H$13:$CA$13,"&lt;="&amp;$O$7))&gt;'Sch D. Workings'!$D$12,MIN('Sch D. Workings'!T215,'Sch D. Workings'!$D$12-H114),'Sch D. Workings'!T215))))</f>
        <v>0</v>
      </c>
      <c r="O114" s="216">
        <f>'Sch D. Workings'!Y215</f>
        <v>0</v>
      </c>
      <c r="P114" s="80">
        <f>IFERROR(LOOKUP('Sch D. Workings'!V215,$C$10:$C$14,$B$10:$B$14),0)</f>
        <v>0</v>
      </c>
      <c r="Q114" s="97">
        <f>COUNTIFS('Sch D. Workings'!V215,"&gt;"&amp;$D$14)</f>
        <v>0</v>
      </c>
      <c r="R114" s="83"/>
      <c r="S114" s="76">
        <f>'Sch D. Workings'!AA215</f>
        <v>0</v>
      </c>
      <c r="T114" s="296">
        <f>IF(OR('Sch D. Workings'!D108="",$D$7&lt;=O$7,S114=0),0,IF(OR(N114="Exceeded Cap",SUM(H114,N114)='Sch D. Workings'!$D$12),"Exceeded cap",IF((SUMIFS('Sch A. Input'!H106:CA106,'Sch A. Input'!$H$14:$CA$14,"Total",'Sch A. Input'!$H$13:$CA$13,"&lt;="&amp;$U$7))&gt;'Sch D. Workings'!$D$12,MIN('Sch D. Workings'!AD215,'Sch D. Workings'!$D$12-N114-H114),'Sch D. Workings'!AD215)))</f>
        <v>0</v>
      </c>
      <c r="U114" s="216">
        <f>'Sch D. Workings'!AI215</f>
        <v>0</v>
      </c>
      <c r="V114" s="80">
        <f>IFERROR(LOOKUP('Sch D. Workings'!AF215,$C$10:$C$14,$B$10:$B$14),0)</f>
        <v>0</v>
      </c>
      <c r="W114" s="97">
        <f>COUNTIFS('Sch D. Workings'!AF215,"&gt;"&amp;$D$14)</f>
        <v>0</v>
      </c>
      <c r="X114" s="83"/>
      <c r="Y114" s="76">
        <f>'Sch D. Workings'!AK215</f>
        <v>0</v>
      </c>
      <c r="Z114" s="296">
        <f>IF(OR('Sch D. Workings'!D108="",$D$7&lt;=U$7,Y114=0),0,IF(OR(T114="Exceeded Cap",N114="Exceeded Cap",SUM(H114,N114,T114)='Sch D. Workings'!$D$12),"Exceeded Cap",IF((SUMIFS('Sch A. Input'!H106:CA106,'Sch A. Input'!$H$14:$CA$14,"Total",'Sch A. Input'!$H$13:$CA$13,"&lt;="&amp;$AA$7))&gt;'Sch D. Workings'!$D$12,MIN('Sch D. Workings'!AN215,'Sch D. Workings'!$D$12-N114-T114-H114),'Sch D. Workings'!AN215)))</f>
        <v>0</v>
      </c>
      <c r="AA114" s="216">
        <f>'Sch D. Workings'!AS215</f>
        <v>0</v>
      </c>
      <c r="AB114" s="80">
        <f>IFERROR(LOOKUP('Sch D. Workings'!AP215,$C$10:$C$14,$B$10:$B$14),0)</f>
        <v>0</v>
      </c>
      <c r="AC114" s="97">
        <f>COUNTIFS('Sch D. Workings'!AP215,"&gt;"&amp;$D$14)</f>
        <v>0</v>
      </c>
    </row>
    <row r="115" spans="2:30" x14ac:dyDescent="0.35">
      <c r="C115" s="79" t="str">
        <f>IF('Sch A. Input'!B107="","",'Sch A. Input'!B107)</f>
        <v/>
      </c>
      <c r="D115" s="77" t="str">
        <f>IF('Sch A. Input'!C107="","",'Sch A. Input'!C107)</f>
        <v/>
      </c>
      <c r="E115" s="83"/>
      <c r="F115" s="83"/>
      <c r="G115" s="97">
        <f>'Sch D. Workings'!G216</f>
        <v>0</v>
      </c>
      <c r="H115" s="297">
        <f>IF(OR('Sch D. Workings'!D109="",G115=0),0,(IF((SUMIFS('Sch A. Input'!H107:CA107,'Sch A. Input'!$H$14:$CA$14,"Total",'Sch A. Input'!$H$13:$CA$13,"&lt;="&amp;$I$7))&gt;'Sch D. Workings'!$D$12,MIN('Sch D. Workings'!J216,'Sch D. Workings'!$D$12),'Sch D. Workings'!J216)))</f>
        <v>0</v>
      </c>
      <c r="I115" s="216">
        <f>'Sch D. Workings'!O216</f>
        <v>0</v>
      </c>
      <c r="J115" s="80">
        <f>IFERROR(LOOKUP('Sch D. Workings'!L216,$C$10:$C$14,$B$10:$B$14),0)</f>
        <v>0</v>
      </c>
      <c r="K115" s="97">
        <f>COUNTIFS('Sch D. Workings'!L216,"&gt;"&amp;$D$14)</f>
        <v>0</v>
      </c>
      <c r="L115" s="83"/>
      <c r="M115" s="76">
        <f>'Sch D. Workings'!Q216</f>
        <v>0</v>
      </c>
      <c r="N115" s="296">
        <f>IF(OR('Sch D. Workings'!D109="",$D$7&lt;=I$7,M115=0),0,(IF(H115='Sch D. Workings'!$D$12,"Exceeded Cap",IF((SUMIFS('Sch A. Input'!H107:CA107,'Sch A. Input'!$H$14:$CA$14,"Total",'Sch A. Input'!$H$13:$CA$13,"&lt;="&amp;$O$7))&gt;'Sch D. Workings'!$D$12,MIN('Sch D. Workings'!T216,'Sch D. Workings'!$D$12-H115),'Sch D. Workings'!T216))))</f>
        <v>0</v>
      </c>
      <c r="O115" s="216">
        <f>'Sch D. Workings'!Y216</f>
        <v>0</v>
      </c>
      <c r="P115" s="80">
        <f>IFERROR(LOOKUP('Sch D. Workings'!V216,$C$10:$C$14,$B$10:$B$14),0)</f>
        <v>0</v>
      </c>
      <c r="Q115" s="97">
        <f>COUNTIFS('Sch D. Workings'!V216,"&gt;"&amp;$D$14)</f>
        <v>0</v>
      </c>
      <c r="R115" s="83"/>
      <c r="S115" s="76">
        <f>'Sch D. Workings'!AA216</f>
        <v>0</v>
      </c>
      <c r="T115" s="296">
        <f>IF(OR('Sch D. Workings'!D109="",$D$7&lt;=O$7,S115=0),0,IF(OR(N115="Exceeded Cap",SUM(H115,N115)='Sch D. Workings'!$D$12),"Exceeded cap",IF((SUMIFS('Sch A. Input'!H107:CA107,'Sch A. Input'!$H$14:$CA$14,"Total",'Sch A. Input'!$H$13:$CA$13,"&lt;="&amp;$U$7))&gt;'Sch D. Workings'!$D$12,MIN('Sch D. Workings'!AD216,'Sch D. Workings'!$D$12-N115-H115),'Sch D. Workings'!AD216)))</f>
        <v>0</v>
      </c>
      <c r="U115" s="216">
        <f>'Sch D. Workings'!AI216</f>
        <v>0</v>
      </c>
      <c r="V115" s="80">
        <f>IFERROR(LOOKUP('Sch D. Workings'!AF216,$C$10:$C$14,$B$10:$B$14),0)</f>
        <v>0</v>
      </c>
      <c r="W115" s="97">
        <f>COUNTIFS('Sch D. Workings'!AF216,"&gt;"&amp;$D$14)</f>
        <v>0</v>
      </c>
      <c r="X115" s="83"/>
      <c r="Y115" s="76">
        <f>'Sch D. Workings'!AK216</f>
        <v>0</v>
      </c>
      <c r="Z115" s="296">
        <f>IF(OR('Sch D. Workings'!D109="",$D$7&lt;=U$7,Y115=0),0,IF(OR(T115="Exceeded Cap",N115="Exceeded Cap",SUM(H115,N115,T115)='Sch D. Workings'!$D$12),"Exceeded Cap",IF((SUMIFS('Sch A. Input'!H107:CA107,'Sch A. Input'!$H$14:$CA$14,"Total",'Sch A. Input'!$H$13:$CA$13,"&lt;="&amp;$AA$7))&gt;'Sch D. Workings'!$D$12,MIN('Sch D. Workings'!AN216,'Sch D. Workings'!$D$12-N115-T115-H115),'Sch D. Workings'!AN216)))</f>
        <v>0</v>
      </c>
      <c r="AA115" s="216">
        <f>'Sch D. Workings'!AS216</f>
        <v>0</v>
      </c>
      <c r="AB115" s="80">
        <f>IFERROR(LOOKUP('Sch D. Workings'!AP216,$C$10:$C$14,$B$10:$B$14),0)</f>
        <v>0</v>
      </c>
      <c r="AC115" s="97">
        <f>COUNTIFS('Sch D. Workings'!AP216,"&gt;"&amp;$D$14)</f>
        <v>0</v>
      </c>
    </row>
    <row r="116" spans="2:30" x14ac:dyDescent="0.35">
      <c r="C116" s="79" t="str">
        <f>IF('Sch A. Input'!B108="","",'Sch A. Input'!B108)</f>
        <v/>
      </c>
      <c r="D116" s="77" t="str">
        <f>IF('Sch A. Input'!C108="","",'Sch A. Input'!C108)</f>
        <v/>
      </c>
      <c r="E116" s="83"/>
      <c r="F116" s="83"/>
      <c r="G116" s="97">
        <f>'Sch D. Workings'!G217</f>
        <v>0</v>
      </c>
      <c r="H116" s="297">
        <f>IF(OR('Sch D. Workings'!D110="",G116=0),0,(IF((SUMIFS('Sch A. Input'!H108:CA108,'Sch A. Input'!$H$14:$CA$14,"Total",'Sch A. Input'!$H$13:$CA$13,"&lt;="&amp;$I$7))&gt;'Sch D. Workings'!$D$12,MIN('Sch D. Workings'!J217,'Sch D. Workings'!$D$12),'Sch D. Workings'!J217)))</f>
        <v>0</v>
      </c>
      <c r="I116" s="216">
        <f>'Sch D. Workings'!O217</f>
        <v>0</v>
      </c>
      <c r="J116" s="80">
        <f>IFERROR(LOOKUP('Sch D. Workings'!L217,$C$10:$C$14,$B$10:$B$14),0)</f>
        <v>0</v>
      </c>
      <c r="K116" s="97">
        <f>COUNTIFS('Sch D. Workings'!L217,"&gt;"&amp;$D$14)</f>
        <v>0</v>
      </c>
      <c r="L116" s="83"/>
      <c r="M116" s="76">
        <f>'Sch D. Workings'!Q217</f>
        <v>0</v>
      </c>
      <c r="N116" s="296">
        <f>IF(OR('Sch D. Workings'!D110="",$D$7&lt;=I$7,M116=0),0,(IF(H116='Sch D. Workings'!$D$12,"Exceeded Cap",IF((SUMIFS('Sch A. Input'!H108:CA108,'Sch A. Input'!$H$14:$CA$14,"Total",'Sch A. Input'!$H$13:$CA$13,"&lt;="&amp;$O$7))&gt;'Sch D. Workings'!$D$12,MIN('Sch D. Workings'!T217,'Sch D. Workings'!$D$12-H116),'Sch D. Workings'!T217))))</f>
        <v>0</v>
      </c>
      <c r="O116" s="216">
        <f>'Sch D. Workings'!Y217</f>
        <v>0</v>
      </c>
      <c r="P116" s="80">
        <f>IFERROR(LOOKUP('Sch D. Workings'!V217,$C$10:$C$14,$B$10:$B$14),0)</f>
        <v>0</v>
      </c>
      <c r="Q116" s="97">
        <f>COUNTIFS('Sch D. Workings'!V217,"&gt;"&amp;$D$14)</f>
        <v>0</v>
      </c>
      <c r="R116" s="83"/>
      <c r="S116" s="76">
        <f>'Sch D. Workings'!AA217</f>
        <v>0</v>
      </c>
      <c r="T116" s="296">
        <f>IF(OR('Sch D. Workings'!D110="",$D$7&lt;=O$7,S116=0),0,IF(OR(N116="Exceeded Cap",SUM(H116,N116)='Sch D. Workings'!$D$12),"Exceeded cap",IF((SUMIFS('Sch A. Input'!H108:CA108,'Sch A. Input'!$H$14:$CA$14,"Total",'Sch A. Input'!$H$13:$CA$13,"&lt;="&amp;$U$7))&gt;'Sch D. Workings'!$D$12,MIN('Sch D. Workings'!AD217,'Sch D. Workings'!$D$12-N116-H116),'Sch D. Workings'!AD217)))</f>
        <v>0</v>
      </c>
      <c r="U116" s="216">
        <f>'Sch D. Workings'!AI217</f>
        <v>0</v>
      </c>
      <c r="V116" s="80">
        <f>IFERROR(LOOKUP('Sch D. Workings'!AF217,$C$10:$C$14,$B$10:$B$14),0)</f>
        <v>0</v>
      </c>
      <c r="W116" s="97">
        <f>COUNTIFS('Sch D. Workings'!AF217,"&gt;"&amp;$D$14)</f>
        <v>0</v>
      </c>
      <c r="X116" s="83"/>
      <c r="Y116" s="76">
        <f>'Sch D. Workings'!AK217</f>
        <v>0</v>
      </c>
      <c r="Z116" s="296">
        <f>IF(OR('Sch D. Workings'!D110="",$D$7&lt;=U$7,Y116=0),0,IF(OR(T116="Exceeded Cap",N116="Exceeded Cap",SUM(H116,N116,T116)='Sch D. Workings'!$D$12),"Exceeded Cap",IF((SUMIFS('Sch A. Input'!H108:CA108,'Sch A. Input'!$H$14:$CA$14,"Total",'Sch A. Input'!$H$13:$CA$13,"&lt;="&amp;$AA$7))&gt;'Sch D. Workings'!$D$12,MIN('Sch D. Workings'!AN217,'Sch D. Workings'!$D$12-N116-T116-H116),'Sch D. Workings'!AN217)))</f>
        <v>0</v>
      </c>
      <c r="AA116" s="216">
        <f>'Sch D. Workings'!AS217</f>
        <v>0</v>
      </c>
      <c r="AB116" s="80">
        <f>IFERROR(LOOKUP('Sch D. Workings'!AP217,$C$10:$C$14,$B$10:$B$14),0)</f>
        <v>0</v>
      </c>
      <c r="AC116" s="97">
        <f>COUNTIFS('Sch D. Workings'!AP217,"&gt;"&amp;$D$14)</f>
        <v>0</v>
      </c>
    </row>
    <row r="117" spans="2:30" x14ac:dyDescent="0.35">
      <c r="C117" s="79" t="str">
        <f>IF('Sch A. Input'!B109="","",'Sch A. Input'!B109)</f>
        <v/>
      </c>
      <c r="D117" s="77" t="str">
        <f>IF('Sch A. Input'!C109="","",'Sch A. Input'!C109)</f>
        <v/>
      </c>
      <c r="E117" s="83"/>
      <c r="F117" s="83"/>
      <c r="G117" s="97">
        <f>'Sch D. Workings'!G218</f>
        <v>0</v>
      </c>
      <c r="H117" s="297">
        <f>IF(OR('Sch D. Workings'!D111="",G117=0),0,(IF((SUMIFS('Sch A. Input'!H109:CA109,'Sch A. Input'!$H$14:$CA$14,"Total",'Sch A. Input'!$H$13:$CA$13,"&lt;="&amp;$I$7))&gt;'Sch D. Workings'!$D$12,MIN('Sch D. Workings'!J218,'Sch D. Workings'!$D$12),'Sch D. Workings'!J218)))</f>
        <v>0</v>
      </c>
      <c r="I117" s="216">
        <f>'Sch D. Workings'!O218</f>
        <v>0</v>
      </c>
      <c r="J117" s="80">
        <f>IFERROR(LOOKUP('Sch D. Workings'!L218,$C$10:$C$14,$B$10:$B$14),0)</f>
        <v>0</v>
      </c>
      <c r="K117" s="97">
        <f>COUNTIFS('Sch D. Workings'!L218,"&gt;"&amp;$D$14)</f>
        <v>0</v>
      </c>
      <c r="L117" s="83"/>
      <c r="M117" s="76">
        <f>'Sch D. Workings'!Q218</f>
        <v>0</v>
      </c>
      <c r="N117" s="296">
        <f>IF(OR('Sch D. Workings'!D111="",$D$7&lt;=I$7,M117=0),0,(IF(H117='Sch D. Workings'!$D$12,"Exceeded Cap",IF((SUMIFS('Sch A. Input'!H109:CA109,'Sch A. Input'!$H$14:$CA$14,"Total",'Sch A. Input'!$H$13:$CA$13,"&lt;="&amp;$O$7))&gt;'Sch D. Workings'!$D$12,MIN('Sch D. Workings'!T218,'Sch D. Workings'!$D$12-H117),'Sch D. Workings'!T218))))</f>
        <v>0</v>
      </c>
      <c r="O117" s="216">
        <f>'Sch D. Workings'!Y218</f>
        <v>0</v>
      </c>
      <c r="P117" s="80">
        <f>IFERROR(LOOKUP('Sch D. Workings'!V218,$C$10:$C$14,$B$10:$B$14),0)</f>
        <v>0</v>
      </c>
      <c r="Q117" s="97">
        <f>COUNTIFS('Sch D. Workings'!V218,"&gt;"&amp;$D$14)</f>
        <v>0</v>
      </c>
      <c r="R117" s="83"/>
      <c r="S117" s="76">
        <f>'Sch D. Workings'!AA218</f>
        <v>0</v>
      </c>
      <c r="T117" s="296">
        <f>IF(OR('Sch D. Workings'!D111="",$D$7&lt;=O$7,S117=0),0,IF(OR(N117="Exceeded Cap",SUM(H117,N117)='Sch D. Workings'!$D$12),"Exceeded cap",IF((SUMIFS('Sch A. Input'!H109:CA109,'Sch A. Input'!$H$14:$CA$14,"Total",'Sch A. Input'!$H$13:$CA$13,"&lt;="&amp;$U$7))&gt;'Sch D. Workings'!$D$12,MIN('Sch D. Workings'!AD218,'Sch D. Workings'!$D$12-N117-H117),'Sch D. Workings'!AD218)))</f>
        <v>0</v>
      </c>
      <c r="U117" s="216">
        <f>'Sch D. Workings'!AI218</f>
        <v>0</v>
      </c>
      <c r="V117" s="80">
        <f>IFERROR(LOOKUP('Sch D. Workings'!AF218,$C$10:$C$14,$B$10:$B$14),0)</f>
        <v>0</v>
      </c>
      <c r="W117" s="97">
        <f>COUNTIFS('Sch D. Workings'!AF218,"&gt;"&amp;$D$14)</f>
        <v>0</v>
      </c>
      <c r="X117" s="83"/>
      <c r="Y117" s="76">
        <f>'Sch D. Workings'!AK218</f>
        <v>0</v>
      </c>
      <c r="Z117" s="296">
        <f>IF(OR('Sch D. Workings'!D111="",$D$7&lt;=U$7,Y117=0),0,IF(OR(T117="Exceeded Cap",N117="Exceeded Cap",SUM(H117,N117,T117)='Sch D. Workings'!$D$12),"Exceeded Cap",IF((SUMIFS('Sch A. Input'!H109:CA109,'Sch A. Input'!$H$14:$CA$14,"Total",'Sch A. Input'!$H$13:$CA$13,"&lt;="&amp;$AA$7))&gt;'Sch D. Workings'!$D$12,MIN('Sch D. Workings'!AN218,'Sch D. Workings'!$D$12-N117-T117-H117),'Sch D. Workings'!AN218)))</f>
        <v>0</v>
      </c>
      <c r="AA117" s="216">
        <f>'Sch D. Workings'!AS218</f>
        <v>0</v>
      </c>
      <c r="AB117" s="80">
        <f>IFERROR(LOOKUP('Sch D. Workings'!AP218,$C$10:$C$14,$B$10:$B$14),0)</f>
        <v>0</v>
      </c>
      <c r="AC117" s="97">
        <f>COUNTIFS('Sch D. Workings'!AP218,"&gt;"&amp;$D$14)</f>
        <v>0</v>
      </c>
    </row>
    <row r="118" spans="2:30" x14ac:dyDescent="0.35">
      <c r="C118" s="79" t="str">
        <f>IF('Sch A. Input'!B110="","",'Sch A. Input'!B110)</f>
        <v/>
      </c>
      <c r="D118" s="77" t="str">
        <f>IF('Sch A. Input'!C110="","",'Sch A. Input'!C110)</f>
        <v/>
      </c>
      <c r="E118" s="83"/>
      <c r="F118" s="83"/>
      <c r="G118" s="97">
        <f>'Sch D. Workings'!G219</f>
        <v>0</v>
      </c>
      <c r="H118" s="297">
        <f>IF(OR('Sch D. Workings'!D112="",G118=0),0,(IF((SUMIFS('Sch A. Input'!H110:CA110,'Sch A. Input'!$H$14:$CA$14,"Total",'Sch A. Input'!$H$13:$CA$13,"&lt;="&amp;$I$7))&gt;'Sch D. Workings'!$D$12,MIN('Sch D. Workings'!J219,'Sch D. Workings'!$D$12),'Sch D. Workings'!J219)))</f>
        <v>0</v>
      </c>
      <c r="I118" s="216">
        <f>'Sch D. Workings'!O219</f>
        <v>0</v>
      </c>
      <c r="J118" s="80">
        <f>IFERROR(LOOKUP('Sch D. Workings'!L219,$C$10:$C$14,$B$10:$B$14),0)</f>
        <v>0</v>
      </c>
      <c r="K118" s="97">
        <f>COUNTIFS('Sch D. Workings'!L219,"&gt;"&amp;$D$14)</f>
        <v>0</v>
      </c>
      <c r="L118" s="83"/>
      <c r="M118" s="76">
        <f>'Sch D. Workings'!Q219</f>
        <v>0</v>
      </c>
      <c r="N118" s="296">
        <f>IF(OR('Sch D. Workings'!D112="",$D$7&lt;=I$7,M118=0),0,(IF(H118='Sch D. Workings'!$D$12,"Exceeded Cap",IF((SUMIFS('Sch A. Input'!H110:CA110,'Sch A. Input'!$H$14:$CA$14,"Total",'Sch A. Input'!$H$13:$CA$13,"&lt;="&amp;$O$7))&gt;'Sch D. Workings'!$D$12,MIN('Sch D. Workings'!T219,'Sch D. Workings'!$D$12-H118),'Sch D. Workings'!T219))))</f>
        <v>0</v>
      </c>
      <c r="O118" s="216">
        <f>'Sch D. Workings'!Y219</f>
        <v>0</v>
      </c>
      <c r="P118" s="80">
        <f>IFERROR(LOOKUP('Sch D. Workings'!V219,$C$10:$C$14,$B$10:$B$14),0)</f>
        <v>0</v>
      </c>
      <c r="Q118" s="97">
        <f>COUNTIFS('Sch D. Workings'!V219,"&gt;"&amp;$D$14)</f>
        <v>0</v>
      </c>
      <c r="R118" s="83"/>
      <c r="S118" s="76">
        <f>'Sch D. Workings'!AA219</f>
        <v>0</v>
      </c>
      <c r="T118" s="296">
        <f>IF(OR('Sch D. Workings'!D112="",$D$7&lt;=O$7,S118=0),0,IF(OR(N118="Exceeded Cap",SUM(H118,N118)='Sch D. Workings'!$D$12),"Exceeded cap",IF((SUMIFS('Sch A. Input'!H110:CA110,'Sch A. Input'!$H$14:$CA$14,"Total",'Sch A. Input'!$H$13:$CA$13,"&lt;="&amp;$U$7))&gt;'Sch D. Workings'!$D$12,MIN('Sch D. Workings'!AD219,'Sch D. Workings'!$D$12-N118-H118),'Sch D. Workings'!AD219)))</f>
        <v>0</v>
      </c>
      <c r="U118" s="216">
        <f>'Sch D. Workings'!AI219</f>
        <v>0</v>
      </c>
      <c r="V118" s="80">
        <f>IFERROR(LOOKUP('Sch D. Workings'!AF219,$C$10:$C$14,$B$10:$B$14),0)</f>
        <v>0</v>
      </c>
      <c r="W118" s="97">
        <f>COUNTIFS('Sch D. Workings'!AF219,"&gt;"&amp;$D$14)</f>
        <v>0</v>
      </c>
      <c r="X118" s="83"/>
      <c r="Y118" s="76">
        <f>'Sch D. Workings'!AK219</f>
        <v>0</v>
      </c>
      <c r="Z118" s="296">
        <f>IF(OR('Sch D. Workings'!D112="",$D$7&lt;=U$7,Y118=0),0,IF(OR(T118="Exceeded Cap",N118="Exceeded Cap",SUM(H118,N118,T118)='Sch D. Workings'!$D$12),"Exceeded Cap",IF((SUMIFS('Sch A. Input'!H110:CA110,'Sch A. Input'!$H$14:$CA$14,"Total",'Sch A. Input'!$H$13:$CA$13,"&lt;="&amp;$AA$7))&gt;'Sch D. Workings'!$D$12,MIN('Sch D. Workings'!AN219,'Sch D. Workings'!$D$12-N118-T118-H118),'Sch D. Workings'!AN219)))</f>
        <v>0</v>
      </c>
      <c r="AA118" s="216">
        <f>'Sch D. Workings'!AS219</f>
        <v>0</v>
      </c>
      <c r="AB118" s="80">
        <f>IFERROR(LOOKUP('Sch D. Workings'!AP219,$C$10:$C$14,$B$10:$B$14),0)</f>
        <v>0</v>
      </c>
      <c r="AC118" s="97">
        <f>COUNTIFS('Sch D. Workings'!AP219,"&gt;"&amp;$D$14)</f>
        <v>0</v>
      </c>
    </row>
    <row r="119" spans="2:30" x14ac:dyDescent="0.35">
      <c r="C119" s="79" t="str">
        <f>IF('Sch A. Input'!B111="","",'Sch A. Input'!B111)</f>
        <v/>
      </c>
      <c r="D119" s="77" t="str">
        <f>IF('Sch A. Input'!C111="","",'Sch A. Input'!C111)</f>
        <v/>
      </c>
      <c r="E119" s="83"/>
      <c r="F119" s="83"/>
      <c r="G119" s="97">
        <f>'Sch D. Workings'!G220</f>
        <v>0</v>
      </c>
      <c r="H119" s="297">
        <f>IF(OR('Sch D. Workings'!D113="",G119=0),0,(IF((SUMIFS('Sch A. Input'!H111:CA111,'Sch A. Input'!$H$14:$CA$14,"Total",'Sch A. Input'!$H$13:$CA$13,"&lt;="&amp;$I$7))&gt;'Sch D. Workings'!$D$12,MIN('Sch D. Workings'!J220,'Sch D. Workings'!$D$12),'Sch D. Workings'!J220)))</f>
        <v>0</v>
      </c>
      <c r="I119" s="216">
        <f>'Sch D. Workings'!O220</f>
        <v>0</v>
      </c>
      <c r="J119" s="80">
        <f>IFERROR(LOOKUP('Sch D. Workings'!L220,$C$10:$C$14,$B$10:$B$14),0)</f>
        <v>0</v>
      </c>
      <c r="K119" s="97">
        <f>COUNTIFS('Sch D. Workings'!L220,"&gt;"&amp;$D$14)</f>
        <v>0</v>
      </c>
      <c r="L119" s="83"/>
      <c r="M119" s="76">
        <f>'Sch D. Workings'!Q220</f>
        <v>0</v>
      </c>
      <c r="N119" s="296">
        <f>IF(OR('Sch D. Workings'!D113="",$D$7&lt;=I$7,M119=0),0,(IF(H119='Sch D. Workings'!$D$12,"Exceeded Cap",IF((SUMIFS('Sch A. Input'!H111:CA111,'Sch A. Input'!$H$14:$CA$14,"Total",'Sch A. Input'!$H$13:$CA$13,"&lt;="&amp;$O$7))&gt;'Sch D. Workings'!$D$12,MIN('Sch D. Workings'!T220,'Sch D. Workings'!$D$12-H119),'Sch D. Workings'!T220))))</f>
        <v>0</v>
      </c>
      <c r="O119" s="216">
        <f>'Sch D. Workings'!Y220</f>
        <v>0</v>
      </c>
      <c r="P119" s="80">
        <f>IFERROR(LOOKUP('Sch D. Workings'!V220,$C$10:$C$14,$B$10:$B$14),0)</f>
        <v>0</v>
      </c>
      <c r="Q119" s="97">
        <f>COUNTIFS('Sch D. Workings'!V220,"&gt;"&amp;$D$14)</f>
        <v>0</v>
      </c>
      <c r="R119" s="83"/>
      <c r="S119" s="76">
        <f>'Sch D. Workings'!AA220</f>
        <v>0</v>
      </c>
      <c r="T119" s="296">
        <f>IF(OR('Sch D. Workings'!D113="",$D$7&lt;=O$7,S119=0),0,IF(OR(N119="Exceeded Cap",SUM(H119,N119)='Sch D. Workings'!$D$12),"Exceeded cap",IF((SUMIFS('Sch A. Input'!H111:CA111,'Sch A. Input'!$H$14:$CA$14,"Total",'Sch A. Input'!$H$13:$CA$13,"&lt;="&amp;$U$7))&gt;'Sch D. Workings'!$D$12,MIN('Sch D. Workings'!AD220,'Sch D. Workings'!$D$12-N119-H119),'Sch D. Workings'!AD220)))</f>
        <v>0</v>
      </c>
      <c r="U119" s="216">
        <f>'Sch D. Workings'!AI220</f>
        <v>0</v>
      </c>
      <c r="V119" s="80">
        <f>IFERROR(LOOKUP('Sch D. Workings'!AF220,$C$10:$C$14,$B$10:$B$14),0)</f>
        <v>0</v>
      </c>
      <c r="W119" s="97">
        <f>COUNTIFS('Sch D. Workings'!AF220,"&gt;"&amp;$D$14)</f>
        <v>0</v>
      </c>
      <c r="X119" s="83"/>
      <c r="Y119" s="76">
        <f>'Sch D. Workings'!AK220</f>
        <v>0</v>
      </c>
      <c r="Z119" s="296">
        <f>IF(OR('Sch D. Workings'!D113="",$D$7&lt;=U$7,Y119=0),0,IF(OR(T119="Exceeded Cap",N119="Exceeded Cap",SUM(H119,N119,T119)='Sch D. Workings'!$D$12),"Exceeded Cap",IF((SUMIFS('Sch A. Input'!H111:CA111,'Sch A. Input'!$H$14:$CA$14,"Total",'Sch A. Input'!$H$13:$CA$13,"&lt;="&amp;$AA$7))&gt;'Sch D. Workings'!$D$12,MIN('Sch D. Workings'!AN220,'Sch D. Workings'!$D$12-N119-T119-H119),'Sch D. Workings'!AN220)))</f>
        <v>0</v>
      </c>
      <c r="AA119" s="216">
        <f>'Sch D. Workings'!AS220</f>
        <v>0</v>
      </c>
      <c r="AB119" s="80">
        <f>IFERROR(LOOKUP('Sch D. Workings'!AP220,$C$10:$C$14,$B$10:$B$14),0)</f>
        <v>0</v>
      </c>
      <c r="AC119" s="97">
        <f>COUNTIFS('Sch D. Workings'!AP220,"&gt;"&amp;$D$14)</f>
        <v>0</v>
      </c>
    </row>
    <row r="120" spans="2:30" x14ac:dyDescent="0.35">
      <c r="C120" s="79" t="str">
        <f>IF('Sch A. Input'!B112="","",'Sch A. Input'!B112)</f>
        <v/>
      </c>
      <c r="D120" s="77" t="str">
        <f>IF('Sch A. Input'!C112="","",'Sch A. Input'!C112)</f>
        <v/>
      </c>
      <c r="E120" s="83"/>
      <c r="F120" s="83"/>
      <c r="G120" s="97">
        <f>'Sch D. Workings'!G221</f>
        <v>0</v>
      </c>
      <c r="H120" s="297">
        <f>IF(OR('Sch D. Workings'!D114="",G120=0),0,(IF((SUMIFS('Sch A. Input'!H112:CA112,'Sch A. Input'!$H$14:$CA$14,"Total",'Sch A. Input'!$H$13:$CA$13,"&lt;="&amp;$I$7))&gt;'Sch D. Workings'!$D$12,MIN('Sch D. Workings'!J221,'Sch D. Workings'!$D$12),'Sch D. Workings'!J221)))</f>
        <v>0</v>
      </c>
      <c r="I120" s="216">
        <f>'Sch D. Workings'!O221</f>
        <v>0</v>
      </c>
      <c r="J120" s="80">
        <f>IFERROR(LOOKUP('Sch D. Workings'!L221,$C$10:$C$14,$B$10:$B$14),0)</f>
        <v>0</v>
      </c>
      <c r="K120" s="97">
        <f>COUNTIFS('Sch D. Workings'!L221,"&gt;"&amp;$D$14)</f>
        <v>0</v>
      </c>
      <c r="L120" s="83"/>
      <c r="M120" s="76">
        <f>'Sch D. Workings'!Q221</f>
        <v>0</v>
      </c>
      <c r="N120" s="296">
        <f>IF(OR('Sch D. Workings'!D114="",$D$7&lt;=I$7,M120=0),0,(IF(H120='Sch D. Workings'!$D$12,"Exceeded Cap",IF((SUMIFS('Sch A. Input'!H112:CA112,'Sch A. Input'!$H$14:$CA$14,"Total",'Sch A. Input'!$H$13:$CA$13,"&lt;="&amp;$O$7))&gt;'Sch D. Workings'!$D$12,MIN('Sch D. Workings'!T221,'Sch D. Workings'!$D$12-H120),'Sch D. Workings'!T221))))</f>
        <v>0</v>
      </c>
      <c r="O120" s="216">
        <f>'Sch D. Workings'!Y221</f>
        <v>0</v>
      </c>
      <c r="P120" s="80">
        <f>IFERROR(LOOKUP('Sch D. Workings'!V221,$C$10:$C$14,$B$10:$B$14),0)</f>
        <v>0</v>
      </c>
      <c r="Q120" s="97">
        <f>COUNTIFS('Sch D. Workings'!V221,"&gt;"&amp;$D$14)</f>
        <v>0</v>
      </c>
      <c r="R120" s="83"/>
      <c r="S120" s="76">
        <f>'Sch D. Workings'!AA221</f>
        <v>0</v>
      </c>
      <c r="T120" s="296">
        <f>IF(OR('Sch D. Workings'!D114="",$D$7&lt;=O$7,S120=0),0,IF(OR(N120="Exceeded Cap",SUM(H120,N120)='Sch D. Workings'!$D$12),"Exceeded cap",IF((SUMIFS('Sch A. Input'!H112:CA112,'Sch A. Input'!$H$14:$CA$14,"Total",'Sch A. Input'!$H$13:$CA$13,"&lt;="&amp;$U$7))&gt;'Sch D. Workings'!$D$12,MIN('Sch D. Workings'!AD221,'Sch D. Workings'!$D$12-N120-H120),'Sch D. Workings'!AD221)))</f>
        <v>0</v>
      </c>
      <c r="U120" s="216">
        <f>'Sch D. Workings'!AI221</f>
        <v>0</v>
      </c>
      <c r="V120" s="80">
        <f>IFERROR(LOOKUP('Sch D. Workings'!AF221,$C$10:$C$14,$B$10:$B$14),0)</f>
        <v>0</v>
      </c>
      <c r="W120" s="97">
        <f>COUNTIFS('Sch D. Workings'!AF221,"&gt;"&amp;$D$14)</f>
        <v>0</v>
      </c>
      <c r="X120" s="83"/>
      <c r="Y120" s="76">
        <f>'Sch D. Workings'!AK221</f>
        <v>0</v>
      </c>
      <c r="Z120" s="296">
        <f>IF(OR('Sch D. Workings'!D114="",$D$7&lt;=U$7,Y120=0),0,IF(OR(T120="Exceeded Cap",N120="Exceeded Cap",SUM(H120,N120,T120)='Sch D. Workings'!$D$12),"Exceeded Cap",IF((SUMIFS('Sch A. Input'!H112:CA112,'Sch A. Input'!$H$14:$CA$14,"Total",'Sch A. Input'!$H$13:$CA$13,"&lt;="&amp;$AA$7))&gt;'Sch D. Workings'!$D$12,MIN('Sch D. Workings'!AN221,'Sch D. Workings'!$D$12-N120-T120-H120),'Sch D. Workings'!AN221)))</f>
        <v>0</v>
      </c>
      <c r="AA120" s="216">
        <f>'Sch D. Workings'!AS221</f>
        <v>0</v>
      </c>
      <c r="AB120" s="80">
        <f>IFERROR(LOOKUP('Sch D. Workings'!AP221,$C$10:$C$14,$B$10:$B$14),0)</f>
        <v>0</v>
      </c>
      <c r="AC120" s="97">
        <f>COUNTIFS('Sch D. Workings'!AP221,"&gt;"&amp;$D$14)</f>
        <v>0</v>
      </c>
    </row>
    <row r="121" spans="2:30" x14ac:dyDescent="0.35">
      <c r="C121" s="79" t="str">
        <f>IF('Sch A. Input'!B113="","",'Sch A. Input'!B113)</f>
        <v/>
      </c>
      <c r="D121" s="77" t="str">
        <f>IF('Sch A. Input'!C113="","",'Sch A. Input'!C113)</f>
        <v/>
      </c>
      <c r="E121" s="83"/>
      <c r="F121" s="83"/>
      <c r="G121" s="97">
        <f>'Sch D. Workings'!G222</f>
        <v>0</v>
      </c>
      <c r="H121" s="297">
        <f>IF(OR('Sch D. Workings'!D115="",G121=0),0,(IF((SUMIFS('Sch A. Input'!H113:CA113,'Sch A. Input'!$H$14:$CA$14,"Total",'Sch A. Input'!$H$13:$CA$13,"&lt;="&amp;$I$7))&gt;'Sch D. Workings'!$D$12,MIN('Sch D. Workings'!J222,'Sch D. Workings'!$D$12),'Sch D. Workings'!J222)))</f>
        <v>0</v>
      </c>
      <c r="I121" s="216">
        <f>'Sch D. Workings'!O222</f>
        <v>0</v>
      </c>
      <c r="J121" s="80">
        <f>IFERROR(LOOKUP('Sch D. Workings'!L222,$C$10:$C$14,$B$10:$B$14),0)</f>
        <v>0</v>
      </c>
      <c r="K121" s="97">
        <f>COUNTIFS('Sch D. Workings'!L222,"&gt;"&amp;$D$14)</f>
        <v>0</v>
      </c>
      <c r="L121" s="83"/>
      <c r="M121" s="76">
        <f>'Sch D. Workings'!Q222</f>
        <v>0</v>
      </c>
      <c r="N121" s="296">
        <f>IF(OR('Sch D. Workings'!D115="",$D$7&lt;=I$7,M121=0),0,(IF(H121='Sch D. Workings'!$D$12,"Exceeded Cap",IF((SUMIFS('Sch A. Input'!H113:CA113,'Sch A. Input'!$H$14:$CA$14,"Total",'Sch A. Input'!$H$13:$CA$13,"&lt;="&amp;$O$7))&gt;'Sch D. Workings'!$D$12,MIN('Sch D. Workings'!T222,'Sch D. Workings'!$D$12-H121),'Sch D. Workings'!T222))))</f>
        <v>0</v>
      </c>
      <c r="O121" s="216">
        <f>'Sch D. Workings'!Y222</f>
        <v>0</v>
      </c>
      <c r="P121" s="80">
        <f>IFERROR(LOOKUP('Sch D. Workings'!V222,$C$10:$C$14,$B$10:$B$14),0)</f>
        <v>0</v>
      </c>
      <c r="Q121" s="97">
        <f>COUNTIFS('Sch D. Workings'!V222,"&gt;"&amp;$D$14)</f>
        <v>0</v>
      </c>
      <c r="R121" s="83"/>
      <c r="S121" s="76">
        <f>'Sch D. Workings'!AA222</f>
        <v>0</v>
      </c>
      <c r="T121" s="296">
        <f>IF(OR('Sch D. Workings'!D115="",$D$7&lt;=O$7,S121=0),0,IF(OR(N121="Exceeded Cap",SUM(H121,N121)='Sch D. Workings'!$D$12),"Exceeded cap",IF((SUMIFS('Sch A. Input'!H113:CA113,'Sch A. Input'!$H$14:$CA$14,"Total",'Sch A. Input'!$H$13:$CA$13,"&lt;="&amp;$U$7))&gt;'Sch D. Workings'!$D$12,MIN('Sch D. Workings'!AD222,'Sch D. Workings'!$D$12-N121-H121),'Sch D. Workings'!AD222)))</f>
        <v>0</v>
      </c>
      <c r="U121" s="216">
        <f>'Sch D. Workings'!AI222</f>
        <v>0</v>
      </c>
      <c r="V121" s="80">
        <f>IFERROR(LOOKUP('Sch D. Workings'!AF222,$C$10:$C$14,$B$10:$B$14),0)</f>
        <v>0</v>
      </c>
      <c r="W121" s="97">
        <f>COUNTIFS('Sch D. Workings'!AF222,"&gt;"&amp;$D$14)</f>
        <v>0</v>
      </c>
      <c r="X121" s="83"/>
      <c r="Y121" s="76">
        <f>'Sch D. Workings'!AK222</f>
        <v>0</v>
      </c>
      <c r="Z121" s="296">
        <f>IF(OR('Sch D. Workings'!D115="",$D$7&lt;=U$7,Y121=0),0,IF(OR(T121="Exceeded Cap",N121="Exceeded Cap",SUM(H121,N121,T121)='Sch D. Workings'!$D$12),"Exceeded Cap",IF((SUMIFS('Sch A. Input'!H113:CA113,'Sch A. Input'!$H$14:$CA$14,"Total",'Sch A. Input'!$H$13:$CA$13,"&lt;="&amp;$AA$7))&gt;'Sch D. Workings'!$D$12,MIN('Sch D. Workings'!AN222,'Sch D. Workings'!$D$12-N121-T121-H121),'Sch D. Workings'!AN222)))</f>
        <v>0</v>
      </c>
      <c r="AA121" s="216">
        <f>'Sch D. Workings'!AS222</f>
        <v>0</v>
      </c>
      <c r="AB121" s="80">
        <f>IFERROR(LOOKUP('Sch D. Workings'!AP222,$C$10:$C$14,$B$10:$B$14),0)</f>
        <v>0</v>
      </c>
      <c r="AC121" s="97">
        <f>COUNTIFS('Sch D. Workings'!AP222,"&gt;"&amp;$D$14)</f>
        <v>0</v>
      </c>
    </row>
    <row r="122" spans="2:30" x14ac:dyDescent="0.35">
      <c r="C122" s="79" t="str">
        <f>IF('Sch A. Input'!B114="","",'Sch A. Input'!B114)</f>
        <v/>
      </c>
      <c r="D122" s="77" t="str">
        <f>IF('Sch A. Input'!C114="","",'Sch A. Input'!C114)</f>
        <v/>
      </c>
      <c r="E122" s="83"/>
      <c r="F122" s="83"/>
      <c r="G122" s="97">
        <f>'Sch D. Workings'!G223</f>
        <v>0</v>
      </c>
      <c r="H122" s="297">
        <f>IF(OR('Sch D. Workings'!D116="",G122=0),0,(IF((SUMIFS('Sch A. Input'!H114:CA114,'Sch A. Input'!$H$14:$CA$14,"Total",'Sch A. Input'!$H$13:$CA$13,"&lt;="&amp;$I$7))&gt;'Sch D. Workings'!$D$12,MIN('Sch D. Workings'!J223,'Sch D. Workings'!$D$12),'Sch D. Workings'!J223)))</f>
        <v>0</v>
      </c>
      <c r="I122" s="216">
        <f>'Sch D. Workings'!O223</f>
        <v>0</v>
      </c>
      <c r="J122" s="80">
        <f>IFERROR(LOOKUP('Sch D. Workings'!L223,$C$10:$C$14,$B$10:$B$14),0)</f>
        <v>0</v>
      </c>
      <c r="K122" s="97">
        <f>COUNTIFS('Sch D. Workings'!L223,"&gt;"&amp;$D$14)</f>
        <v>0</v>
      </c>
      <c r="L122" s="83"/>
      <c r="M122" s="76">
        <f>'Sch D. Workings'!Q223</f>
        <v>0</v>
      </c>
      <c r="N122" s="296">
        <f>IF(OR('Sch D. Workings'!D116="",$D$7&lt;=I$7,M122=0),0,(IF(H122='Sch D. Workings'!$D$12,"Exceeded Cap",IF((SUMIFS('Sch A. Input'!H114:CA114,'Sch A. Input'!$H$14:$CA$14,"Total",'Sch A. Input'!$H$13:$CA$13,"&lt;="&amp;$O$7))&gt;'Sch D. Workings'!$D$12,MIN('Sch D. Workings'!T223,'Sch D. Workings'!$D$12-H122),'Sch D. Workings'!T223))))</f>
        <v>0</v>
      </c>
      <c r="O122" s="216">
        <f>'Sch D. Workings'!Y223</f>
        <v>0</v>
      </c>
      <c r="P122" s="80">
        <f>IFERROR(LOOKUP('Sch D. Workings'!V223,$C$10:$C$14,$B$10:$B$14),0)</f>
        <v>0</v>
      </c>
      <c r="Q122" s="97">
        <f>COUNTIFS('Sch D. Workings'!V223,"&gt;"&amp;$D$14)</f>
        <v>0</v>
      </c>
      <c r="R122" s="83"/>
      <c r="S122" s="76">
        <f>'Sch D. Workings'!AA223</f>
        <v>0</v>
      </c>
      <c r="T122" s="296">
        <f>IF(OR('Sch D. Workings'!D116="",$D$7&lt;=O$7,S122=0),0,IF(OR(N122="Exceeded Cap",SUM(H122,N122)='Sch D. Workings'!$D$12),"Exceeded cap",IF((SUMIFS('Sch A. Input'!H114:CA114,'Sch A. Input'!$H$14:$CA$14,"Total",'Sch A. Input'!$H$13:$CA$13,"&lt;="&amp;$U$7))&gt;'Sch D. Workings'!$D$12,MIN('Sch D. Workings'!AD223,'Sch D. Workings'!$D$12-N122-H122),'Sch D. Workings'!AD223)))</f>
        <v>0</v>
      </c>
      <c r="U122" s="216">
        <f>'Sch D. Workings'!AI223</f>
        <v>0</v>
      </c>
      <c r="V122" s="80">
        <f>IFERROR(LOOKUP('Sch D. Workings'!AF223,$C$10:$C$14,$B$10:$B$14),0)</f>
        <v>0</v>
      </c>
      <c r="W122" s="97">
        <f>COUNTIFS('Sch D. Workings'!AF223,"&gt;"&amp;$D$14)</f>
        <v>0</v>
      </c>
      <c r="X122" s="83"/>
      <c r="Y122" s="76">
        <f>'Sch D. Workings'!AK223</f>
        <v>0</v>
      </c>
      <c r="Z122" s="296">
        <f>IF(OR('Sch D. Workings'!D116="",$D$7&lt;=U$7,Y122=0),0,IF(OR(T122="Exceeded Cap",N122="Exceeded Cap",SUM(H122,N122,T122)='Sch D. Workings'!$D$12),"Exceeded Cap",IF((SUMIFS('Sch A. Input'!H114:CA114,'Sch A. Input'!$H$14:$CA$14,"Total",'Sch A. Input'!$H$13:$CA$13,"&lt;="&amp;$AA$7))&gt;'Sch D. Workings'!$D$12,MIN('Sch D. Workings'!AN223,'Sch D. Workings'!$D$12-N122-T122-H122),'Sch D. Workings'!AN223)))</f>
        <v>0</v>
      </c>
      <c r="AA122" s="216">
        <f>'Sch D. Workings'!AS223</f>
        <v>0</v>
      </c>
      <c r="AB122" s="80">
        <f>IFERROR(LOOKUP('Sch D. Workings'!AP223,$C$10:$C$14,$B$10:$B$14),0)</f>
        <v>0</v>
      </c>
      <c r="AC122" s="97">
        <f>COUNTIFS('Sch D. Workings'!AP223,"&gt;"&amp;$D$14)</f>
        <v>0</v>
      </c>
    </row>
    <row r="123" spans="2:30" s="113" customFormat="1" ht="15" thickBot="1" x14ac:dyDescent="0.4">
      <c r="B123" s="146"/>
      <c r="C123" s="147"/>
      <c r="D123" s="147"/>
      <c r="E123" s="148"/>
      <c r="F123" s="148"/>
      <c r="G123" s="149">
        <f>SUM(G23:G122)</f>
        <v>0</v>
      </c>
      <c r="H123" s="217">
        <f>SUM(H23:H122)</f>
        <v>0</v>
      </c>
      <c r="I123" s="218">
        <f>SUM(I23:I122)</f>
        <v>0</v>
      </c>
      <c r="J123" s="149"/>
      <c r="K123" s="149">
        <f>SUM(K23:K122)</f>
        <v>0</v>
      </c>
      <c r="L123" s="148"/>
      <c r="M123" s="149">
        <f>SUM(M23:M122)</f>
        <v>0</v>
      </c>
      <c r="N123" s="298">
        <f>SUM(N23:N122)</f>
        <v>0</v>
      </c>
      <c r="O123" s="218">
        <f>SUM(O23:O122)</f>
        <v>0</v>
      </c>
      <c r="P123" s="149"/>
      <c r="Q123" s="149">
        <f>SUM(Q23:Q122)</f>
        <v>0</v>
      </c>
      <c r="R123" s="148"/>
      <c r="S123" s="149">
        <f>SUM(S23:S122)</f>
        <v>0</v>
      </c>
      <c r="T123" s="298">
        <f>SUM(T23:T122)</f>
        <v>0</v>
      </c>
      <c r="U123" s="218">
        <f>SUM(U23:U122)</f>
        <v>0</v>
      </c>
      <c r="V123" s="149"/>
      <c r="W123" s="149">
        <f>SUM(W23:W122)</f>
        <v>0</v>
      </c>
      <c r="X123" s="148"/>
      <c r="Y123" s="149">
        <f>SUM(Y23:Y122)</f>
        <v>0</v>
      </c>
      <c r="Z123" s="298">
        <f>SUM(Z23:Z122)</f>
        <v>0</v>
      </c>
      <c r="AA123" s="218">
        <f>SUM(AA23:AA122)</f>
        <v>0</v>
      </c>
      <c r="AB123" s="149"/>
      <c r="AC123" s="149">
        <f>SUM(AC23:AC122)</f>
        <v>0</v>
      </c>
      <c r="AD123"/>
    </row>
    <row r="124" spans="2:30" ht="15" thickTop="1" x14ac:dyDescent="0.35">
      <c r="C124" s="139"/>
      <c r="E124" s="82"/>
      <c r="F124" s="82"/>
      <c r="G124" s="157"/>
      <c r="L124" s="82"/>
      <c r="R124" s="82"/>
      <c r="X124" s="82"/>
    </row>
    <row r="125" spans="2:30" x14ac:dyDescent="0.35"/>
    <row r="126" spans="2:30" x14ac:dyDescent="0.35"/>
    <row r="127" spans="2:30" ht="15" thickBot="1" x14ac:dyDescent="0.4"/>
    <row r="128" spans="2:30" s="56" customFormat="1" ht="12.5" x14ac:dyDescent="0.35">
      <c r="C128" s="131" t="s">
        <v>26</v>
      </c>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133"/>
    </row>
    <row r="129" spans="3:29" s="56" customFormat="1" ht="127.5" customHeight="1" thickBot="1" x14ac:dyDescent="0.4">
      <c r="C129" s="310" t="s">
        <v>122</v>
      </c>
      <c r="D129" s="311"/>
      <c r="E129" s="311"/>
      <c r="F129" s="311"/>
      <c r="G129" s="311"/>
      <c r="H129" s="311"/>
      <c r="I129" s="311"/>
      <c r="J129" s="311"/>
      <c r="K129" s="311"/>
      <c r="L129" s="311"/>
      <c r="M129" s="311"/>
      <c r="N129" s="311"/>
      <c r="O129" s="311"/>
      <c r="P129" s="311"/>
      <c r="Q129" s="311"/>
      <c r="R129" s="311"/>
      <c r="S129" s="311"/>
      <c r="T129" s="311"/>
      <c r="U129" s="311"/>
      <c r="V129" s="311"/>
      <c r="W129" s="311"/>
      <c r="X129" s="311"/>
      <c r="Y129" s="311"/>
      <c r="Z129" s="311"/>
      <c r="AA129" s="311"/>
      <c r="AB129" s="311"/>
      <c r="AC129" s="312"/>
    </row>
    <row r="130" spans="3:29" x14ac:dyDescent="0.35"/>
  </sheetData>
  <sheetProtection algorithmName="SHA-512" hashValue="A2UJMg6FV5Ar3nCzsZfyrupJiQaW8HVub/5kBP30shSHgMu4HTxSbTthUeGGn+6G0dfcrL3qch3W4ltfKe1i4w==" saltValue="44fGm/U63+hWa73hS7iNGQ==" spinCount="100000" sheet="1" formatColumns="0" formatRows="0"/>
  <mergeCells count="6">
    <mergeCell ref="C129:AC129"/>
    <mergeCell ref="S8:U8"/>
    <mergeCell ref="Y8:AA8"/>
    <mergeCell ref="G8:I8"/>
    <mergeCell ref="B16:D16"/>
    <mergeCell ref="M8:O8"/>
  </mergeCells>
  <conditionalFormatting sqref="G23:I123 Y11:AA15 Z16:AA16 G11:I16 S11:U16 S23:U122 Y23:AA122">
    <cfRule type="cellIs" dxfId="15" priority="32" operator="lessThan">
      <formula>0</formula>
    </cfRule>
  </conditionalFormatting>
  <conditionalFormatting sqref="J123">
    <cfRule type="cellIs" dxfId="14" priority="31" operator="lessThan">
      <formula>0</formula>
    </cfRule>
  </conditionalFormatting>
  <conditionalFormatting sqref="K123">
    <cfRule type="cellIs" dxfId="13" priority="15" operator="lessThan">
      <formula>0</formula>
    </cfRule>
  </conditionalFormatting>
  <conditionalFormatting sqref="Y16">
    <cfRule type="cellIs" dxfId="12" priority="16" operator="lessThan">
      <formula>0</formula>
    </cfRule>
  </conditionalFormatting>
  <conditionalFormatting sqref="M11:O16 M23:O122">
    <cfRule type="cellIs" dxfId="11" priority="12" operator="lessThan">
      <formula>0</formula>
    </cfRule>
  </conditionalFormatting>
  <conditionalFormatting sqref="M123:O123">
    <cfRule type="cellIs" dxfId="10" priority="9" operator="lessThan">
      <formula>0</formula>
    </cfRule>
  </conditionalFormatting>
  <conditionalFormatting sqref="P123">
    <cfRule type="cellIs" dxfId="9" priority="8" operator="lessThan">
      <formula>0</formula>
    </cfRule>
  </conditionalFormatting>
  <conditionalFormatting sqref="Q123">
    <cfRule type="cellIs" dxfId="8" priority="7" operator="lessThan">
      <formula>0</formula>
    </cfRule>
  </conditionalFormatting>
  <conditionalFormatting sqref="S123:U123">
    <cfRule type="cellIs" dxfId="7" priority="6" operator="lessThan">
      <formula>0</formula>
    </cfRule>
  </conditionalFormatting>
  <conditionalFormatting sqref="V123">
    <cfRule type="cellIs" dxfId="6" priority="5" operator="lessThan">
      <formula>0</formula>
    </cfRule>
  </conditionalFormatting>
  <conditionalFormatting sqref="W123">
    <cfRule type="cellIs" dxfId="5" priority="4" operator="lessThan">
      <formula>0</formula>
    </cfRule>
  </conditionalFormatting>
  <conditionalFormatting sqref="Y123:AA123">
    <cfRule type="cellIs" dxfId="4" priority="3" operator="lessThan">
      <formula>0</formula>
    </cfRule>
  </conditionalFormatting>
  <conditionalFormatting sqref="AB123">
    <cfRule type="cellIs" dxfId="3" priority="2" operator="lessThan">
      <formula>0</formula>
    </cfRule>
  </conditionalFormatting>
  <conditionalFormatting sqref="AC123">
    <cfRule type="cellIs" dxfId="2" priority="1" operator="lessThan">
      <formula>0</formula>
    </cfRule>
  </conditionalFormatting>
  <hyperlinks>
    <hyperlink ref="C1" location="'Instructions and contents'!A1" tooltip="Instructions and contents" display="Instructions and contents" xr:uid="{00000000-0004-0000-0300-000000000000}"/>
    <hyperlink ref="C2" location="'Sch B. Semi-monthly Output'!A1" tooltip="Schedule B: Semi-monthly Output" display="&lt;Previous tab" xr:uid="{00000000-0004-0000-0300-000001000000}"/>
    <hyperlink ref="D2" location="'Sch D. Workings'!A1" tooltip="Schedule D: Workings" display="Next tab&gt;" xr:uid="{00000000-0004-0000-0300-000002000000}"/>
  </hyperlinks>
  <pageMargins left="0.7" right="0.7" top="0.75" bottom="0.75" header="0.3" footer="0.3"/>
  <pageSetup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autoPageBreaks="0"/>
  </sheetPr>
  <dimension ref="A1:CX263"/>
  <sheetViews>
    <sheetView showGridLines="0" zoomScale="85" zoomScaleNormal="85" workbookViewId="0">
      <selection activeCell="A8" sqref="A8"/>
    </sheetView>
  </sheetViews>
  <sheetFormatPr defaultColWidth="0" defaultRowHeight="14.5" zeroHeight="1" x14ac:dyDescent="0.35"/>
  <cols>
    <col min="1" max="1" width="5.81640625" style="2" customWidth="1"/>
    <col min="2" max="2" width="9.81640625" style="2" customWidth="1"/>
    <col min="3" max="3" width="16.1796875" style="30" customWidth="1"/>
    <col min="4" max="4" width="15.54296875" style="2" customWidth="1"/>
    <col min="5" max="5" width="11.54296875" style="2" customWidth="1"/>
    <col min="6" max="6" width="15.1796875" style="2" customWidth="1"/>
    <col min="7" max="7" width="16.453125" style="2" customWidth="1"/>
    <col min="8" max="8" width="15.453125" style="2" customWidth="1"/>
    <col min="9" max="10" width="14.54296875" style="2" customWidth="1"/>
    <col min="11" max="11" width="17.81640625" style="2" customWidth="1"/>
    <col min="12" max="12" width="16.1796875" style="2" customWidth="1"/>
    <col min="13" max="13" width="15.453125" style="2" customWidth="1"/>
    <col min="14" max="15" width="18.1796875" style="2" customWidth="1"/>
    <col min="16" max="16" width="25.54296875" style="2" customWidth="1"/>
    <col min="17" max="17" width="18.1796875" style="2" customWidth="1"/>
    <col min="18" max="18" width="18.1796875" style="2" customWidth="1" collapsed="1"/>
    <col min="19" max="19" width="18.453125" style="2" customWidth="1"/>
    <col min="20" max="23" width="19.81640625" style="2" customWidth="1"/>
    <col min="24" max="24" width="19" style="2" customWidth="1"/>
    <col min="25" max="25" width="27.453125" style="2" bestFit="1" customWidth="1"/>
    <col min="26" max="28" width="19.81640625" style="2" customWidth="1"/>
    <col min="29" max="29" width="15.1796875" style="2" customWidth="1"/>
    <col min="30" max="31" width="19.1796875" style="2" customWidth="1"/>
    <col min="32" max="32" width="17.81640625" style="2" customWidth="1"/>
    <col min="33" max="33" width="17" style="2" customWidth="1"/>
    <col min="34" max="34" width="20.81640625" style="2" customWidth="1"/>
    <col min="35" max="35" width="21" style="2" customWidth="1"/>
    <col min="36" max="36" width="24.453125" style="2" customWidth="1"/>
    <col min="37" max="37" width="22.1796875" style="2" customWidth="1"/>
    <col min="38" max="39" width="16.81640625" style="2" customWidth="1"/>
    <col min="40" max="40" width="18.1796875" style="2" customWidth="1"/>
    <col min="41" max="41" width="19.1796875" style="2" customWidth="1"/>
    <col min="42" max="42" width="21" style="2" customWidth="1"/>
    <col min="43" max="43" width="18.81640625" style="2" customWidth="1"/>
    <col min="44" max="44" width="23.1796875" style="2" customWidth="1"/>
    <col min="45" max="45" width="21" style="2" customWidth="1"/>
    <col min="46" max="46" width="12.1796875" style="2" customWidth="1"/>
    <col min="47" max="47" width="11.54296875" style="2" hidden="1" customWidth="1"/>
    <col min="48" max="49" width="9.1796875" style="2" hidden="1" customWidth="1"/>
    <col min="50" max="50" width="12.453125" style="2" hidden="1" customWidth="1"/>
    <col min="51" max="52" width="9.1796875" style="2" hidden="1" customWidth="1"/>
    <col min="53" max="53" width="11" style="2" hidden="1" customWidth="1"/>
    <col min="54" max="54" width="9.1796875" style="2" hidden="1" customWidth="1"/>
    <col min="55" max="55" width="11.54296875" style="2" hidden="1" customWidth="1"/>
    <col min="56" max="57" width="10.81640625" style="2" hidden="1" customWidth="1"/>
    <col min="58" max="58" width="9.1796875" style="2" hidden="1" customWidth="1"/>
    <col min="59" max="59" width="11" style="2" hidden="1" customWidth="1"/>
    <col min="60" max="62" width="9.1796875" style="2" hidden="1" customWidth="1"/>
    <col min="63" max="86" width="9.1796875" hidden="1" customWidth="1"/>
    <col min="87" max="97" width="9.1796875" style="2" hidden="1" customWidth="1"/>
    <col min="98" max="102" width="0" style="2" hidden="1" customWidth="1"/>
    <col min="103" max="16384" width="9.1796875" style="2" hidden="1"/>
  </cols>
  <sheetData>
    <row r="1" spans="1:87" s="56" customFormat="1" ht="12.5" x14ac:dyDescent="0.25">
      <c r="B1" s="58" t="s">
        <v>27</v>
      </c>
      <c r="C1" s="170"/>
    </row>
    <row r="2" spans="1:87" s="56" customFormat="1" ht="12.5" x14ac:dyDescent="0.25">
      <c r="B2" s="58" t="s">
        <v>29</v>
      </c>
      <c r="C2" s="170"/>
    </row>
    <row r="3" spans="1:87" s="56" customFormat="1" ht="12.5" x14ac:dyDescent="0.25">
      <c r="I3" s="2"/>
    </row>
    <row r="4" spans="1:87" s="56" customFormat="1" ht="18" x14ac:dyDescent="0.25">
      <c r="B4" s="302" t="str">
        <f>'Sch A. Input'!B4</f>
        <v>TAX ID #:</v>
      </c>
      <c r="C4" s="306">
        <f>'Sch A. Input'!C4</f>
        <v>0</v>
      </c>
      <c r="D4" s="55"/>
      <c r="K4" s="150"/>
      <c r="L4" s="150"/>
      <c r="AB4" s="3"/>
    </row>
    <row r="5" spans="1:87" s="56" customFormat="1" ht="25" x14ac:dyDescent="0.25">
      <c r="D5" s="135" t="str">
        <f>'Instructions and contents'!B5</f>
        <v>PAYROLL TAX CALCULATOR FY2022-23</v>
      </c>
      <c r="AB5" s="3"/>
    </row>
    <row r="6" spans="1:87" ht="20" x14ac:dyDescent="0.4">
      <c r="B6" s="136" t="s">
        <v>72</v>
      </c>
      <c r="C6" s="137"/>
      <c r="D6" s="138"/>
      <c r="E6" s="137"/>
      <c r="F6" s="137"/>
      <c r="G6" s="137"/>
      <c r="H6" s="137"/>
      <c r="I6" s="137"/>
      <c r="J6" s="137"/>
      <c r="K6" s="137"/>
      <c r="L6" s="137"/>
      <c r="M6" s="137"/>
      <c r="N6" s="137"/>
      <c r="O6" s="137"/>
      <c r="Y6" s="159"/>
    </row>
    <row r="7" spans="1:87" ht="5.25" customHeight="1" thickBot="1" x14ac:dyDescent="0.4">
      <c r="AD7" s="21"/>
      <c r="AE7" s="21"/>
      <c r="AF7" s="21"/>
      <c r="AO7" s="21"/>
      <c r="AP7" s="21"/>
    </row>
    <row r="8" spans="1:87" ht="39.5" x14ac:dyDescent="0.35">
      <c r="B8" s="7" t="s">
        <v>1</v>
      </c>
      <c r="C8" s="31" t="s">
        <v>8</v>
      </c>
      <c r="D8" s="8" t="s">
        <v>9</v>
      </c>
      <c r="E8" s="8" t="s">
        <v>10</v>
      </c>
      <c r="F8" s="8" t="s">
        <v>45</v>
      </c>
      <c r="G8" s="8" t="s">
        <v>15</v>
      </c>
      <c r="H8" s="48" t="s">
        <v>57</v>
      </c>
      <c r="K8" s="152" t="s">
        <v>84</v>
      </c>
      <c r="L8" s="246" t="s">
        <v>85</v>
      </c>
      <c r="M8" s="285" t="s">
        <v>96</v>
      </c>
      <c r="P8" s="28"/>
      <c r="V8" s="196"/>
      <c r="Y8" s="279"/>
      <c r="AB8" s="156"/>
      <c r="AD8" s="3"/>
      <c r="AE8" s="3"/>
      <c r="AF8" s="3"/>
      <c r="AO8" s="3"/>
      <c r="AP8" s="3"/>
    </row>
    <row r="9" spans="1:87" ht="15" thickBot="1" x14ac:dyDescent="0.4">
      <c r="B9" s="9" t="s">
        <v>11</v>
      </c>
      <c r="C9" s="32">
        <v>1</v>
      </c>
      <c r="D9" s="10">
        <v>48000</v>
      </c>
      <c r="E9" s="11">
        <f>+D9-C9+1</f>
        <v>48000</v>
      </c>
      <c r="F9" s="12">
        <v>1.4999999999999999E-2</v>
      </c>
      <c r="G9" s="11">
        <f>SUM(E9*F9)</f>
        <v>720</v>
      </c>
      <c r="H9" s="49">
        <f>F9</f>
        <v>1.4999999999999999E-2</v>
      </c>
      <c r="K9" s="153">
        <f>'Sch A. Input'!CD15</f>
        <v>44652</v>
      </c>
      <c r="L9" s="247">
        <f>'Sch A. Input'!CD39</f>
        <v>45016</v>
      </c>
      <c r="M9" s="248">
        <v>24</v>
      </c>
      <c r="V9" s="278"/>
      <c r="W9" s="20"/>
      <c r="X9" s="20"/>
      <c r="Y9" s="20"/>
      <c r="Z9" s="20"/>
      <c r="AA9" s="20"/>
      <c r="AD9" s="20"/>
      <c r="AE9" s="20"/>
      <c r="AF9" s="20"/>
      <c r="AO9" s="20"/>
      <c r="AP9" s="20"/>
    </row>
    <row r="10" spans="1:87" ht="15" thickBot="1" x14ac:dyDescent="0.4">
      <c r="B10" s="13" t="s">
        <v>12</v>
      </c>
      <c r="C10" s="32">
        <v>48001</v>
      </c>
      <c r="D10" s="10">
        <v>96000</v>
      </c>
      <c r="E10" s="11">
        <f>+D10-C10+1</f>
        <v>48000</v>
      </c>
      <c r="F10" s="12">
        <v>0.09</v>
      </c>
      <c r="G10" s="11">
        <f>SUM(E10*F10)+G9</f>
        <v>5040</v>
      </c>
      <c r="H10" s="49">
        <f>+F10-H9</f>
        <v>7.4999999999999997E-2</v>
      </c>
      <c r="K10" s="154"/>
      <c r="L10" s="154"/>
      <c r="Q10" s="88"/>
      <c r="R10" s="88"/>
      <c r="S10" s="20"/>
      <c r="U10" s="22"/>
      <c r="V10" s="22"/>
      <c r="W10" s="22"/>
      <c r="X10" s="22"/>
      <c r="Y10" s="22"/>
      <c r="Z10" s="22"/>
      <c r="AA10" s="22"/>
      <c r="AB10" s="22"/>
      <c r="AC10" s="22"/>
      <c r="AD10" s="22"/>
      <c r="AE10" s="3"/>
      <c r="AF10" s="3"/>
      <c r="AG10" s="3"/>
      <c r="AH10" s="3"/>
      <c r="AI10" s="3"/>
      <c r="AO10" s="3"/>
      <c r="AP10" s="3"/>
      <c r="AQ10" s="3"/>
      <c r="AR10" s="3"/>
      <c r="AS10" s="3"/>
    </row>
    <row r="11" spans="1:87" ht="26.5" thickBot="1" x14ac:dyDescent="0.4">
      <c r="B11" s="13" t="s">
        <v>13</v>
      </c>
      <c r="C11" s="32">
        <v>96001</v>
      </c>
      <c r="D11" s="10">
        <v>235000</v>
      </c>
      <c r="E11" s="11">
        <f>+D11-C11+1</f>
        <v>139000</v>
      </c>
      <c r="F11" s="12">
        <v>0.09</v>
      </c>
      <c r="G11" s="11">
        <f>SUM(E11*F11)+G10</f>
        <v>17550</v>
      </c>
      <c r="H11" s="49">
        <f>+F11-F10</f>
        <v>0</v>
      </c>
      <c r="J11" s="282"/>
      <c r="K11" s="151" t="str">
        <f>'Sch A. Input'!C10</f>
        <v>Current Semi-Month End Date</v>
      </c>
      <c r="L11" s="155">
        <f>+'Sch A. Input'!$D$10</f>
        <v>45016</v>
      </c>
      <c r="Q11" s="88"/>
      <c r="R11" s="88"/>
      <c r="BJ11"/>
      <c r="CH11" s="2"/>
    </row>
    <row r="12" spans="1:87" ht="15" thickBot="1" x14ac:dyDescent="0.4">
      <c r="B12" s="14" t="s">
        <v>14</v>
      </c>
      <c r="C12" s="33">
        <v>235001</v>
      </c>
      <c r="D12" s="15">
        <v>900000</v>
      </c>
      <c r="E12" s="16">
        <f>+D12-C12+1</f>
        <v>665000</v>
      </c>
      <c r="F12" s="17">
        <v>9.5000000000000001E-2</v>
      </c>
      <c r="G12" s="16">
        <f>SUM(E12*F12)+G11</f>
        <v>80725</v>
      </c>
      <c r="H12" s="50">
        <f>+F12-F11</f>
        <v>5.0000000000000044E-3</v>
      </c>
      <c r="I12" s="23"/>
      <c r="J12" s="23"/>
      <c r="K12" s="23"/>
      <c r="L12" s="23"/>
      <c r="M12" s="23"/>
      <c r="N12" s="23"/>
      <c r="O12" s="23"/>
      <c r="P12" s="20"/>
      <c r="Q12" s="88"/>
      <c r="U12" s="196"/>
      <c r="V12" s="196"/>
      <c r="W12" s="196"/>
      <c r="X12" s="196"/>
      <c r="Y12" s="196"/>
      <c r="Z12" s="196"/>
      <c r="AA12" s="196"/>
      <c r="AB12" s="196"/>
      <c r="AC12" s="196"/>
      <c r="AD12" s="196"/>
      <c r="BI12"/>
      <c r="BJ12"/>
      <c r="CG12" s="2"/>
      <c r="CH12" s="2"/>
    </row>
    <row r="13" spans="1:87" ht="7.5" customHeight="1" thickTop="1" x14ac:dyDescent="0.35">
      <c r="A13" s="1"/>
      <c r="B13" s="1"/>
      <c r="C13" s="34"/>
      <c r="D13" s="1"/>
      <c r="E13" s="1"/>
      <c r="F13" s="1"/>
      <c r="K13" s="1"/>
      <c r="L13" s="1"/>
      <c r="M13" s="1"/>
      <c r="N13" s="1"/>
      <c r="O13" s="1"/>
      <c r="V13" s="156"/>
      <c r="BI13"/>
      <c r="BJ13"/>
      <c r="CG13" s="2"/>
      <c r="CH13" s="2"/>
    </row>
    <row r="14" spans="1:87" s="174" customFormat="1" ht="14.25" customHeight="1" x14ac:dyDescent="0.35">
      <c r="A14" s="173"/>
      <c r="B14" s="54">
        <v>1</v>
      </c>
      <c r="C14" s="54">
        <f>B14+1</f>
        <v>2</v>
      </c>
      <c r="D14" s="54">
        <f>C14+1</f>
        <v>3</v>
      </c>
      <c r="E14" s="54">
        <f>D14+1</f>
        <v>4</v>
      </c>
      <c r="F14" s="54">
        <f>E14+1</f>
        <v>5</v>
      </c>
      <c r="G14" s="54">
        <f>F14+1</f>
        <v>6</v>
      </c>
      <c r="H14" s="54">
        <f t="shared" ref="H14:Z14" si="0">G14+1</f>
        <v>7</v>
      </c>
      <c r="I14" s="54">
        <f t="shared" si="0"/>
        <v>8</v>
      </c>
      <c r="J14" s="54">
        <f t="shared" si="0"/>
        <v>9</v>
      </c>
      <c r="K14" s="54">
        <f t="shared" si="0"/>
        <v>10</v>
      </c>
      <c r="L14" s="54">
        <f t="shared" si="0"/>
        <v>11</v>
      </c>
      <c r="M14" s="54">
        <f t="shared" si="0"/>
        <v>12</v>
      </c>
      <c r="N14" s="54">
        <f t="shared" si="0"/>
        <v>13</v>
      </c>
      <c r="O14" s="54">
        <f>N14+1</f>
        <v>14</v>
      </c>
      <c r="P14" s="54">
        <f t="shared" si="0"/>
        <v>15</v>
      </c>
      <c r="Q14" s="54">
        <f t="shared" si="0"/>
        <v>16</v>
      </c>
      <c r="R14" s="54">
        <f t="shared" si="0"/>
        <v>17</v>
      </c>
      <c r="S14" s="54">
        <f t="shared" si="0"/>
        <v>18</v>
      </c>
      <c r="T14" s="54">
        <f t="shared" si="0"/>
        <v>19</v>
      </c>
      <c r="U14" s="54">
        <f t="shared" si="0"/>
        <v>20</v>
      </c>
      <c r="V14" s="54">
        <f t="shared" si="0"/>
        <v>21</v>
      </c>
      <c r="W14" s="54">
        <f t="shared" si="0"/>
        <v>22</v>
      </c>
      <c r="X14" s="54">
        <f>W14+1</f>
        <v>23</v>
      </c>
      <c r="Y14" s="54">
        <f t="shared" si="0"/>
        <v>24</v>
      </c>
      <c r="Z14" s="54">
        <f t="shared" si="0"/>
        <v>25</v>
      </c>
      <c r="AA14" s="54">
        <f t="shared" ref="AA14" si="1">Z14+1</f>
        <v>26</v>
      </c>
      <c r="AB14" s="54">
        <f t="shared" ref="AB14" si="2">AA14+1</f>
        <v>27</v>
      </c>
      <c r="AC14" s="54">
        <f t="shared" ref="AC14" si="3">AB14+1</f>
        <v>28</v>
      </c>
      <c r="BG14" s="175"/>
      <c r="BH14" s="175"/>
      <c r="BI14" s="175"/>
      <c r="BJ14" s="175"/>
      <c r="BK14" s="175"/>
      <c r="BL14" s="175"/>
      <c r="BM14" s="175"/>
      <c r="BN14" s="175"/>
      <c r="BO14" s="175"/>
      <c r="BP14" s="175"/>
      <c r="BQ14" s="175"/>
      <c r="BR14" s="175"/>
      <c r="BS14" s="175"/>
      <c r="BT14" s="175"/>
      <c r="BU14" s="175"/>
      <c r="BV14" s="175"/>
      <c r="BW14" s="175"/>
      <c r="BX14" s="175"/>
      <c r="BY14" s="175"/>
      <c r="BZ14" s="175"/>
      <c r="CA14" s="175"/>
      <c r="CB14" s="175"/>
      <c r="CC14" s="175"/>
      <c r="CD14" s="175"/>
    </row>
    <row r="15" spans="1:87" ht="20.5" thickBot="1" x14ac:dyDescent="0.45">
      <c r="B15" s="46" t="s">
        <v>108</v>
      </c>
      <c r="G15" s="86" t="s">
        <v>31</v>
      </c>
      <c r="H15" s="86" t="s">
        <v>31</v>
      </c>
      <c r="I15" s="86" t="s">
        <v>31</v>
      </c>
      <c r="J15" s="86" t="s">
        <v>31</v>
      </c>
      <c r="K15" s="86" t="s">
        <v>31</v>
      </c>
      <c r="L15" s="86" t="s">
        <v>31</v>
      </c>
      <c r="M15" s="86" t="s">
        <v>31</v>
      </c>
      <c r="N15" s="86" t="s">
        <v>31</v>
      </c>
      <c r="O15" s="86" t="s">
        <v>89</v>
      </c>
      <c r="P15" s="86"/>
      <c r="Q15" s="86" t="s">
        <v>31</v>
      </c>
      <c r="R15" s="86" t="s">
        <v>59</v>
      </c>
      <c r="S15" s="86" t="s">
        <v>31</v>
      </c>
      <c r="T15" s="86" t="s">
        <v>31</v>
      </c>
      <c r="U15" s="86" t="s">
        <v>31</v>
      </c>
      <c r="V15" s="86" t="s">
        <v>31</v>
      </c>
      <c r="W15" s="86" t="s">
        <v>31</v>
      </c>
      <c r="X15" s="86" t="s">
        <v>89</v>
      </c>
      <c r="Y15" s="86"/>
      <c r="Z15" s="86" t="s">
        <v>31</v>
      </c>
      <c r="AA15" s="284" t="s">
        <v>59</v>
      </c>
      <c r="AB15" s="86" t="s">
        <v>31</v>
      </c>
      <c r="AC15" s="86" t="s">
        <v>59</v>
      </c>
      <c r="BI15"/>
      <c r="BJ15"/>
      <c r="CF15" s="2"/>
      <c r="CG15" s="2"/>
      <c r="CH15" s="2"/>
    </row>
    <row r="16" spans="1:87" ht="79.5" customHeight="1" x14ac:dyDescent="0.35">
      <c r="B16" s="67" t="s">
        <v>2</v>
      </c>
      <c r="C16" s="68" t="s">
        <v>3</v>
      </c>
      <c r="D16" s="69" t="s">
        <v>123</v>
      </c>
      <c r="E16" s="69" t="s">
        <v>52</v>
      </c>
      <c r="F16" s="69" t="s">
        <v>53</v>
      </c>
      <c r="G16" s="69" t="s">
        <v>86</v>
      </c>
      <c r="H16" s="69" t="s">
        <v>87</v>
      </c>
      <c r="I16" s="63" t="s">
        <v>88</v>
      </c>
      <c r="J16" s="69" t="s">
        <v>129</v>
      </c>
      <c r="K16" s="69" t="s">
        <v>130</v>
      </c>
      <c r="L16" s="61" t="s">
        <v>131</v>
      </c>
      <c r="M16" s="69" t="s">
        <v>132</v>
      </c>
      <c r="N16" s="259" t="s">
        <v>133</v>
      </c>
      <c r="O16" s="69" t="s">
        <v>134</v>
      </c>
      <c r="P16" s="69" t="s">
        <v>135</v>
      </c>
      <c r="Q16" s="61" t="s">
        <v>136</v>
      </c>
      <c r="R16" s="63" t="s">
        <v>137</v>
      </c>
      <c r="S16" s="69" t="s">
        <v>138</v>
      </c>
      <c r="T16" s="69" t="s">
        <v>139</v>
      </c>
      <c r="U16" s="61" t="s">
        <v>140</v>
      </c>
      <c r="V16" s="69" t="s">
        <v>141</v>
      </c>
      <c r="W16" s="69" t="s">
        <v>142</v>
      </c>
      <c r="X16" s="69" t="s">
        <v>143</v>
      </c>
      <c r="Y16" s="69" t="s">
        <v>144</v>
      </c>
      <c r="Z16" s="81" t="s">
        <v>145</v>
      </c>
      <c r="AA16" s="63" t="s">
        <v>146</v>
      </c>
      <c r="AB16" s="69" t="s">
        <v>4</v>
      </c>
      <c r="AC16" s="93" t="s">
        <v>90</v>
      </c>
      <c r="BK16" s="2"/>
      <c r="BL16" s="2"/>
      <c r="CI16"/>
    </row>
    <row r="17" spans="2:87" x14ac:dyDescent="0.35">
      <c r="B17" s="70" t="str">
        <f>IF('Sch A. Input'!B15="","",'Sch A. Input'!B15)</f>
        <v/>
      </c>
      <c r="C17" s="276" t="str">
        <f>IF('Sch A. Input'!C15="","",'Sch A. Input'!C15)</f>
        <v/>
      </c>
      <c r="D17" s="71" t="str">
        <f>IF('Sch A. Input'!D15="","",'Sch A. Input'!D15)</f>
        <v/>
      </c>
      <c r="E17" s="72">
        <f>'Sch A. Input'!E15</f>
        <v>45016</v>
      </c>
      <c r="F17" s="72">
        <f>'Sch A. Input'!F15</f>
        <v>0</v>
      </c>
      <c r="G17" s="221">
        <f>SUMIFS('Sch A. Input'!H15:CA15,'Sch A. Input'!$H$13:$CA$13,$L$11,'Sch A. Input'!$H$14:$CA$14,"Recurring")</f>
        <v>0</v>
      </c>
      <c r="H17" s="221">
        <f>SUMIFS('Sch A. Input'!H15:CA15,'Sch A. Input'!$H$13:$CA$13,$L$11,'Sch A. Input'!$H$14:$CA$14,"One-time")</f>
        <v>0</v>
      </c>
      <c r="I17" s="222">
        <f t="shared" ref="I17" si="4">SUM(G17:H17)</f>
        <v>0</v>
      </c>
      <c r="J17" s="223">
        <f>SUMIFS('Sch A. Input'!H15:CA15,'Sch A. Input'!$H$14:$CA$14,"Recurring",'Sch A. Input'!$H$13:$CA$13,"&lt;="&amp;'Sch D. Workings'!$L$11)</f>
        <v>0</v>
      </c>
      <c r="K17" s="223">
        <f>SUMIFS('Sch A. Input'!H15:CA15,'Sch A. Input'!$H$14:$CA$14,"One-time",'Sch A. Input'!$H$13:$CA$13,"&lt;="&amp;'Sch D. Workings'!$L$11)</f>
        <v>0</v>
      </c>
      <c r="L17" s="224">
        <f t="shared" ref="L17" si="5">SUM(J17:K17)</f>
        <v>0</v>
      </c>
      <c r="M17" s="223">
        <f t="shared" ref="M17:M48" si="6">+IFERROR(J17/$O17*24,0)</f>
        <v>0</v>
      </c>
      <c r="N17" s="223">
        <f>M17+K17</f>
        <v>0</v>
      </c>
      <c r="O17" s="249">
        <f t="shared" ref="O17:O48" si="7">IF(OR(D17="",D17&gt;$L$11),0,IF(AND(F17&lt;E17,F17&gt;0),(DAYS360(D17,F17+1)/15),((DAYS360(D17,E17+1)/15))))</f>
        <v>0</v>
      </c>
      <c r="P17" s="258">
        <f t="shared" ref="P17:P48" si="8">IFERROR(IF((J17/$O17*$M$9+K17)&gt;$D$12,"YES","NO"),0)</f>
        <v>0</v>
      </c>
      <c r="Q17" s="225">
        <f t="shared" ref="Q17:Q48" si="9">IFERROR(IF($P17="YES",MIN($L17*($G$12/$D$12),$G$12),((SUMPRODUCT(--((MIN(N17,$D$12))&gt;$C$9:$C$12),((MIN(N17,$D$12))-$C$9:$C$12),$H$9:$H$12))-((1-O17/24)*((SUMPRODUCT(--((MIN(M17,$D$12))&gt;$C$9:$C$12),((MIN(M17,$D$12))-$C$9:$C$12),$H$9:$H$12)))))),0)</f>
        <v>0</v>
      </c>
      <c r="R17" s="94">
        <f t="shared" ref="R17:R48" si="10">IFERROR(Q17/L17,0)</f>
        <v>0</v>
      </c>
      <c r="S17" s="232">
        <f>IF(AND(F17&lt;&gt;0,F17&lt;=E17,F17&lt;=INDEX('Sch A. Input'!$CD$15:$CD$39,MATCH(E17,'Sch A. Input'!$CD$15:$CD$39,FALSE)-1,1)),"Leaver",J17-G17)</f>
        <v>0</v>
      </c>
      <c r="T17" s="232">
        <f>IF(AND(F17&lt;&gt;0,F17&lt;=E17,F17&lt;=INDEX('Sch A. Input'!$CD$15:$CD$39,MATCH(E17,'Sch A. Input'!$CD$15:$CD$39,FALSE)-1,1)),"Leaver",K17-H17)</f>
        <v>0</v>
      </c>
      <c r="U17" s="233">
        <f>IF(AND(F17&lt;&gt;0,F17&lt;=E17,F17&lt;=INDEX('Sch A. Input'!$CD$15:$CD$39,MATCH(E17,'Sch A. Input'!$CD$15:$CD$39,FALSE)-1,1)),"Leaver",L17-I17)</f>
        <v>0</v>
      </c>
      <c r="V17" s="233">
        <f>IF(AND(F17&lt;&gt;0,F17&lt;=E17,F17&lt;=INDEX('Sch A. Input'!$CD$15:$CD$39,MATCH(E17,'Sch A. Input'!$CD$15:$CD$39,FALSE)-1,1)),"Leaver",IFERROR(S17/X17*24,0))</f>
        <v>0</v>
      </c>
      <c r="W17" s="233">
        <f>IF(AND(F17&lt;&gt;0,F17&lt;=E17,F17&lt;=INDEX('Sch A. Input'!$CD$15:$CD$39,MATCH(E17,'Sch A. Input'!$CD$15:$CD$39,FALSE)-1,1)),"Leaver",V17+T17)</f>
        <v>0</v>
      </c>
      <c r="X17" s="254">
        <f>IF(AND(F17&lt;&gt;0,F17&lt;=E17,F17&lt;=INDEX('Sch A. Input'!$CD$15:$CD$39,MATCH(E17,'Sch A. Input'!$CD$15:$CD$39,FALSE)-1,1)),"Leaver",IF(OR(D17="",D17&gt;$L$11,($L$11-15)&lt;$K$9),0,DAYS360(D17,E17+1,FALSE)/15-1))</f>
        <v>0</v>
      </c>
      <c r="Y17" s="255">
        <f>IF(AND(F17&lt;&gt;0,F17&lt;=E17,F17&lt;=INDEX('Sch A. Input'!$CD$15:$CD$39,MATCH(E17,'Sch A. Input'!$CD$15:$CD$39,FALSE)-1,1)),"Leaver",IFERROR(IF((S17/$X17*$M$9+T17)&gt;$D$12,"YES","NO"),0))</f>
        <v>0</v>
      </c>
      <c r="Z17" s="220">
        <f>IF(AND(F17&lt;&gt;0,F17&lt;=E17,F17&lt;=INDEX('Sch A. Input'!$CD$15:$CD$39,MATCH(E17,'Sch A. Input'!$CD$15:$CD$39,FALSE)-1,1)),"Leaver",IFERROR(IF(Y17="Yes",MIN($U17*($G$12/$D$12),$G$12),(SUMPRODUCT(--((MIN(W17,$D$12))&gt;$C$9:$C$12),((MIN(W17,$D$12))-$C$9:$C$12),$H$9:$H$12))-((1-(X17/24))*(SUMPRODUCT(--((MIN(V17,$D$12))&gt;$C$9:$C$12),((MIN(V17,$D$12))-$C$9:$C$12),$H$9:$H$12)))),0))</f>
        <v>0</v>
      </c>
      <c r="AA17" s="167">
        <f>IF(AND(F17&lt;&gt;0,F17&lt;=E17,F17&lt;=INDEX('Sch A. Input'!$CD$15:$CD$39,MATCH(E17,'Sch A. Input'!$CD$15:$CD$39,FALSE)-1,1)),"Leaver",IFERROR(Z17/U17,0))</f>
        <v>0</v>
      </c>
      <c r="AB17" s="168">
        <f>IF(AND(F17&lt;&gt;0,F17&lt;=E17,F17&lt;=INDEX('Sch A. Input'!$CD$15:$CD$39,MATCH(E17,'Sch A. Input'!$CD$15:$CD$39,FALSE)-1,1)),"Leaver",Q17-Z17)</f>
        <v>0</v>
      </c>
      <c r="AC17" s="92">
        <f t="shared" ref="AC17:AC48" si="11">+IFERROR(AB17/I17,0)</f>
        <v>0</v>
      </c>
      <c r="AD17" s="280"/>
      <c r="BK17" s="2"/>
      <c r="BL17" s="2"/>
      <c r="CI17"/>
    </row>
    <row r="18" spans="2:87" x14ac:dyDescent="0.35">
      <c r="B18" s="73" t="str">
        <f>IF('Sch A. Input'!B16="","",'Sch A. Input'!B16)</f>
        <v/>
      </c>
      <c r="C18" s="276" t="str">
        <f>IF('Sch A. Input'!C16="","",'Sch A. Input'!C16)</f>
        <v/>
      </c>
      <c r="D18" s="72" t="str">
        <f>IF('Sch A. Input'!D16="","",'Sch A. Input'!D16)</f>
        <v/>
      </c>
      <c r="E18" s="72">
        <f>'Sch A. Input'!E16</f>
        <v>45016</v>
      </c>
      <c r="F18" s="72">
        <f>'Sch A. Input'!F16</f>
        <v>0</v>
      </c>
      <c r="G18" s="221">
        <f>SUMIFS('Sch A. Input'!H16:CA16,'Sch A. Input'!$H$13:$CA$13,$L$11,'Sch A. Input'!$H$14:$CA$14,"Recurring")</f>
        <v>0</v>
      </c>
      <c r="H18" s="221">
        <f>SUMIFS('Sch A. Input'!H16:CA16,'Sch A. Input'!$H$13:$CA$13,$L$11,'Sch A. Input'!$H$14:$CA$14,"One-time")</f>
        <v>0</v>
      </c>
      <c r="I18" s="222">
        <f t="shared" ref="I18:I81" si="12">SUM(G18:H18)</f>
        <v>0</v>
      </c>
      <c r="J18" s="223">
        <f>SUMIFS('Sch A. Input'!H16:CA16,'Sch A. Input'!$H$14:$CA$14,"Recurring",'Sch A. Input'!$H$13:$CA$13,"&lt;="&amp;'Sch D. Workings'!$L$11)</f>
        <v>0</v>
      </c>
      <c r="K18" s="223">
        <f>SUMIFS('Sch A. Input'!H16:CA16,'Sch A. Input'!$H$14:$CA$14,"One-time",'Sch A. Input'!$H$13:$CA$13,"&lt;="&amp;'Sch D. Workings'!$L$11)</f>
        <v>0</v>
      </c>
      <c r="L18" s="224">
        <f t="shared" ref="L18:L81" si="13">SUM(J18:K18)</f>
        <v>0</v>
      </c>
      <c r="M18" s="223">
        <f t="shared" si="6"/>
        <v>0</v>
      </c>
      <c r="N18" s="223">
        <f t="shared" ref="N18:N81" si="14">M18+K18</f>
        <v>0</v>
      </c>
      <c r="O18" s="249">
        <f t="shared" si="7"/>
        <v>0</v>
      </c>
      <c r="P18" s="258">
        <f t="shared" si="8"/>
        <v>0</v>
      </c>
      <c r="Q18" s="226">
        <f t="shared" si="9"/>
        <v>0</v>
      </c>
      <c r="R18" s="95">
        <f t="shared" si="10"/>
        <v>0</v>
      </c>
      <c r="S18" s="232">
        <f>IF(AND(F18&lt;&gt;0,F18&lt;=E18,F18&lt;=INDEX('Sch A. Input'!$CD$15:$CD$39,MATCH(E18,'Sch A. Input'!$CD$15:$CD$39,FALSE)-1,1)),"Leaver",J18-G18)</f>
        <v>0</v>
      </c>
      <c r="T18" s="232">
        <f>IF(AND(F18&lt;&gt;0,F18&lt;=E18,F18&lt;=INDEX('Sch A. Input'!$CD$15:$CD$39,MATCH(E18,'Sch A. Input'!$CD$15:$CD$39,FALSE)-1,1)),"Leaver",K18-H18)</f>
        <v>0</v>
      </c>
      <c r="U18" s="233">
        <f>IF(AND(F18&lt;&gt;0,F18&lt;=E18,F18&lt;=INDEX('Sch A. Input'!$CD$15:$CD$39,MATCH(E18,'Sch A. Input'!$CD$15:$CD$39,FALSE)-1,1)),"Leaver",L18-I18)</f>
        <v>0</v>
      </c>
      <c r="V18" s="233">
        <f>IF(AND(F18&lt;&gt;0,F18&lt;=E18,F18&lt;=INDEX('Sch A. Input'!$CD$15:$CD$39,MATCH(E18,'Sch A. Input'!$CD$15:$CD$39,FALSE)-1,1)),"Leaver",IFERROR(S18/X18*24,0))</f>
        <v>0</v>
      </c>
      <c r="W18" s="233">
        <f>IF(AND(F18&lt;&gt;0,F18&lt;=E18,F18&lt;=INDEX('Sch A. Input'!$CD$15:$CD$39,MATCH(E18,'Sch A. Input'!$CD$15:$CD$39,FALSE)-1,1)),"Leaver",V18+T18)</f>
        <v>0</v>
      </c>
      <c r="X18" s="254">
        <f>IF(AND(F18&lt;&gt;0,F18&lt;=E18,F18&lt;=INDEX('Sch A. Input'!$CD$15:$CD$39,MATCH(E18,'Sch A. Input'!$CD$15:$CD$39,FALSE)-1,1)),"Leaver",IF(OR(D18="",D18&gt;$L$11,($L$11-15)&lt;$K$9),0,DAYS360(D18,E18+1,FALSE)/15-1))</f>
        <v>0</v>
      </c>
      <c r="Y18" s="255">
        <f>IF(AND(F18&lt;&gt;0,F18&lt;=E18,F18&lt;=INDEX('Sch A. Input'!$CD$15:$CD$39,MATCH(E18,'Sch A. Input'!$CD$15:$CD$39,FALSE)-1,1)),"Leaver",IFERROR(IF((S18/$X18*$M$9+T18)&gt;$D$12,"YES","NO"),0))</f>
        <v>0</v>
      </c>
      <c r="Z18" s="220">
        <f>IF(AND(F18&lt;&gt;0,F18&lt;=E18,F18&lt;=INDEX('Sch A. Input'!$CD$15:$CD$39,MATCH(E18,'Sch A. Input'!$CD$15:$CD$39,FALSE)-1,1)),"Leaver",IFERROR(IF(Y18="Yes",MIN($U18*($G$12/$D$12),$G$12),(SUMPRODUCT(--((MIN(W18,$D$12))&gt;$C$9:$C$12),((MIN(W18,$D$12))-$C$9:$C$12),$H$9:$H$12))-((1-(X18/24))*(SUMPRODUCT(--((MIN(V18,$D$12))&gt;$C$9:$C$12),((MIN(V18,$D$12))-$C$9:$C$12),$H$9:$H$12)))),0))</f>
        <v>0</v>
      </c>
      <c r="AA18" s="167">
        <f>IF(AND(F18&lt;&gt;0,F18&lt;=E18,F18&lt;=INDEX('Sch A. Input'!$CD$15:$CD$39,MATCH(E18,'Sch A. Input'!$CD$15:$CD$39,FALSE)-1,1)),"Leaver",IFERROR(Z18/U18,0))</f>
        <v>0</v>
      </c>
      <c r="AB18" s="168">
        <f>IF(AND(F18&lt;&gt;0,F18&lt;=E18,F18&lt;=INDEX('Sch A. Input'!$CD$15:$CD$39,MATCH(E18,'Sch A. Input'!$CD$15:$CD$39,FALSE)-1,1)),"Leaver",Q18-Z18)</f>
        <v>0</v>
      </c>
      <c r="AC18" s="92">
        <f t="shared" si="11"/>
        <v>0</v>
      </c>
      <c r="BK18" s="2"/>
      <c r="BL18" s="2"/>
      <c r="CI18"/>
    </row>
    <row r="19" spans="2:87" x14ac:dyDescent="0.35">
      <c r="B19" s="70" t="str">
        <f>IF('Sch A. Input'!B17="","",'Sch A. Input'!B17)</f>
        <v/>
      </c>
      <c r="C19" s="276" t="str">
        <f>IF('Sch A. Input'!C17="","",'Sch A. Input'!C17)</f>
        <v/>
      </c>
      <c r="D19" s="72" t="str">
        <f>IF('Sch A. Input'!D17="","",'Sch A. Input'!D17)</f>
        <v/>
      </c>
      <c r="E19" s="72">
        <f>'Sch A. Input'!E17</f>
        <v>45016</v>
      </c>
      <c r="F19" s="72">
        <f>'Sch A. Input'!F17</f>
        <v>0</v>
      </c>
      <c r="G19" s="221">
        <f>SUMIFS('Sch A. Input'!H17:CA17,'Sch A. Input'!$H$13:$CA$13,$L$11,'Sch A. Input'!$H$14:$CA$14,"Recurring")</f>
        <v>0</v>
      </c>
      <c r="H19" s="221">
        <f>SUMIFS('Sch A. Input'!H17:CA17,'Sch A. Input'!$H$13:$CA$13,$L$11,'Sch A. Input'!$H$14:$CA$14,"One-time")</f>
        <v>0</v>
      </c>
      <c r="I19" s="222">
        <f t="shared" si="12"/>
        <v>0</v>
      </c>
      <c r="J19" s="223">
        <f>SUMIFS('Sch A. Input'!H17:CA17,'Sch A. Input'!$H$14:$CA$14,"Recurring",'Sch A. Input'!$H$13:$CA$13,"&lt;="&amp;'Sch D. Workings'!$L$11)</f>
        <v>0</v>
      </c>
      <c r="K19" s="223">
        <f>SUMIFS('Sch A. Input'!H17:CA17,'Sch A. Input'!$H$14:$CA$14,"One-time",'Sch A. Input'!$H$13:$CA$13,"&lt;="&amp;'Sch D. Workings'!$L$11)</f>
        <v>0</v>
      </c>
      <c r="L19" s="224">
        <f t="shared" si="13"/>
        <v>0</v>
      </c>
      <c r="M19" s="223">
        <f t="shared" si="6"/>
        <v>0</v>
      </c>
      <c r="N19" s="223">
        <f t="shared" si="14"/>
        <v>0</v>
      </c>
      <c r="O19" s="249">
        <f t="shared" si="7"/>
        <v>0</v>
      </c>
      <c r="P19" s="258">
        <f t="shared" si="8"/>
        <v>0</v>
      </c>
      <c r="Q19" s="226">
        <f t="shared" si="9"/>
        <v>0</v>
      </c>
      <c r="R19" s="95">
        <f t="shared" si="10"/>
        <v>0</v>
      </c>
      <c r="S19" s="232">
        <f>IF(AND(F19&lt;&gt;0,F19&lt;=E19,F19&lt;=INDEX('Sch A. Input'!$CD$15:$CD$39,MATCH(E19,'Sch A. Input'!$CD$15:$CD$39,FALSE)-1,1)),"Leaver",J19-G19)</f>
        <v>0</v>
      </c>
      <c r="T19" s="232">
        <f>IF(AND(F19&lt;&gt;0,F19&lt;=E19,F19&lt;=INDEX('Sch A. Input'!$CD$15:$CD$39,MATCH(E19,'Sch A. Input'!$CD$15:$CD$39,FALSE)-1,1)),"Leaver",K19-H19)</f>
        <v>0</v>
      </c>
      <c r="U19" s="233">
        <f>IF(AND(F19&lt;&gt;0,F19&lt;=E19,F19&lt;=INDEX('Sch A. Input'!$CD$15:$CD$39,MATCH(E19,'Sch A. Input'!$CD$15:$CD$39,FALSE)-1,1)),"Leaver",L19-I19)</f>
        <v>0</v>
      </c>
      <c r="V19" s="233">
        <f>IF(AND(F19&lt;&gt;0,F19&lt;=E19,F19&lt;=INDEX('Sch A. Input'!$CD$15:$CD$39,MATCH(E19,'Sch A. Input'!$CD$15:$CD$39,FALSE)-1,1)),"Leaver",IFERROR(S19/X19*24,0))</f>
        <v>0</v>
      </c>
      <c r="W19" s="233">
        <f>IF(AND(F19&lt;&gt;0,F19&lt;=E19,F19&lt;=INDEX('Sch A. Input'!$CD$15:$CD$39,MATCH(E19,'Sch A. Input'!$CD$15:$CD$39,FALSE)-1,1)),"Leaver",V19+T19)</f>
        <v>0</v>
      </c>
      <c r="X19" s="254">
        <f>IF(AND(F19&lt;&gt;0,F19&lt;=E19,F19&lt;=INDEX('Sch A. Input'!$CD$15:$CD$39,MATCH(E19,'Sch A. Input'!$CD$15:$CD$39,FALSE)-1,1)),"Leaver",IF(OR(D19="",D19&gt;$L$11,($L$11-15)&lt;$K$9),0,DAYS360(D19,E19+1,FALSE)/15-1))</f>
        <v>0</v>
      </c>
      <c r="Y19" s="255">
        <f>IF(AND(F19&lt;&gt;0,F19&lt;=E19,F19&lt;=INDEX('Sch A. Input'!$CD$15:$CD$39,MATCH(E19,'Sch A. Input'!$CD$15:$CD$39,FALSE)-1,1)),"Leaver",IFERROR(IF((S19/$X19*$M$9+T19)&gt;$D$12,"YES","NO"),0))</f>
        <v>0</v>
      </c>
      <c r="Z19" s="220">
        <f>IF(AND(F19&lt;&gt;0,F19&lt;=E19,F19&lt;=INDEX('Sch A. Input'!$CD$15:$CD$39,MATCH(E19,'Sch A. Input'!$CD$15:$CD$39,FALSE)-1,1)),"Leaver",IFERROR(IF(Y19="Yes",MIN($U19*($G$12/$D$12),$G$12),(SUMPRODUCT(--((MIN(W19,$D$12))&gt;$C$9:$C$12),((MIN(W19,$D$12))-$C$9:$C$12),$H$9:$H$12))-((1-(X19/24))*(SUMPRODUCT(--((MIN(V19,$D$12))&gt;$C$9:$C$12),((MIN(V19,$D$12))-$C$9:$C$12),$H$9:$H$12)))),0))</f>
        <v>0</v>
      </c>
      <c r="AA19" s="167">
        <f>IF(AND(F19&lt;&gt;0,F19&lt;=E19,F19&lt;=INDEX('Sch A. Input'!$CD$15:$CD$39,MATCH(E19,'Sch A. Input'!$CD$15:$CD$39,FALSE)-1,1)),"Leaver",IFERROR(Z19/U19,0))</f>
        <v>0</v>
      </c>
      <c r="AB19" s="168">
        <f>IF(AND(F19&lt;&gt;0,F19&lt;=E19,F19&lt;=INDEX('Sch A. Input'!$CD$15:$CD$39,MATCH(E19,'Sch A. Input'!$CD$15:$CD$39,FALSE)-1,1)),"Leaver",Q19-Z19)</f>
        <v>0</v>
      </c>
      <c r="AC19" s="92">
        <f t="shared" si="11"/>
        <v>0</v>
      </c>
      <c r="BK19" s="2"/>
      <c r="BL19" s="2"/>
      <c r="CI19"/>
    </row>
    <row r="20" spans="2:87" x14ac:dyDescent="0.35">
      <c r="B20" s="70" t="str">
        <f>IF('Sch A. Input'!B18="","",'Sch A. Input'!B18)</f>
        <v/>
      </c>
      <c r="C20" s="276" t="str">
        <f>IF('Sch A. Input'!C18="","",'Sch A. Input'!C18)</f>
        <v/>
      </c>
      <c r="D20" s="71" t="str">
        <f>IF('Sch A. Input'!D18="","",'Sch A. Input'!D18)</f>
        <v/>
      </c>
      <c r="E20" s="71">
        <f>'Sch A. Input'!E18</f>
        <v>45016</v>
      </c>
      <c r="F20" s="71">
        <f>'Sch A. Input'!F18</f>
        <v>0</v>
      </c>
      <c r="G20" s="221">
        <f>SUMIFS('Sch A. Input'!H18:CA18,'Sch A. Input'!$H$13:$CA$13,$L$11,'Sch A. Input'!$H$14:$CA$14,"Recurring")</f>
        <v>0</v>
      </c>
      <c r="H20" s="221">
        <f>SUMIFS('Sch A. Input'!H18:CA18,'Sch A. Input'!$H$13:$CA$13,$L$11,'Sch A. Input'!$H$14:$CA$14,"One-time")</f>
        <v>0</v>
      </c>
      <c r="I20" s="222">
        <f t="shared" si="12"/>
        <v>0</v>
      </c>
      <c r="J20" s="223">
        <f>SUMIFS('Sch A. Input'!H18:CA18,'Sch A. Input'!$H$14:$CA$14,"Recurring",'Sch A. Input'!$H$13:$CA$13,"&lt;="&amp;'Sch D. Workings'!$L$11)</f>
        <v>0</v>
      </c>
      <c r="K20" s="223">
        <f>SUMIFS('Sch A. Input'!H18:CA18,'Sch A. Input'!$H$14:$CA$14,"One-time",'Sch A. Input'!$H$13:$CA$13,"&lt;="&amp;'Sch D. Workings'!$L$11)</f>
        <v>0</v>
      </c>
      <c r="L20" s="224">
        <f t="shared" si="13"/>
        <v>0</v>
      </c>
      <c r="M20" s="223">
        <f t="shared" si="6"/>
        <v>0</v>
      </c>
      <c r="N20" s="223">
        <f t="shared" si="14"/>
        <v>0</v>
      </c>
      <c r="O20" s="249">
        <f t="shared" si="7"/>
        <v>0</v>
      </c>
      <c r="P20" s="258">
        <f t="shared" si="8"/>
        <v>0</v>
      </c>
      <c r="Q20" s="226">
        <f t="shared" si="9"/>
        <v>0</v>
      </c>
      <c r="R20" s="95">
        <f t="shared" si="10"/>
        <v>0</v>
      </c>
      <c r="S20" s="232">
        <f>IF(AND(F20&lt;&gt;0,F20&lt;=E20,F20&lt;=INDEX('Sch A. Input'!$CD$15:$CD$39,MATCH(E20,'Sch A. Input'!$CD$15:$CD$39,FALSE)-1,1)),"Leaver",J20-G20)</f>
        <v>0</v>
      </c>
      <c r="T20" s="232">
        <f>IF(AND(F20&lt;&gt;0,F20&lt;=E20,F20&lt;=INDEX('Sch A. Input'!$CD$15:$CD$39,MATCH(E20,'Sch A. Input'!$CD$15:$CD$39,FALSE)-1,1)),"Leaver",K20-H20)</f>
        <v>0</v>
      </c>
      <c r="U20" s="233">
        <f>IF(AND(F20&lt;&gt;0,F20&lt;=E20,F20&lt;=INDEX('Sch A. Input'!$CD$15:$CD$39,MATCH(E20,'Sch A. Input'!$CD$15:$CD$39,FALSE)-1,1)),"Leaver",L20-I20)</f>
        <v>0</v>
      </c>
      <c r="V20" s="233">
        <f>IF(AND(F20&lt;&gt;0,F20&lt;=E20,F20&lt;=INDEX('Sch A. Input'!$CD$15:$CD$39,MATCH(E20,'Sch A. Input'!$CD$15:$CD$39,FALSE)-1,1)),"Leaver",IFERROR(S20/X20*24,0))</f>
        <v>0</v>
      </c>
      <c r="W20" s="233">
        <f>IF(AND(F20&lt;&gt;0,F20&lt;=E20,F20&lt;=INDEX('Sch A. Input'!$CD$15:$CD$39,MATCH(E20,'Sch A. Input'!$CD$15:$CD$39,FALSE)-1,1)),"Leaver",V20+T20)</f>
        <v>0</v>
      </c>
      <c r="X20" s="254">
        <f>IF(AND(F20&lt;&gt;0,F20&lt;=E20,F20&lt;=INDEX('Sch A. Input'!$CD$15:$CD$39,MATCH(E20,'Sch A. Input'!$CD$15:$CD$39,FALSE)-1,1)),"Leaver",IF(OR(D20="",D20&gt;$L$11,($L$11-15)&lt;$K$9),0,DAYS360(D20,E20+1,FALSE)/15-1))</f>
        <v>0</v>
      </c>
      <c r="Y20" s="255">
        <f>IF(AND(F20&lt;&gt;0,F20&lt;=E20,F20&lt;=INDEX('Sch A. Input'!$CD$15:$CD$39,MATCH(E20,'Sch A. Input'!$CD$15:$CD$39,FALSE)-1,1)),"Leaver",IFERROR(IF((S20/$X20*$M$9+T20)&gt;$D$12,"YES","NO"),0))</f>
        <v>0</v>
      </c>
      <c r="Z20" s="220">
        <f>IF(AND(F20&lt;&gt;0,F20&lt;=E20,F20&lt;=INDEX('Sch A. Input'!$CD$15:$CD$39,MATCH(E20,'Sch A. Input'!$CD$15:$CD$39,FALSE)-1,1)),"Leaver",IFERROR(IF(Y20="Yes",MIN($U20*($G$12/$D$12),$G$12),(SUMPRODUCT(--((MIN(W20,$D$12))&gt;$C$9:$C$12),((MIN(W20,$D$12))-$C$9:$C$12),$H$9:$H$12))-((1-(X20/24))*(SUMPRODUCT(--((MIN(V20,$D$12))&gt;$C$9:$C$12),((MIN(V20,$D$12))-$C$9:$C$12),$H$9:$H$12)))),0))</f>
        <v>0</v>
      </c>
      <c r="AA20" s="167">
        <f>IF(AND(F20&lt;&gt;0,F20&lt;=E20,F20&lt;=INDEX('Sch A. Input'!$CD$15:$CD$39,MATCH(E20,'Sch A. Input'!$CD$15:$CD$39,FALSE)-1,1)),"Leaver",IFERROR(Z20/U20,0))</f>
        <v>0</v>
      </c>
      <c r="AB20" s="168">
        <f>IF(AND(F20&lt;&gt;0,F20&lt;=E20,F20&lt;=INDEX('Sch A. Input'!$CD$15:$CD$39,MATCH(E20,'Sch A. Input'!$CD$15:$CD$39,FALSE)-1,1)),"Leaver",Q20-Z20)</f>
        <v>0</v>
      </c>
      <c r="AC20" s="92">
        <f t="shared" si="11"/>
        <v>0</v>
      </c>
      <c r="BK20" s="2"/>
      <c r="BL20" s="2"/>
      <c r="CI20"/>
    </row>
    <row r="21" spans="2:87" x14ac:dyDescent="0.35">
      <c r="B21" s="70" t="str">
        <f>IF('Sch A. Input'!B19="","",'Sch A. Input'!B19)</f>
        <v/>
      </c>
      <c r="C21" s="276" t="str">
        <f>IF('Sch A. Input'!C19="","",'Sch A. Input'!C19)</f>
        <v/>
      </c>
      <c r="D21" s="71" t="str">
        <f>IF('Sch A. Input'!D19="","",'Sch A. Input'!D19)</f>
        <v/>
      </c>
      <c r="E21" s="71">
        <f>'Sch A. Input'!E19</f>
        <v>45016</v>
      </c>
      <c r="F21" s="71">
        <f>'Sch A. Input'!F19</f>
        <v>0</v>
      </c>
      <c r="G21" s="221">
        <f>SUMIFS('Sch A. Input'!H19:CA19,'Sch A. Input'!$H$13:$CA$13,$L$11,'Sch A. Input'!$H$14:$CA$14,"Recurring")</f>
        <v>0</v>
      </c>
      <c r="H21" s="221">
        <f>SUMIFS('Sch A. Input'!H19:CA19,'Sch A. Input'!$H$13:$CA$13,$L$11,'Sch A. Input'!$H$14:$CA$14,"One-time")</f>
        <v>0</v>
      </c>
      <c r="I21" s="222">
        <f t="shared" si="12"/>
        <v>0</v>
      </c>
      <c r="J21" s="223">
        <f>SUMIFS('Sch A. Input'!H19:CA19,'Sch A. Input'!$H$14:$CA$14,"Recurring",'Sch A. Input'!$H$13:$CA$13,"&lt;="&amp;'Sch D. Workings'!$L$11)</f>
        <v>0</v>
      </c>
      <c r="K21" s="223">
        <f>SUMIFS('Sch A. Input'!H19:CA19,'Sch A. Input'!$H$14:$CA$14,"One-time",'Sch A. Input'!$H$13:$CA$13,"&lt;="&amp;'Sch D. Workings'!$L$11)</f>
        <v>0</v>
      </c>
      <c r="L21" s="224">
        <f t="shared" si="13"/>
        <v>0</v>
      </c>
      <c r="M21" s="223">
        <f t="shared" si="6"/>
        <v>0</v>
      </c>
      <c r="N21" s="223">
        <f t="shared" si="14"/>
        <v>0</v>
      </c>
      <c r="O21" s="249">
        <f t="shared" si="7"/>
        <v>0</v>
      </c>
      <c r="P21" s="258">
        <f t="shared" si="8"/>
        <v>0</v>
      </c>
      <c r="Q21" s="226">
        <f t="shared" si="9"/>
        <v>0</v>
      </c>
      <c r="R21" s="95">
        <f t="shared" si="10"/>
        <v>0</v>
      </c>
      <c r="S21" s="232">
        <f>IF(AND(F21&lt;&gt;0,F21&lt;=E21,F21&lt;=INDEX('Sch A. Input'!$CD$15:$CD$39,MATCH(E21,'Sch A. Input'!$CD$15:$CD$39,FALSE)-1,1)),"Leaver",J21-G21)</f>
        <v>0</v>
      </c>
      <c r="T21" s="232">
        <f>IF(AND(F21&lt;&gt;0,F21&lt;=E21,F21&lt;=INDEX('Sch A. Input'!$CD$15:$CD$39,MATCH(E21,'Sch A. Input'!$CD$15:$CD$39,FALSE)-1,1)),"Leaver",K21-H21)</f>
        <v>0</v>
      </c>
      <c r="U21" s="233">
        <f>IF(AND(F21&lt;&gt;0,F21&lt;=E21,F21&lt;=INDEX('Sch A. Input'!$CD$15:$CD$39,MATCH(E21,'Sch A. Input'!$CD$15:$CD$39,FALSE)-1,1)),"Leaver",L21-I21)</f>
        <v>0</v>
      </c>
      <c r="V21" s="233">
        <f>IF(AND(F21&lt;&gt;0,F21&lt;=E21,F21&lt;=INDEX('Sch A. Input'!$CD$15:$CD$39,MATCH(E21,'Sch A. Input'!$CD$15:$CD$39,FALSE)-1,1)),"Leaver",IFERROR(S21/X21*24,0))</f>
        <v>0</v>
      </c>
      <c r="W21" s="233">
        <f>IF(AND(F21&lt;&gt;0,F21&lt;=E21,F21&lt;=INDEX('Sch A. Input'!$CD$15:$CD$39,MATCH(E21,'Sch A. Input'!$CD$15:$CD$39,FALSE)-1,1)),"Leaver",V21+T21)</f>
        <v>0</v>
      </c>
      <c r="X21" s="254">
        <f>IF(AND(F21&lt;&gt;0,F21&lt;=E21,F21&lt;=INDEX('Sch A. Input'!$CD$15:$CD$39,MATCH(E21,'Sch A. Input'!$CD$15:$CD$39,FALSE)-1,1)),"Leaver",IF(OR(D21="",D21&gt;$L$11,($L$11-15)&lt;$K$9),0,DAYS360(D21,E21+1,FALSE)/15-1))</f>
        <v>0</v>
      </c>
      <c r="Y21" s="255">
        <f>IF(AND(F21&lt;&gt;0,F21&lt;=E21,F21&lt;=INDEX('Sch A. Input'!$CD$15:$CD$39,MATCH(E21,'Sch A. Input'!$CD$15:$CD$39,FALSE)-1,1)),"Leaver",IFERROR(IF((S21/$X21*$M$9+T21)&gt;$D$12,"YES","NO"),0))</f>
        <v>0</v>
      </c>
      <c r="Z21" s="220">
        <f>IF(AND(F21&lt;&gt;0,F21&lt;=E21,F21&lt;=INDEX('Sch A. Input'!$CD$15:$CD$39,MATCH(E21,'Sch A. Input'!$CD$15:$CD$39,FALSE)-1,1)),"Leaver",IFERROR(IF(Y21="Yes",MIN($U21*($G$12/$D$12),$G$12),(SUMPRODUCT(--((MIN(W21,$D$12))&gt;$C$9:$C$12),((MIN(W21,$D$12))-$C$9:$C$12),$H$9:$H$12))-((1-(X21/24))*(SUMPRODUCT(--((MIN(V21,$D$12))&gt;$C$9:$C$12),((MIN(V21,$D$12))-$C$9:$C$12),$H$9:$H$12)))),0))</f>
        <v>0</v>
      </c>
      <c r="AA21" s="167">
        <f>IF(AND(F21&lt;&gt;0,F21&lt;=E21,F21&lt;=INDEX('Sch A. Input'!$CD$15:$CD$39,MATCH(E21,'Sch A. Input'!$CD$15:$CD$39,FALSE)-1,1)),"Leaver",IFERROR(Z21/U21,0))</f>
        <v>0</v>
      </c>
      <c r="AB21" s="168">
        <f>IF(AND(F21&lt;&gt;0,F21&lt;=E21,F21&lt;=INDEX('Sch A. Input'!$CD$15:$CD$39,MATCH(E21,'Sch A. Input'!$CD$15:$CD$39,FALSE)-1,1)),"Leaver",Q21-Z21)</f>
        <v>0</v>
      </c>
      <c r="AC21" s="92">
        <f t="shared" si="11"/>
        <v>0</v>
      </c>
      <c r="BK21" s="2"/>
      <c r="BL21" s="2"/>
      <c r="CI21"/>
    </row>
    <row r="22" spans="2:87" x14ac:dyDescent="0.35">
      <c r="B22" s="70" t="str">
        <f>IF('Sch A. Input'!B20="","",'Sch A. Input'!B20)</f>
        <v/>
      </c>
      <c r="C22" s="276" t="str">
        <f>IF('Sch A. Input'!C20="","",'Sch A. Input'!C20)</f>
        <v/>
      </c>
      <c r="D22" s="71" t="str">
        <f>IF('Sch A. Input'!D20="","",'Sch A. Input'!D20)</f>
        <v/>
      </c>
      <c r="E22" s="71">
        <f>'Sch A. Input'!E20</f>
        <v>45016</v>
      </c>
      <c r="F22" s="71">
        <f>'Sch A. Input'!F20</f>
        <v>0</v>
      </c>
      <c r="G22" s="221">
        <f>SUMIFS('Sch A. Input'!H20:CA20,'Sch A. Input'!$H$13:$CA$13,$L$11,'Sch A. Input'!$H$14:$CA$14,"Recurring")</f>
        <v>0</v>
      </c>
      <c r="H22" s="221">
        <f>SUMIFS('Sch A. Input'!H20:CA20,'Sch A. Input'!$H$13:$CA$13,$L$11,'Sch A. Input'!$H$14:$CA$14,"One-time")</f>
        <v>0</v>
      </c>
      <c r="I22" s="222">
        <f t="shared" si="12"/>
        <v>0</v>
      </c>
      <c r="J22" s="223">
        <f>SUMIFS('Sch A. Input'!H20:CA20,'Sch A. Input'!$H$14:$CA$14,"Recurring",'Sch A. Input'!$H$13:$CA$13,"&lt;="&amp;'Sch D. Workings'!$L$11)</f>
        <v>0</v>
      </c>
      <c r="K22" s="223">
        <f>SUMIFS('Sch A. Input'!H20:CA20,'Sch A. Input'!$H$14:$CA$14,"One-time",'Sch A. Input'!$H$13:$CA$13,"&lt;="&amp;'Sch D. Workings'!$L$11)</f>
        <v>0</v>
      </c>
      <c r="L22" s="224">
        <f t="shared" si="13"/>
        <v>0</v>
      </c>
      <c r="M22" s="223">
        <f t="shared" si="6"/>
        <v>0</v>
      </c>
      <c r="N22" s="223">
        <f t="shared" si="14"/>
        <v>0</v>
      </c>
      <c r="O22" s="249">
        <f t="shared" si="7"/>
        <v>0</v>
      </c>
      <c r="P22" s="258">
        <f t="shared" si="8"/>
        <v>0</v>
      </c>
      <c r="Q22" s="226">
        <f t="shared" si="9"/>
        <v>0</v>
      </c>
      <c r="R22" s="95">
        <f t="shared" si="10"/>
        <v>0</v>
      </c>
      <c r="S22" s="232">
        <f>IF(AND(F22&lt;&gt;0,F22&lt;=E22,F22&lt;=INDEX('Sch A. Input'!$CD$15:$CD$39,MATCH(E22,'Sch A. Input'!$CD$15:$CD$39,FALSE)-1,1)),"Leaver",J22-G22)</f>
        <v>0</v>
      </c>
      <c r="T22" s="232">
        <f>IF(AND(F22&lt;&gt;0,F22&lt;=E22,F22&lt;=INDEX('Sch A. Input'!$CD$15:$CD$39,MATCH(E22,'Sch A. Input'!$CD$15:$CD$39,FALSE)-1,1)),"Leaver",K22-H22)</f>
        <v>0</v>
      </c>
      <c r="U22" s="233">
        <f>IF(AND(F22&lt;&gt;0,F22&lt;=E22,F22&lt;=INDEX('Sch A. Input'!$CD$15:$CD$39,MATCH(E22,'Sch A. Input'!$CD$15:$CD$39,FALSE)-1,1)),"Leaver",L22-I22)</f>
        <v>0</v>
      </c>
      <c r="V22" s="233">
        <f>IF(AND(F22&lt;&gt;0,F22&lt;=E22,F22&lt;=INDEX('Sch A. Input'!$CD$15:$CD$39,MATCH(E22,'Sch A. Input'!$CD$15:$CD$39,FALSE)-1,1)),"Leaver",IFERROR(S22/X22*24,0))</f>
        <v>0</v>
      </c>
      <c r="W22" s="233">
        <f>IF(AND(F22&lt;&gt;0,F22&lt;=E22,F22&lt;=INDEX('Sch A. Input'!$CD$15:$CD$39,MATCH(E22,'Sch A. Input'!$CD$15:$CD$39,FALSE)-1,1)),"Leaver",V22+T22)</f>
        <v>0</v>
      </c>
      <c r="X22" s="254">
        <f>IF(AND(F22&lt;&gt;0,F22&lt;=E22,F22&lt;=INDEX('Sch A. Input'!$CD$15:$CD$39,MATCH(E22,'Sch A. Input'!$CD$15:$CD$39,FALSE)-1,1)),"Leaver",IF(OR(D22="",D22&gt;$L$11,($L$11-15)&lt;$K$9),0,DAYS360(D22,E22+1,FALSE)/15-1))</f>
        <v>0</v>
      </c>
      <c r="Y22" s="255">
        <f>IF(AND(F22&lt;&gt;0,F22&lt;=E22,F22&lt;=INDEX('Sch A. Input'!$CD$15:$CD$39,MATCH(E22,'Sch A. Input'!$CD$15:$CD$39,FALSE)-1,1)),"Leaver",IFERROR(IF((S22/$X22*$M$9+T22)&gt;$D$12,"YES","NO"),0))</f>
        <v>0</v>
      </c>
      <c r="Z22" s="220">
        <f>IF(AND(F22&lt;&gt;0,F22&lt;=E22,F22&lt;=INDEX('Sch A. Input'!$CD$15:$CD$39,MATCH(E22,'Sch A. Input'!$CD$15:$CD$39,FALSE)-1,1)),"Leaver",IFERROR(IF(Y22="Yes",MIN($U22*($G$12/$D$12),$G$12),(SUMPRODUCT(--((MIN(W22,$D$12))&gt;$C$9:$C$12),((MIN(W22,$D$12))-$C$9:$C$12),$H$9:$H$12))-((1-(X22/24))*(SUMPRODUCT(--((MIN(V22,$D$12))&gt;$C$9:$C$12),((MIN(V22,$D$12))-$C$9:$C$12),$H$9:$H$12)))),0))</f>
        <v>0</v>
      </c>
      <c r="AA22" s="167">
        <f>IF(AND(F22&lt;&gt;0,F22&lt;=E22,F22&lt;=INDEX('Sch A. Input'!$CD$15:$CD$39,MATCH(E22,'Sch A. Input'!$CD$15:$CD$39,FALSE)-1,1)),"Leaver",IFERROR(Z22/U22,0))</f>
        <v>0</v>
      </c>
      <c r="AB22" s="168">
        <f>IF(AND(F22&lt;&gt;0,F22&lt;=E22,F22&lt;=INDEX('Sch A. Input'!$CD$15:$CD$39,MATCH(E22,'Sch A. Input'!$CD$15:$CD$39,FALSE)-1,1)),"Leaver",Q22-Z22)</f>
        <v>0</v>
      </c>
      <c r="AC22" s="92">
        <f t="shared" si="11"/>
        <v>0</v>
      </c>
      <c r="BK22" s="2"/>
      <c r="BL22" s="2"/>
      <c r="CI22"/>
    </row>
    <row r="23" spans="2:87" x14ac:dyDescent="0.35">
      <c r="B23" s="70" t="str">
        <f>IF('Sch A. Input'!B21="","",'Sch A. Input'!B21)</f>
        <v/>
      </c>
      <c r="C23" s="276" t="str">
        <f>IF('Sch A. Input'!C21="","",'Sch A. Input'!C21)</f>
        <v/>
      </c>
      <c r="D23" s="71" t="str">
        <f>IF('Sch A. Input'!D21="","",'Sch A. Input'!D21)</f>
        <v/>
      </c>
      <c r="E23" s="71">
        <f>'Sch A. Input'!E21</f>
        <v>45016</v>
      </c>
      <c r="F23" s="71">
        <f>'Sch A. Input'!F21</f>
        <v>0</v>
      </c>
      <c r="G23" s="221">
        <f>SUMIFS('Sch A. Input'!H21:CA21,'Sch A. Input'!$H$13:$CA$13,$L$11,'Sch A. Input'!$H$14:$CA$14,"Recurring")</f>
        <v>0</v>
      </c>
      <c r="H23" s="221">
        <f>SUMIFS('Sch A. Input'!H21:CA21,'Sch A. Input'!$H$13:$CA$13,$L$11,'Sch A. Input'!$H$14:$CA$14,"One-time")</f>
        <v>0</v>
      </c>
      <c r="I23" s="222">
        <f t="shared" si="12"/>
        <v>0</v>
      </c>
      <c r="J23" s="223">
        <f>SUMIFS('Sch A. Input'!H21:CA21,'Sch A. Input'!$H$14:$CA$14,"Recurring",'Sch A. Input'!$H$13:$CA$13,"&lt;="&amp;'Sch D. Workings'!$L$11)</f>
        <v>0</v>
      </c>
      <c r="K23" s="223">
        <f>SUMIFS('Sch A. Input'!H21:CA21,'Sch A. Input'!$H$14:$CA$14,"One-time",'Sch A. Input'!$H$13:$CA$13,"&lt;="&amp;'Sch D. Workings'!$L$11)</f>
        <v>0</v>
      </c>
      <c r="L23" s="224">
        <f t="shared" si="13"/>
        <v>0</v>
      </c>
      <c r="M23" s="223">
        <f t="shared" si="6"/>
        <v>0</v>
      </c>
      <c r="N23" s="223">
        <f t="shared" si="14"/>
        <v>0</v>
      </c>
      <c r="O23" s="249">
        <f t="shared" si="7"/>
        <v>0</v>
      </c>
      <c r="P23" s="258">
        <f t="shared" si="8"/>
        <v>0</v>
      </c>
      <c r="Q23" s="226">
        <f t="shared" si="9"/>
        <v>0</v>
      </c>
      <c r="R23" s="95">
        <f t="shared" si="10"/>
        <v>0</v>
      </c>
      <c r="S23" s="232">
        <f>IF(AND(F23&lt;&gt;0,F23&lt;=E23,F23&lt;=INDEX('Sch A. Input'!$CD$15:$CD$39,MATCH(E23,'Sch A. Input'!$CD$15:$CD$39,FALSE)-1,1)),"Leaver",J23-G23)</f>
        <v>0</v>
      </c>
      <c r="T23" s="232">
        <f>IF(AND(F23&lt;&gt;0,F23&lt;=E23,F23&lt;=INDEX('Sch A. Input'!$CD$15:$CD$39,MATCH(E23,'Sch A. Input'!$CD$15:$CD$39,FALSE)-1,1)),"Leaver",K23-H23)</f>
        <v>0</v>
      </c>
      <c r="U23" s="233">
        <f>IF(AND(F23&lt;&gt;0,F23&lt;=E23,F23&lt;=INDEX('Sch A. Input'!$CD$15:$CD$39,MATCH(E23,'Sch A. Input'!$CD$15:$CD$39,FALSE)-1,1)),"Leaver",L23-I23)</f>
        <v>0</v>
      </c>
      <c r="V23" s="233">
        <f>IF(AND(F23&lt;&gt;0,F23&lt;=E23,F23&lt;=INDEX('Sch A. Input'!$CD$15:$CD$39,MATCH(E23,'Sch A. Input'!$CD$15:$CD$39,FALSE)-1,1)),"Leaver",IFERROR(S23/X23*24,0))</f>
        <v>0</v>
      </c>
      <c r="W23" s="233">
        <f>IF(AND(F23&lt;&gt;0,F23&lt;=E23,F23&lt;=INDEX('Sch A. Input'!$CD$15:$CD$39,MATCH(E23,'Sch A. Input'!$CD$15:$CD$39,FALSE)-1,1)),"Leaver",V23+T23)</f>
        <v>0</v>
      </c>
      <c r="X23" s="254">
        <f>IF(AND(F23&lt;&gt;0,F23&lt;=E23,F23&lt;=INDEX('Sch A. Input'!$CD$15:$CD$39,MATCH(E23,'Sch A. Input'!$CD$15:$CD$39,FALSE)-1,1)),"Leaver",IF(OR(D23="",D23&gt;$L$11,($L$11-15)&lt;$K$9),0,DAYS360(D23,E23+1,FALSE)/15-1))</f>
        <v>0</v>
      </c>
      <c r="Y23" s="255">
        <f>IF(AND(F23&lt;&gt;0,F23&lt;=E23,F23&lt;=INDEX('Sch A. Input'!$CD$15:$CD$39,MATCH(E23,'Sch A. Input'!$CD$15:$CD$39,FALSE)-1,1)),"Leaver",IFERROR(IF((S23/$X23*$M$9+T23)&gt;$D$12,"YES","NO"),0))</f>
        <v>0</v>
      </c>
      <c r="Z23" s="220">
        <f>IF(AND(F23&lt;&gt;0,F23&lt;=E23,F23&lt;=INDEX('Sch A. Input'!$CD$15:$CD$39,MATCH(E23,'Sch A. Input'!$CD$15:$CD$39,FALSE)-1,1)),"Leaver",IFERROR(IF(Y23="Yes",MIN($U23*($G$12/$D$12),$G$12),(SUMPRODUCT(--((MIN(W23,$D$12))&gt;$C$9:$C$12),((MIN(W23,$D$12))-$C$9:$C$12),$H$9:$H$12))-((1-(X23/24))*(SUMPRODUCT(--((MIN(V23,$D$12))&gt;$C$9:$C$12),((MIN(V23,$D$12))-$C$9:$C$12),$H$9:$H$12)))),0))</f>
        <v>0</v>
      </c>
      <c r="AA23" s="167">
        <f>IF(AND(F23&lt;&gt;0,F23&lt;=E23,F23&lt;=INDEX('Sch A. Input'!$CD$15:$CD$39,MATCH(E23,'Sch A. Input'!$CD$15:$CD$39,FALSE)-1,1)),"Leaver",IFERROR(Z23/U23,0))</f>
        <v>0</v>
      </c>
      <c r="AB23" s="168">
        <f>IF(AND(F23&lt;&gt;0,F23&lt;=E23,F23&lt;=INDEX('Sch A. Input'!$CD$15:$CD$39,MATCH(E23,'Sch A. Input'!$CD$15:$CD$39,FALSE)-1,1)),"Leaver",Q23-Z23)</f>
        <v>0</v>
      </c>
      <c r="AC23" s="92">
        <f t="shared" si="11"/>
        <v>0</v>
      </c>
      <c r="BK23" s="2"/>
      <c r="BL23" s="2"/>
      <c r="CI23"/>
    </row>
    <row r="24" spans="2:87" x14ac:dyDescent="0.35">
      <c r="B24" s="70" t="str">
        <f>IF('Sch A. Input'!B22="","",'Sch A. Input'!B22)</f>
        <v/>
      </c>
      <c r="C24" s="276" t="str">
        <f>IF('Sch A. Input'!C22="","",'Sch A. Input'!C22)</f>
        <v/>
      </c>
      <c r="D24" s="71" t="str">
        <f>IF('Sch A. Input'!D22="","",'Sch A. Input'!D22)</f>
        <v/>
      </c>
      <c r="E24" s="71">
        <f>'Sch A. Input'!E22</f>
        <v>45016</v>
      </c>
      <c r="F24" s="71">
        <f>'Sch A. Input'!F22</f>
        <v>0</v>
      </c>
      <c r="G24" s="221">
        <f>SUMIFS('Sch A. Input'!H22:CA22,'Sch A. Input'!$H$13:$CA$13,$L$11,'Sch A. Input'!$H$14:$CA$14,"Recurring")</f>
        <v>0</v>
      </c>
      <c r="H24" s="221">
        <f>SUMIFS('Sch A. Input'!H22:CA22,'Sch A. Input'!$H$13:$CA$13,$L$11,'Sch A. Input'!$H$14:$CA$14,"One-time")</f>
        <v>0</v>
      </c>
      <c r="I24" s="222">
        <f t="shared" si="12"/>
        <v>0</v>
      </c>
      <c r="J24" s="223">
        <f>SUMIFS('Sch A. Input'!H22:CA22,'Sch A. Input'!$H$14:$CA$14,"Recurring",'Sch A. Input'!$H$13:$CA$13,"&lt;="&amp;'Sch D. Workings'!$L$11)</f>
        <v>0</v>
      </c>
      <c r="K24" s="223">
        <f>SUMIFS('Sch A. Input'!H22:CA22,'Sch A. Input'!$H$14:$CA$14,"One-time",'Sch A. Input'!$H$13:$CA$13,"&lt;="&amp;'Sch D. Workings'!$L$11)</f>
        <v>0</v>
      </c>
      <c r="L24" s="224">
        <f t="shared" si="13"/>
        <v>0</v>
      </c>
      <c r="M24" s="223">
        <f t="shared" si="6"/>
        <v>0</v>
      </c>
      <c r="N24" s="223">
        <f t="shared" si="14"/>
        <v>0</v>
      </c>
      <c r="O24" s="249">
        <f t="shared" si="7"/>
        <v>0</v>
      </c>
      <c r="P24" s="258">
        <f t="shared" si="8"/>
        <v>0</v>
      </c>
      <c r="Q24" s="226">
        <f t="shared" si="9"/>
        <v>0</v>
      </c>
      <c r="R24" s="95">
        <f t="shared" si="10"/>
        <v>0</v>
      </c>
      <c r="S24" s="232">
        <f>IF(AND(F24&lt;&gt;0,F24&lt;=E24,F24&lt;=INDEX('Sch A. Input'!$CD$15:$CD$39,MATCH(E24,'Sch A. Input'!$CD$15:$CD$39,FALSE)-1,1)),"Leaver",J24-G24)</f>
        <v>0</v>
      </c>
      <c r="T24" s="232">
        <f>IF(AND(F24&lt;&gt;0,F24&lt;=E24,F24&lt;=INDEX('Sch A. Input'!$CD$15:$CD$39,MATCH(E24,'Sch A. Input'!$CD$15:$CD$39,FALSE)-1,1)),"Leaver",K24-H24)</f>
        <v>0</v>
      </c>
      <c r="U24" s="233">
        <f>IF(AND(F24&lt;&gt;0,F24&lt;=E24,F24&lt;=INDEX('Sch A. Input'!$CD$15:$CD$39,MATCH(E24,'Sch A. Input'!$CD$15:$CD$39,FALSE)-1,1)),"Leaver",L24-I24)</f>
        <v>0</v>
      </c>
      <c r="V24" s="233">
        <f>IF(AND(F24&lt;&gt;0,F24&lt;=E24,F24&lt;=INDEX('Sch A. Input'!$CD$15:$CD$39,MATCH(E24,'Sch A. Input'!$CD$15:$CD$39,FALSE)-1,1)),"Leaver",IFERROR(S24/X24*24,0))</f>
        <v>0</v>
      </c>
      <c r="W24" s="233">
        <f>IF(AND(F24&lt;&gt;0,F24&lt;=E24,F24&lt;=INDEX('Sch A. Input'!$CD$15:$CD$39,MATCH(E24,'Sch A. Input'!$CD$15:$CD$39,FALSE)-1,1)),"Leaver",V24+T24)</f>
        <v>0</v>
      </c>
      <c r="X24" s="254">
        <f>IF(AND(F24&lt;&gt;0,F24&lt;=E24,F24&lt;=INDEX('Sch A. Input'!$CD$15:$CD$39,MATCH(E24,'Sch A. Input'!$CD$15:$CD$39,FALSE)-1,1)),"Leaver",IF(OR(D24="",D24&gt;$L$11,($L$11-15)&lt;$K$9),0,DAYS360(D24,E24+1,FALSE)/15-1))</f>
        <v>0</v>
      </c>
      <c r="Y24" s="255">
        <f>IF(AND(F24&lt;&gt;0,F24&lt;=E24,F24&lt;=INDEX('Sch A. Input'!$CD$15:$CD$39,MATCH(E24,'Sch A. Input'!$CD$15:$CD$39,FALSE)-1,1)),"Leaver",IFERROR(IF((S24/$X24*$M$9+T24)&gt;$D$12,"YES","NO"),0))</f>
        <v>0</v>
      </c>
      <c r="Z24" s="220">
        <f>IF(AND(F24&lt;&gt;0,F24&lt;=E24,F24&lt;=INDEX('Sch A. Input'!$CD$15:$CD$39,MATCH(E24,'Sch A. Input'!$CD$15:$CD$39,FALSE)-1,1)),"Leaver",IFERROR(IF(Y24="Yes",MIN($U24*($G$12/$D$12),$G$12),(SUMPRODUCT(--((MIN(W24,$D$12))&gt;$C$9:$C$12),((MIN(W24,$D$12))-$C$9:$C$12),$H$9:$H$12))-((1-(X24/24))*(SUMPRODUCT(--((MIN(V24,$D$12))&gt;$C$9:$C$12),((MIN(V24,$D$12))-$C$9:$C$12),$H$9:$H$12)))),0))</f>
        <v>0</v>
      </c>
      <c r="AA24" s="167">
        <f>IF(AND(F24&lt;&gt;0,F24&lt;=E24,F24&lt;=INDEX('Sch A. Input'!$CD$15:$CD$39,MATCH(E24,'Sch A. Input'!$CD$15:$CD$39,FALSE)-1,1)),"Leaver",IFERROR(Z24/U24,0))</f>
        <v>0</v>
      </c>
      <c r="AB24" s="168">
        <f>IF(AND(F24&lt;&gt;0,F24&lt;=E24,F24&lt;=INDEX('Sch A. Input'!$CD$15:$CD$39,MATCH(E24,'Sch A. Input'!$CD$15:$CD$39,FALSE)-1,1)),"Leaver",Q24-Z24)</f>
        <v>0</v>
      </c>
      <c r="AC24" s="92">
        <f t="shared" si="11"/>
        <v>0</v>
      </c>
      <c r="BK24" s="2"/>
      <c r="BL24" s="2"/>
      <c r="CI24"/>
    </row>
    <row r="25" spans="2:87" x14ac:dyDescent="0.35">
      <c r="B25" s="70" t="str">
        <f>IF('Sch A. Input'!B23="","",'Sch A. Input'!B23)</f>
        <v/>
      </c>
      <c r="C25" s="276" t="str">
        <f>IF('Sch A. Input'!C23="","",'Sch A. Input'!C23)</f>
        <v/>
      </c>
      <c r="D25" s="71" t="str">
        <f>IF('Sch A. Input'!D23="","",'Sch A. Input'!D23)</f>
        <v/>
      </c>
      <c r="E25" s="71">
        <f>'Sch A. Input'!E23</f>
        <v>45016</v>
      </c>
      <c r="F25" s="71">
        <f>'Sch A. Input'!F23</f>
        <v>0</v>
      </c>
      <c r="G25" s="221">
        <f>SUMIFS('Sch A. Input'!H23:CA23,'Sch A. Input'!$H$13:$CA$13,$L$11,'Sch A. Input'!$H$14:$CA$14,"Recurring")</f>
        <v>0</v>
      </c>
      <c r="H25" s="221">
        <f>SUMIFS('Sch A. Input'!H23:CA23,'Sch A. Input'!$H$13:$CA$13,$L$11,'Sch A. Input'!$H$14:$CA$14,"One-time")</f>
        <v>0</v>
      </c>
      <c r="I25" s="222">
        <f t="shared" si="12"/>
        <v>0</v>
      </c>
      <c r="J25" s="223">
        <f>SUMIFS('Sch A. Input'!H23:CA23,'Sch A. Input'!$H$14:$CA$14,"Recurring",'Sch A. Input'!$H$13:$CA$13,"&lt;="&amp;'Sch D. Workings'!$L$11)</f>
        <v>0</v>
      </c>
      <c r="K25" s="223">
        <f>SUMIFS('Sch A. Input'!H23:CA23,'Sch A. Input'!$H$14:$CA$14,"One-time",'Sch A. Input'!$H$13:$CA$13,"&lt;="&amp;'Sch D. Workings'!$L$11)</f>
        <v>0</v>
      </c>
      <c r="L25" s="224">
        <f t="shared" si="13"/>
        <v>0</v>
      </c>
      <c r="M25" s="223">
        <f t="shared" si="6"/>
        <v>0</v>
      </c>
      <c r="N25" s="223">
        <f t="shared" si="14"/>
        <v>0</v>
      </c>
      <c r="O25" s="249">
        <f t="shared" si="7"/>
        <v>0</v>
      </c>
      <c r="P25" s="258">
        <f t="shared" si="8"/>
        <v>0</v>
      </c>
      <c r="Q25" s="226">
        <f t="shared" si="9"/>
        <v>0</v>
      </c>
      <c r="R25" s="95">
        <f t="shared" si="10"/>
        <v>0</v>
      </c>
      <c r="S25" s="232">
        <f>IF(AND(F25&lt;&gt;0,F25&lt;=E25,F25&lt;=INDEX('Sch A. Input'!$CD$15:$CD$39,MATCH(E25,'Sch A. Input'!$CD$15:$CD$39,FALSE)-1,1)),"Leaver",J25-G25)</f>
        <v>0</v>
      </c>
      <c r="T25" s="232">
        <f>IF(AND(F25&lt;&gt;0,F25&lt;=E25,F25&lt;=INDEX('Sch A. Input'!$CD$15:$CD$39,MATCH(E25,'Sch A. Input'!$CD$15:$CD$39,FALSE)-1,1)),"Leaver",K25-H25)</f>
        <v>0</v>
      </c>
      <c r="U25" s="233">
        <f>IF(AND(F25&lt;&gt;0,F25&lt;=E25,F25&lt;=INDEX('Sch A. Input'!$CD$15:$CD$39,MATCH(E25,'Sch A. Input'!$CD$15:$CD$39,FALSE)-1,1)),"Leaver",L25-I25)</f>
        <v>0</v>
      </c>
      <c r="V25" s="233">
        <f>IF(AND(F25&lt;&gt;0,F25&lt;=E25,F25&lt;=INDEX('Sch A. Input'!$CD$15:$CD$39,MATCH(E25,'Sch A. Input'!$CD$15:$CD$39,FALSE)-1,1)),"Leaver",IFERROR(S25/X25*24,0))</f>
        <v>0</v>
      </c>
      <c r="W25" s="233">
        <f>IF(AND(F25&lt;&gt;0,F25&lt;=E25,F25&lt;=INDEX('Sch A. Input'!$CD$15:$CD$39,MATCH(E25,'Sch A. Input'!$CD$15:$CD$39,FALSE)-1,1)),"Leaver",V25+T25)</f>
        <v>0</v>
      </c>
      <c r="X25" s="254">
        <f>IF(AND(F25&lt;&gt;0,F25&lt;=E25,F25&lt;=INDEX('Sch A. Input'!$CD$15:$CD$39,MATCH(E25,'Sch A. Input'!$CD$15:$CD$39,FALSE)-1,1)),"Leaver",IF(OR(D25="",D25&gt;$L$11,($L$11-15)&lt;$K$9),0,DAYS360(D25,E25+1,FALSE)/15-1))</f>
        <v>0</v>
      </c>
      <c r="Y25" s="255">
        <f>IF(AND(F25&lt;&gt;0,F25&lt;=E25,F25&lt;=INDEX('Sch A. Input'!$CD$15:$CD$39,MATCH(E25,'Sch A. Input'!$CD$15:$CD$39,FALSE)-1,1)),"Leaver",IFERROR(IF((S25/$X25*$M$9+T25)&gt;$D$12,"YES","NO"),0))</f>
        <v>0</v>
      </c>
      <c r="Z25" s="220">
        <f>IF(AND(F25&lt;&gt;0,F25&lt;=E25,F25&lt;=INDEX('Sch A. Input'!$CD$15:$CD$39,MATCH(E25,'Sch A. Input'!$CD$15:$CD$39,FALSE)-1,1)),"Leaver",IFERROR(IF(Y25="Yes",MIN($U25*($G$12/$D$12),$G$12),(SUMPRODUCT(--((MIN(W25,$D$12))&gt;$C$9:$C$12),((MIN(W25,$D$12))-$C$9:$C$12),$H$9:$H$12))-((1-(X25/24))*(SUMPRODUCT(--((MIN(V25,$D$12))&gt;$C$9:$C$12),((MIN(V25,$D$12))-$C$9:$C$12),$H$9:$H$12)))),0))</f>
        <v>0</v>
      </c>
      <c r="AA25" s="167">
        <f>IF(AND(F25&lt;&gt;0,F25&lt;=E25,F25&lt;=INDEX('Sch A. Input'!$CD$15:$CD$39,MATCH(E25,'Sch A. Input'!$CD$15:$CD$39,FALSE)-1,1)),"Leaver",IFERROR(Z25/U25,0))</f>
        <v>0</v>
      </c>
      <c r="AB25" s="168">
        <f>IF(AND(F25&lt;&gt;0,F25&lt;=E25,F25&lt;=INDEX('Sch A. Input'!$CD$15:$CD$39,MATCH(E25,'Sch A. Input'!$CD$15:$CD$39,FALSE)-1,1)),"Leaver",Q25-Z25)</f>
        <v>0</v>
      </c>
      <c r="AC25" s="92">
        <f t="shared" si="11"/>
        <v>0</v>
      </c>
      <c r="BK25" s="2"/>
      <c r="BL25" s="2"/>
      <c r="CI25"/>
    </row>
    <row r="26" spans="2:87" x14ac:dyDescent="0.35">
      <c r="B26" s="70" t="str">
        <f>IF('Sch A. Input'!B24="","",'Sch A. Input'!B24)</f>
        <v/>
      </c>
      <c r="C26" s="276" t="str">
        <f>IF('Sch A. Input'!C24="","",'Sch A. Input'!C24)</f>
        <v/>
      </c>
      <c r="D26" s="71" t="str">
        <f>IF('Sch A. Input'!D24="","",'Sch A. Input'!D24)</f>
        <v/>
      </c>
      <c r="E26" s="71">
        <f>'Sch A. Input'!E24</f>
        <v>45016</v>
      </c>
      <c r="F26" s="71">
        <f>'Sch A. Input'!F24</f>
        <v>0</v>
      </c>
      <c r="G26" s="221">
        <f>SUMIFS('Sch A. Input'!H24:CA24,'Sch A. Input'!$H$13:$CA$13,$L$11,'Sch A. Input'!$H$14:$CA$14,"Recurring")</f>
        <v>0</v>
      </c>
      <c r="H26" s="221">
        <f>SUMIFS('Sch A. Input'!H24:CA24,'Sch A. Input'!$H$13:$CA$13,$L$11,'Sch A. Input'!$H$14:$CA$14,"One-time")</f>
        <v>0</v>
      </c>
      <c r="I26" s="222">
        <f t="shared" si="12"/>
        <v>0</v>
      </c>
      <c r="J26" s="223">
        <f>SUMIFS('Sch A. Input'!H24:CA24,'Sch A. Input'!$H$14:$CA$14,"Recurring",'Sch A. Input'!$H$13:$CA$13,"&lt;="&amp;'Sch D. Workings'!$L$11)</f>
        <v>0</v>
      </c>
      <c r="K26" s="223">
        <f>SUMIFS('Sch A. Input'!H24:CA24,'Sch A. Input'!$H$14:$CA$14,"One-time",'Sch A. Input'!$H$13:$CA$13,"&lt;="&amp;'Sch D. Workings'!$L$11)</f>
        <v>0</v>
      </c>
      <c r="L26" s="224">
        <f t="shared" si="13"/>
        <v>0</v>
      </c>
      <c r="M26" s="223">
        <f t="shared" si="6"/>
        <v>0</v>
      </c>
      <c r="N26" s="223">
        <f t="shared" si="14"/>
        <v>0</v>
      </c>
      <c r="O26" s="249">
        <f t="shared" si="7"/>
        <v>0</v>
      </c>
      <c r="P26" s="258">
        <f t="shared" si="8"/>
        <v>0</v>
      </c>
      <c r="Q26" s="226">
        <f t="shared" si="9"/>
        <v>0</v>
      </c>
      <c r="R26" s="95">
        <f t="shared" si="10"/>
        <v>0</v>
      </c>
      <c r="S26" s="232">
        <f>IF(AND(F26&lt;&gt;0,F26&lt;=E26,F26&lt;=INDEX('Sch A. Input'!$CD$15:$CD$39,MATCH(E26,'Sch A. Input'!$CD$15:$CD$39,FALSE)-1,1)),"Leaver",J26-G26)</f>
        <v>0</v>
      </c>
      <c r="T26" s="232">
        <f>IF(AND(F26&lt;&gt;0,F26&lt;=E26,F26&lt;=INDEX('Sch A. Input'!$CD$15:$CD$39,MATCH(E26,'Sch A. Input'!$CD$15:$CD$39,FALSE)-1,1)),"Leaver",K26-H26)</f>
        <v>0</v>
      </c>
      <c r="U26" s="233">
        <f>IF(AND(F26&lt;&gt;0,F26&lt;=E26,F26&lt;=INDEX('Sch A. Input'!$CD$15:$CD$39,MATCH(E26,'Sch A. Input'!$CD$15:$CD$39,FALSE)-1,1)),"Leaver",L26-I26)</f>
        <v>0</v>
      </c>
      <c r="V26" s="233">
        <f>IF(AND(F26&lt;&gt;0,F26&lt;=E26,F26&lt;=INDEX('Sch A. Input'!$CD$15:$CD$39,MATCH(E26,'Sch A. Input'!$CD$15:$CD$39,FALSE)-1,1)),"Leaver",IFERROR(S26/X26*24,0))</f>
        <v>0</v>
      </c>
      <c r="W26" s="233">
        <f>IF(AND(F26&lt;&gt;0,F26&lt;=E26,F26&lt;=INDEX('Sch A. Input'!$CD$15:$CD$39,MATCH(E26,'Sch A. Input'!$CD$15:$CD$39,FALSE)-1,1)),"Leaver",V26+T26)</f>
        <v>0</v>
      </c>
      <c r="X26" s="254">
        <f>IF(AND(F26&lt;&gt;0,F26&lt;=E26,F26&lt;=INDEX('Sch A. Input'!$CD$15:$CD$39,MATCH(E26,'Sch A. Input'!$CD$15:$CD$39,FALSE)-1,1)),"Leaver",IF(OR(D26="",D26&gt;$L$11,($L$11-15)&lt;$K$9),0,DAYS360(D26,E26+1,FALSE)/15-1))</f>
        <v>0</v>
      </c>
      <c r="Y26" s="255">
        <f>IF(AND(F26&lt;&gt;0,F26&lt;=E26,F26&lt;=INDEX('Sch A. Input'!$CD$15:$CD$39,MATCH(E26,'Sch A. Input'!$CD$15:$CD$39,FALSE)-1,1)),"Leaver",IFERROR(IF((S26/$X26*$M$9+T26)&gt;$D$12,"YES","NO"),0))</f>
        <v>0</v>
      </c>
      <c r="Z26" s="220">
        <f>IF(AND(F26&lt;&gt;0,F26&lt;=E26,F26&lt;=INDEX('Sch A. Input'!$CD$15:$CD$39,MATCH(E26,'Sch A. Input'!$CD$15:$CD$39,FALSE)-1,1)),"Leaver",IFERROR(IF(Y26="Yes",MIN($U26*($G$12/$D$12),$G$12),(SUMPRODUCT(--((MIN(W26,$D$12))&gt;$C$9:$C$12),((MIN(W26,$D$12))-$C$9:$C$12),$H$9:$H$12))-((1-(X26/24))*(SUMPRODUCT(--((MIN(V26,$D$12))&gt;$C$9:$C$12),((MIN(V26,$D$12))-$C$9:$C$12),$H$9:$H$12)))),0))</f>
        <v>0</v>
      </c>
      <c r="AA26" s="167">
        <f>IF(AND(F26&lt;&gt;0,F26&lt;=E26,F26&lt;=INDEX('Sch A. Input'!$CD$15:$CD$39,MATCH(E26,'Sch A. Input'!$CD$15:$CD$39,FALSE)-1,1)),"Leaver",IFERROR(Z26/U26,0))</f>
        <v>0</v>
      </c>
      <c r="AB26" s="168">
        <f>IF(AND(F26&lt;&gt;0,F26&lt;=E26,F26&lt;=INDEX('Sch A. Input'!$CD$15:$CD$39,MATCH(E26,'Sch A. Input'!$CD$15:$CD$39,FALSE)-1,1)),"Leaver",Q26-Z26)</f>
        <v>0</v>
      </c>
      <c r="AC26" s="92">
        <f t="shared" si="11"/>
        <v>0</v>
      </c>
      <c r="BK26" s="2"/>
      <c r="BL26" s="2"/>
      <c r="CI26"/>
    </row>
    <row r="27" spans="2:87" x14ac:dyDescent="0.35">
      <c r="B27" s="70" t="str">
        <f>IF('Sch A. Input'!B25="","",'Sch A. Input'!B25)</f>
        <v/>
      </c>
      <c r="C27" s="276" t="str">
        <f>IF('Sch A. Input'!C25="","",'Sch A. Input'!C25)</f>
        <v/>
      </c>
      <c r="D27" s="71" t="str">
        <f>IF('Sch A. Input'!D25="","",'Sch A. Input'!D25)</f>
        <v/>
      </c>
      <c r="E27" s="71">
        <f>'Sch A. Input'!E25</f>
        <v>45016</v>
      </c>
      <c r="F27" s="71">
        <f>'Sch A. Input'!F25</f>
        <v>0</v>
      </c>
      <c r="G27" s="221">
        <f>SUMIFS('Sch A. Input'!H25:CA25,'Sch A. Input'!$H$13:$CA$13,$L$11,'Sch A. Input'!$H$14:$CA$14,"Recurring")</f>
        <v>0</v>
      </c>
      <c r="H27" s="221">
        <f>SUMIFS('Sch A. Input'!H25:CA25,'Sch A. Input'!$H$13:$CA$13,$L$11,'Sch A. Input'!$H$14:$CA$14,"One-time")</f>
        <v>0</v>
      </c>
      <c r="I27" s="222">
        <f t="shared" si="12"/>
        <v>0</v>
      </c>
      <c r="J27" s="223">
        <f>SUMIFS('Sch A. Input'!H25:CA25,'Sch A. Input'!$H$14:$CA$14,"Recurring",'Sch A. Input'!$H$13:$CA$13,"&lt;="&amp;'Sch D. Workings'!$L$11)</f>
        <v>0</v>
      </c>
      <c r="K27" s="223">
        <f>SUMIFS('Sch A. Input'!H25:CA25,'Sch A. Input'!$H$14:$CA$14,"One-time",'Sch A. Input'!$H$13:$CA$13,"&lt;="&amp;'Sch D. Workings'!$L$11)</f>
        <v>0</v>
      </c>
      <c r="L27" s="224">
        <f t="shared" si="13"/>
        <v>0</v>
      </c>
      <c r="M27" s="223">
        <f t="shared" si="6"/>
        <v>0</v>
      </c>
      <c r="N27" s="223">
        <f t="shared" si="14"/>
        <v>0</v>
      </c>
      <c r="O27" s="249">
        <f t="shared" si="7"/>
        <v>0</v>
      </c>
      <c r="P27" s="258">
        <f t="shared" si="8"/>
        <v>0</v>
      </c>
      <c r="Q27" s="226">
        <f t="shared" si="9"/>
        <v>0</v>
      </c>
      <c r="R27" s="95">
        <f t="shared" si="10"/>
        <v>0</v>
      </c>
      <c r="S27" s="232">
        <f>IF(AND(F27&lt;&gt;0,F27&lt;=E27,F27&lt;=INDEX('Sch A. Input'!$CD$15:$CD$39,MATCH(E27,'Sch A. Input'!$CD$15:$CD$39,FALSE)-1,1)),"Leaver",J27-G27)</f>
        <v>0</v>
      </c>
      <c r="T27" s="232">
        <f>IF(AND(F27&lt;&gt;0,F27&lt;=E27,F27&lt;=INDEX('Sch A. Input'!$CD$15:$CD$39,MATCH(E27,'Sch A. Input'!$CD$15:$CD$39,FALSE)-1,1)),"Leaver",K27-H27)</f>
        <v>0</v>
      </c>
      <c r="U27" s="233">
        <f>IF(AND(F27&lt;&gt;0,F27&lt;=E27,F27&lt;=INDEX('Sch A. Input'!$CD$15:$CD$39,MATCH(E27,'Sch A. Input'!$CD$15:$CD$39,FALSE)-1,1)),"Leaver",L27-I27)</f>
        <v>0</v>
      </c>
      <c r="V27" s="233">
        <f>IF(AND(F27&lt;&gt;0,F27&lt;=E27,F27&lt;=INDEX('Sch A. Input'!$CD$15:$CD$39,MATCH(E27,'Sch A. Input'!$CD$15:$CD$39,FALSE)-1,1)),"Leaver",IFERROR(S27/X27*24,0))</f>
        <v>0</v>
      </c>
      <c r="W27" s="233">
        <f>IF(AND(F27&lt;&gt;0,F27&lt;=E27,F27&lt;=INDEX('Sch A. Input'!$CD$15:$CD$39,MATCH(E27,'Sch A. Input'!$CD$15:$CD$39,FALSE)-1,1)),"Leaver",V27+T27)</f>
        <v>0</v>
      </c>
      <c r="X27" s="254">
        <f>IF(AND(F27&lt;&gt;0,F27&lt;=E27,F27&lt;=INDEX('Sch A. Input'!$CD$15:$CD$39,MATCH(E27,'Sch A. Input'!$CD$15:$CD$39,FALSE)-1,1)),"Leaver",IF(OR(D27="",D27&gt;$L$11,($L$11-15)&lt;$K$9),0,DAYS360(D27,E27+1,FALSE)/15-1))</f>
        <v>0</v>
      </c>
      <c r="Y27" s="255">
        <f>IF(AND(F27&lt;&gt;0,F27&lt;=E27,F27&lt;=INDEX('Sch A. Input'!$CD$15:$CD$39,MATCH(E27,'Sch A. Input'!$CD$15:$CD$39,FALSE)-1,1)),"Leaver",IFERROR(IF((S27/$X27*$M$9+T27)&gt;$D$12,"YES","NO"),0))</f>
        <v>0</v>
      </c>
      <c r="Z27" s="220">
        <f>IF(AND(F27&lt;&gt;0,F27&lt;=E27,F27&lt;=INDEX('Sch A. Input'!$CD$15:$CD$39,MATCH(E27,'Sch A. Input'!$CD$15:$CD$39,FALSE)-1,1)),"Leaver",IFERROR(IF(Y27="Yes",MIN($U27*($G$12/$D$12),$G$12),(SUMPRODUCT(--((MIN(W27,$D$12))&gt;$C$9:$C$12),((MIN(W27,$D$12))-$C$9:$C$12),$H$9:$H$12))-((1-(X27/24))*(SUMPRODUCT(--((MIN(V27,$D$12))&gt;$C$9:$C$12),((MIN(V27,$D$12))-$C$9:$C$12),$H$9:$H$12)))),0))</f>
        <v>0</v>
      </c>
      <c r="AA27" s="167">
        <f>IF(AND(F27&lt;&gt;0,F27&lt;=E27,F27&lt;=INDEX('Sch A. Input'!$CD$15:$CD$39,MATCH(E27,'Sch A. Input'!$CD$15:$CD$39,FALSE)-1,1)),"Leaver",IFERROR(Z27/U27,0))</f>
        <v>0</v>
      </c>
      <c r="AB27" s="168">
        <f>IF(AND(F27&lt;&gt;0,F27&lt;=E27,F27&lt;=INDEX('Sch A. Input'!$CD$15:$CD$39,MATCH(E27,'Sch A. Input'!$CD$15:$CD$39,FALSE)-1,1)),"Leaver",Q27-Z27)</f>
        <v>0</v>
      </c>
      <c r="AC27" s="92">
        <f t="shared" si="11"/>
        <v>0</v>
      </c>
      <c r="BK27" s="2"/>
      <c r="BL27" s="2"/>
      <c r="CI27"/>
    </row>
    <row r="28" spans="2:87" x14ac:dyDescent="0.35">
      <c r="B28" s="70" t="str">
        <f>IF('Sch A. Input'!B26="","",'Sch A. Input'!B26)</f>
        <v/>
      </c>
      <c r="C28" s="276" t="str">
        <f>IF('Sch A. Input'!C26="","",'Sch A. Input'!C26)</f>
        <v/>
      </c>
      <c r="D28" s="71" t="str">
        <f>IF('Sch A. Input'!D26="","",'Sch A. Input'!D26)</f>
        <v/>
      </c>
      <c r="E28" s="71">
        <f>'Sch A. Input'!E26</f>
        <v>45016</v>
      </c>
      <c r="F28" s="71">
        <f>'Sch A. Input'!F26</f>
        <v>0</v>
      </c>
      <c r="G28" s="221">
        <f>SUMIFS('Sch A. Input'!H26:CA26,'Sch A. Input'!$H$13:$CA$13,$L$11,'Sch A. Input'!$H$14:$CA$14,"Recurring")</f>
        <v>0</v>
      </c>
      <c r="H28" s="221">
        <f>SUMIFS('Sch A. Input'!H26:CA26,'Sch A. Input'!$H$13:$CA$13,$L$11,'Sch A. Input'!$H$14:$CA$14,"One-time")</f>
        <v>0</v>
      </c>
      <c r="I28" s="222">
        <f t="shared" si="12"/>
        <v>0</v>
      </c>
      <c r="J28" s="223">
        <f>SUMIFS('Sch A. Input'!H26:CA26,'Sch A. Input'!$H$14:$CA$14,"Recurring",'Sch A. Input'!$H$13:$CA$13,"&lt;="&amp;'Sch D. Workings'!$L$11)</f>
        <v>0</v>
      </c>
      <c r="K28" s="223">
        <f>SUMIFS('Sch A. Input'!H26:CA26,'Sch A. Input'!$H$14:$CA$14,"One-time",'Sch A. Input'!$H$13:$CA$13,"&lt;="&amp;'Sch D. Workings'!$L$11)</f>
        <v>0</v>
      </c>
      <c r="L28" s="224">
        <f t="shared" si="13"/>
        <v>0</v>
      </c>
      <c r="M28" s="223">
        <f t="shared" si="6"/>
        <v>0</v>
      </c>
      <c r="N28" s="223">
        <f t="shared" si="14"/>
        <v>0</v>
      </c>
      <c r="O28" s="249">
        <f t="shared" si="7"/>
        <v>0</v>
      </c>
      <c r="P28" s="258">
        <f t="shared" si="8"/>
        <v>0</v>
      </c>
      <c r="Q28" s="226">
        <f t="shared" si="9"/>
        <v>0</v>
      </c>
      <c r="R28" s="95">
        <f t="shared" si="10"/>
        <v>0</v>
      </c>
      <c r="S28" s="232">
        <f>IF(AND(F28&lt;&gt;0,F28&lt;=E28,F28&lt;=INDEX('Sch A. Input'!$CD$15:$CD$39,MATCH(E28,'Sch A. Input'!$CD$15:$CD$39,FALSE)-1,1)),"Leaver",J28-G28)</f>
        <v>0</v>
      </c>
      <c r="T28" s="232">
        <f>IF(AND(F28&lt;&gt;0,F28&lt;=E28,F28&lt;=INDEX('Sch A. Input'!$CD$15:$CD$39,MATCH(E28,'Sch A. Input'!$CD$15:$CD$39,FALSE)-1,1)),"Leaver",K28-H28)</f>
        <v>0</v>
      </c>
      <c r="U28" s="233">
        <f>IF(AND(F28&lt;&gt;0,F28&lt;=E28,F28&lt;=INDEX('Sch A. Input'!$CD$15:$CD$39,MATCH(E28,'Sch A. Input'!$CD$15:$CD$39,FALSE)-1,1)),"Leaver",L28-I28)</f>
        <v>0</v>
      </c>
      <c r="V28" s="233">
        <f>IF(AND(F28&lt;&gt;0,F28&lt;=E28,F28&lt;=INDEX('Sch A. Input'!$CD$15:$CD$39,MATCH(E28,'Sch A. Input'!$CD$15:$CD$39,FALSE)-1,1)),"Leaver",IFERROR(S28/X28*24,0))</f>
        <v>0</v>
      </c>
      <c r="W28" s="233">
        <f>IF(AND(F28&lt;&gt;0,F28&lt;=E28,F28&lt;=INDEX('Sch A. Input'!$CD$15:$CD$39,MATCH(E28,'Sch A. Input'!$CD$15:$CD$39,FALSE)-1,1)),"Leaver",V28+T28)</f>
        <v>0</v>
      </c>
      <c r="X28" s="254">
        <f>IF(AND(F28&lt;&gt;0,F28&lt;=E28,F28&lt;=INDEX('Sch A. Input'!$CD$15:$CD$39,MATCH(E28,'Sch A. Input'!$CD$15:$CD$39,FALSE)-1,1)),"Leaver",IF(OR(D28="",D28&gt;$L$11,($L$11-15)&lt;$K$9),0,DAYS360(D28,E28+1,FALSE)/15-1))</f>
        <v>0</v>
      </c>
      <c r="Y28" s="255">
        <f>IF(AND(F28&lt;&gt;0,F28&lt;=E28,F28&lt;=INDEX('Sch A. Input'!$CD$15:$CD$39,MATCH(E28,'Sch A. Input'!$CD$15:$CD$39,FALSE)-1,1)),"Leaver",IFERROR(IF((S28/$X28*$M$9+T28)&gt;$D$12,"YES","NO"),0))</f>
        <v>0</v>
      </c>
      <c r="Z28" s="220">
        <f>IF(AND(F28&lt;&gt;0,F28&lt;=E28,F28&lt;=INDEX('Sch A. Input'!$CD$15:$CD$39,MATCH(E28,'Sch A. Input'!$CD$15:$CD$39,FALSE)-1,1)),"Leaver",IFERROR(IF(Y28="Yes",MIN($U28*($G$12/$D$12),$G$12),(SUMPRODUCT(--((MIN(W28,$D$12))&gt;$C$9:$C$12),((MIN(W28,$D$12))-$C$9:$C$12),$H$9:$H$12))-((1-(X28/24))*(SUMPRODUCT(--((MIN(V28,$D$12))&gt;$C$9:$C$12),((MIN(V28,$D$12))-$C$9:$C$12),$H$9:$H$12)))),0))</f>
        <v>0</v>
      </c>
      <c r="AA28" s="167">
        <f>IF(AND(F28&lt;&gt;0,F28&lt;=E28,F28&lt;=INDEX('Sch A. Input'!$CD$15:$CD$39,MATCH(E28,'Sch A. Input'!$CD$15:$CD$39,FALSE)-1,1)),"Leaver",IFERROR(Z28/U28,0))</f>
        <v>0</v>
      </c>
      <c r="AB28" s="168">
        <f>IF(AND(F28&lt;&gt;0,F28&lt;=E28,F28&lt;=INDEX('Sch A. Input'!$CD$15:$CD$39,MATCH(E28,'Sch A. Input'!$CD$15:$CD$39,FALSE)-1,1)),"Leaver",Q28-Z28)</f>
        <v>0</v>
      </c>
      <c r="AC28" s="92">
        <f t="shared" si="11"/>
        <v>0</v>
      </c>
      <c r="BK28" s="2"/>
      <c r="BL28" s="2"/>
      <c r="CI28"/>
    </row>
    <row r="29" spans="2:87" x14ac:dyDescent="0.35">
      <c r="B29" s="70" t="str">
        <f>IF('Sch A. Input'!B27="","",'Sch A. Input'!B27)</f>
        <v/>
      </c>
      <c r="C29" s="276" t="str">
        <f>IF('Sch A. Input'!C27="","",'Sch A. Input'!C27)</f>
        <v/>
      </c>
      <c r="D29" s="71" t="str">
        <f>IF('Sch A. Input'!D27="","",'Sch A. Input'!D27)</f>
        <v/>
      </c>
      <c r="E29" s="71">
        <f>'Sch A. Input'!E27</f>
        <v>45016</v>
      </c>
      <c r="F29" s="71">
        <f>'Sch A. Input'!F27</f>
        <v>0</v>
      </c>
      <c r="G29" s="221">
        <f>SUMIFS('Sch A. Input'!H27:CA27,'Sch A. Input'!$H$13:$CA$13,$L$11,'Sch A. Input'!$H$14:$CA$14,"Recurring")</f>
        <v>0</v>
      </c>
      <c r="H29" s="221">
        <f>SUMIFS('Sch A. Input'!H27:CA27,'Sch A. Input'!$H$13:$CA$13,$L$11,'Sch A. Input'!$H$14:$CA$14,"One-time")</f>
        <v>0</v>
      </c>
      <c r="I29" s="222">
        <f t="shared" si="12"/>
        <v>0</v>
      </c>
      <c r="J29" s="223">
        <f>SUMIFS('Sch A. Input'!H27:CA27,'Sch A. Input'!$H$14:$CA$14,"Recurring",'Sch A. Input'!$H$13:$CA$13,"&lt;="&amp;'Sch D. Workings'!$L$11)</f>
        <v>0</v>
      </c>
      <c r="K29" s="223">
        <f>SUMIFS('Sch A. Input'!H27:CA27,'Sch A. Input'!$H$14:$CA$14,"One-time",'Sch A. Input'!$H$13:$CA$13,"&lt;="&amp;'Sch D. Workings'!$L$11)</f>
        <v>0</v>
      </c>
      <c r="L29" s="224">
        <f t="shared" si="13"/>
        <v>0</v>
      </c>
      <c r="M29" s="223">
        <f t="shared" si="6"/>
        <v>0</v>
      </c>
      <c r="N29" s="223">
        <f t="shared" si="14"/>
        <v>0</v>
      </c>
      <c r="O29" s="249">
        <f t="shared" si="7"/>
        <v>0</v>
      </c>
      <c r="P29" s="258">
        <f t="shared" si="8"/>
        <v>0</v>
      </c>
      <c r="Q29" s="226">
        <f t="shared" si="9"/>
        <v>0</v>
      </c>
      <c r="R29" s="95">
        <f t="shared" si="10"/>
        <v>0</v>
      </c>
      <c r="S29" s="232">
        <f>IF(AND(F29&lt;&gt;0,F29&lt;=E29,F29&lt;=INDEX('Sch A. Input'!$CD$15:$CD$39,MATCH(E29,'Sch A. Input'!$CD$15:$CD$39,FALSE)-1,1)),"Leaver",J29-G29)</f>
        <v>0</v>
      </c>
      <c r="T29" s="232">
        <f>IF(AND(F29&lt;&gt;0,F29&lt;=E29,F29&lt;=INDEX('Sch A. Input'!$CD$15:$CD$39,MATCH(E29,'Sch A. Input'!$CD$15:$CD$39,FALSE)-1,1)),"Leaver",K29-H29)</f>
        <v>0</v>
      </c>
      <c r="U29" s="233">
        <f>IF(AND(F29&lt;&gt;0,F29&lt;=E29,F29&lt;=INDEX('Sch A. Input'!$CD$15:$CD$39,MATCH(E29,'Sch A. Input'!$CD$15:$CD$39,FALSE)-1,1)),"Leaver",L29-I29)</f>
        <v>0</v>
      </c>
      <c r="V29" s="233">
        <f>IF(AND(F29&lt;&gt;0,F29&lt;=E29,F29&lt;=INDEX('Sch A. Input'!$CD$15:$CD$39,MATCH(E29,'Sch A. Input'!$CD$15:$CD$39,FALSE)-1,1)),"Leaver",IFERROR(S29/X29*24,0))</f>
        <v>0</v>
      </c>
      <c r="W29" s="233">
        <f>IF(AND(F29&lt;&gt;0,F29&lt;=E29,F29&lt;=INDEX('Sch A. Input'!$CD$15:$CD$39,MATCH(E29,'Sch A. Input'!$CD$15:$CD$39,FALSE)-1,1)),"Leaver",V29+T29)</f>
        <v>0</v>
      </c>
      <c r="X29" s="254">
        <f>IF(AND(F29&lt;&gt;0,F29&lt;=E29,F29&lt;=INDEX('Sch A. Input'!$CD$15:$CD$39,MATCH(E29,'Sch A. Input'!$CD$15:$CD$39,FALSE)-1,1)),"Leaver",IF(OR(D29="",D29&gt;$L$11,($L$11-15)&lt;$K$9),0,DAYS360(D29,E29+1,FALSE)/15-1))</f>
        <v>0</v>
      </c>
      <c r="Y29" s="255">
        <f>IF(AND(F29&lt;&gt;0,F29&lt;=E29,F29&lt;=INDEX('Sch A. Input'!$CD$15:$CD$39,MATCH(E29,'Sch A. Input'!$CD$15:$CD$39,FALSE)-1,1)),"Leaver",IFERROR(IF((S29/$X29*$M$9+T29)&gt;$D$12,"YES","NO"),0))</f>
        <v>0</v>
      </c>
      <c r="Z29" s="220">
        <f>IF(AND(F29&lt;&gt;0,F29&lt;=E29,F29&lt;=INDEX('Sch A. Input'!$CD$15:$CD$39,MATCH(E29,'Sch A. Input'!$CD$15:$CD$39,FALSE)-1,1)),"Leaver",IFERROR(IF(Y29="Yes",MIN($U29*($G$12/$D$12),$G$12),(SUMPRODUCT(--((MIN(W29,$D$12))&gt;$C$9:$C$12),((MIN(W29,$D$12))-$C$9:$C$12),$H$9:$H$12))-((1-(X29/24))*(SUMPRODUCT(--((MIN(V29,$D$12))&gt;$C$9:$C$12),((MIN(V29,$D$12))-$C$9:$C$12),$H$9:$H$12)))),0))</f>
        <v>0</v>
      </c>
      <c r="AA29" s="167">
        <f>IF(AND(F29&lt;&gt;0,F29&lt;=E29,F29&lt;=INDEX('Sch A. Input'!$CD$15:$CD$39,MATCH(E29,'Sch A. Input'!$CD$15:$CD$39,FALSE)-1,1)),"Leaver",IFERROR(Z29/U29,0))</f>
        <v>0</v>
      </c>
      <c r="AB29" s="168">
        <f>IF(AND(F29&lt;&gt;0,F29&lt;=E29,F29&lt;=INDEX('Sch A. Input'!$CD$15:$CD$39,MATCH(E29,'Sch A. Input'!$CD$15:$CD$39,FALSE)-1,1)),"Leaver",Q29-Z29)</f>
        <v>0</v>
      </c>
      <c r="AC29" s="92">
        <f t="shared" si="11"/>
        <v>0</v>
      </c>
      <c r="BK29" s="2"/>
      <c r="BL29" s="2"/>
      <c r="CI29"/>
    </row>
    <row r="30" spans="2:87" x14ac:dyDescent="0.35">
      <c r="B30" s="70" t="str">
        <f>IF('Sch A. Input'!B28="","",'Sch A. Input'!B28)</f>
        <v/>
      </c>
      <c r="C30" s="276" t="str">
        <f>IF('Sch A. Input'!C28="","",'Sch A. Input'!C28)</f>
        <v/>
      </c>
      <c r="D30" s="71" t="str">
        <f>IF('Sch A. Input'!D28="","",'Sch A. Input'!D28)</f>
        <v/>
      </c>
      <c r="E30" s="71">
        <f>'Sch A. Input'!E28</f>
        <v>45016</v>
      </c>
      <c r="F30" s="71">
        <f>'Sch A. Input'!F28</f>
        <v>0</v>
      </c>
      <c r="G30" s="221">
        <f>SUMIFS('Sch A. Input'!H28:CA28,'Sch A. Input'!$H$13:$CA$13,$L$11,'Sch A. Input'!$H$14:$CA$14,"Recurring")</f>
        <v>0</v>
      </c>
      <c r="H30" s="221">
        <f>SUMIFS('Sch A. Input'!H28:CA28,'Sch A. Input'!$H$13:$CA$13,$L$11,'Sch A. Input'!$H$14:$CA$14,"One-time")</f>
        <v>0</v>
      </c>
      <c r="I30" s="222">
        <f t="shared" si="12"/>
        <v>0</v>
      </c>
      <c r="J30" s="223">
        <f>SUMIFS('Sch A. Input'!H28:CA28,'Sch A. Input'!$H$14:$CA$14,"Recurring",'Sch A. Input'!$H$13:$CA$13,"&lt;="&amp;'Sch D. Workings'!$L$11)</f>
        <v>0</v>
      </c>
      <c r="K30" s="223">
        <f>SUMIFS('Sch A. Input'!H28:CA28,'Sch A. Input'!$H$14:$CA$14,"One-time",'Sch A. Input'!$H$13:$CA$13,"&lt;="&amp;'Sch D. Workings'!$L$11)</f>
        <v>0</v>
      </c>
      <c r="L30" s="224">
        <f t="shared" si="13"/>
        <v>0</v>
      </c>
      <c r="M30" s="223">
        <f t="shared" si="6"/>
        <v>0</v>
      </c>
      <c r="N30" s="223">
        <f t="shared" si="14"/>
        <v>0</v>
      </c>
      <c r="O30" s="249">
        <f t="shared" si="7"/>
        <v>0</v>
      </c>
      <c r="P30" s="258">
        <f t="shared" si="8"/>
        <v>0</v>
      </c>
      <c r="Q30" s="226">
        <f t="shared" si="9"/>
        <v>0</v>
      </c>
      <c r="R30" s="95">
        <f t="shared" si="10"/>
        <v>0</v>
      </c>
      <c r="S30" s="232">
        <f>IF(AND(F30&lt;&gt;0,F30&lt;=E30,F30&lt;=INDEX('Sch A. Input'!$CD$15:$CD$39,MATCH(E30,'Sch A. Input'!$CD$15:$CD$39,FALSE)-1,1)),"Leaver",J30-G30)</f>
        <v>0</v>
      </c>
      <c r="T30" s="232">
        <f>IF(AND(F30&lt;&gt;0,F30&lt;=E30,F30&lt;=INDEX('Sch A. Input'!$CD$15:$CD$39,MATCH(E30,'Sch A. Input'!$CD$15:$CD$39,FALSE)-1,1)),"Leaver",K30-H30)</f>
        <v>0</v>
      </c>
      <c r="U30" s="233">
        <f>IF(AND(F30&lt;&gt;0,F30&lt;=E30,F30&lt;=INDEX('Sch A. Input'!$CD$15:$CD$39,MATCH(E30,'Sch A. Input'!$CD$15:$CD$39,FALSE)-1,1)),"Leaver",L30-I30)</f>
        <v>0</v>
      </c>
      <c r="V30" s="233">
        <f>IF(AND(F30&lt;&gt;0,F30&lt;=E30,F30&lt;=INDEX('Sch A. Input'!$CD$15:$CD$39,MATCH(E30,'Sch A. Input'!$CD$15:$CD$39,FALSE)-1,1)),"Leaver",IFERROR(S30/X30*24,0))</f>
        <v>0</v>
      </c>
      <c r="W30" s="233">
        <f>IF(AND(F30&lt;&gt;0,F30&lt;=E30,F30&lt;=INDEX('Sch A. Input'!$CD$15:$CD$39,MATCH(E30,'Sch A. Input'!$CD$15:$CD$39,FALSE)-1,1)),"Leaver",V30+T30)</f>
        <v>0</v>
      </c>
      <c r="X30" s="254">
        <f>IF(AND(F30&lt;&gt;0,F30&lt;=E30,F30&lt;=INDEX('Sch A. Input'!$CD$15:$CD$39,MATCH(E30,'Sch A. Input'!$CD$15:$CD$39,FALSE)-1,1)),"Leaver",IF(OR(D30="",D30&gt;$L$11,($L$11-15)&lt;$K$9),0,DAYS360(D30,E30+1,FALSE)/15-1))</f>
        <v>0</v>
      </c>
      <c r="Y30" s="255">
        <f>IF(AND(F30&lt;&gt;0,F30&lt;=E30,F30&lt;=INDEX('Sch A. Input'!$CD$15:$CD$39,MATCH(E30,'Sch A. Input'!$CD$15:$CD$39,FALSE)-1,1)),"Leaver",IFERROR(IF((S30/$X30*$M$9+T30)&gt;$D$12,"YES","NO"),0))</f>
        <v>0</v>
      </c>
      <c r="Z30" s="220">
        <f>IF(AND(F30&lt;&gt;0,F30&lt;=E30,F30&lt;=INDEX('Sch A. Input'!$CD$15:$CD$39,MATCH(E30,'Sch A. Input'!$CD$15:$CD$39,FALSE)-1,1)),"Leaver",IFERROR(IF(Y30="Yes",MIN($U30*($G$12/$D$12),$G$12),(SUMPRODUCT(--((MIN(W30,$D$12))&gt;$C$9:$C$12),((MIN(W30,$D$12))-$C$9:$C$12),$H$9:$H$12))-((1-(X30/24))*(SUMPRODUCT(--((MIN(V30,$D$12))&gt;$C$9:$C$12),((MIN(V30,$D$12))-$C$9:$C$12),$H$9:$H$12)))),0))</f>
        <v>0</v>
      </c>
      <c r="AA30" s="167">
        <f>IF(AND(F30&lt;&gt;0,F30&lt;=E30,F30&lt;=INDEX('Sch A. Input'!$CD$15:$CD$39,MATCH(E30,'Sch A. Input'!$CD$15:$CD$39,FALSE)-1,1)),"Leaver",IFERROR(Z30/U30,0))</f>
        <v>0</v>
      </c>
      <c r="AB30" s="168">
        <f>IF(AND(F30&lt;&gt;0,F30&lt;=E30,F30&lt;=INDEX('Sch A. Input'!$CD$15:$CD$39,MATCH(E30,'Sch A. Input'!$CD$15:$CD$39,FALSE)-1,1)),"Leaver",Q30-Z30)</f>
        <v>0</v>
      </c>
      <c r="AC30" s="92">
        <f t="shared" si="11"/>
        <v>0</v>
      </c>
      <c r="BK30" s="2"/>
      <c r="BL30" s="2"/>
      <c r="CI30"/>
    </row>
    <row r="31" spans="2:87" x14ac:dyDescent="0.35">
      <c r="B31" s="70" t="str">
        <f>IF('Sch A. Input'!B29="","",'Sch A. Input'!B29)</f>
        <v/>
      </c>
      <c r="C31" s="276" t="str">
        <f>IF('Sch A. Input'!C29="","",'Sch A. Input'!C29)</f>
        <v/>
      </c>
      <c r="D31" s="71" t="str">
        <f>IF('Sch A. Input'!D29="","",'Sch A. Input'!D29)</f>
        <v/>
      </c>
      <c r="E31" s="71">
        <f>'Sch A. Input'!E29</f>
        <v>45016</v>
      </c>
      <c r="F31" s="71">
        <f>'Sch A. Input'!F29</f>
        <v>0</v>
      </c>
      <c r="G31" s="221">
        <f>SUMIFS('Sch A. Input'!H29:CA29,'Sch A. Input'!$H$13:$CA$13,$L$11,'Sch A. Input'!$H$14:$CA$14,"Recurring")</f>
        <v>0</v>
      </c>
      <c r="H31" s="221">
        <f>SUMIFS('Sch A. Input'!H29:CA29,'Sch A. Input'!$H$13:$CA$13,$L$11,'Sch A. Input'!$H$14:$CA$14,"One-time")</f>
        <v>0</v>
      </c>
      <c r="I31" s="222">
        <f t="shared" si="12"/>
        <v>0</v>
      </c>
      <c r="J31" s="223">
        <f>SUMIFS('Sch A. Input'!H29:CA29,'Sch A. Input'!$H$14:$CA$14,"Recurring",'Sch A. Input'!$H$13:$CA$13,"&lt;="&amp;'Sch D. Workings'!$L$11)</f>
        <v>0</v>
      </c>
      <c r="K31" s="223">
        <f>SUMIFS('Sch A. Input'!H29:CA29,'Sch A. Input'!$H$14:$CA$14,"One-time",'Sch A. Input'!$H$13:$CA$13,"&lt;="&amp;'Sch D. Workings'!$L$11)</f>
        <v>0</v>
      </c>
      <c r="L31" s="224">
        <f t="shared" si="13"/>
        <v>0</v>
      </c>
      <c r="M31" s="223">
        <f t="shared" si="6"/>
        <v>0</v>
      </c>
      <c r="N31" s="223">
        <f t="shared" si="14"/>
        <v>0</v>
      </c>
      <c r="O31" s="249">
        <f t="shared" si="7"/>
        <v>0</v>
      </c>
      <c r="P31" s="258">
        <f t="shared" si="8"/>
        <v>0</v>
      </c>
      <c r="Q31" s="226">
        <f t="shared" si="9"/>
        <v>0</v>
      </c>
      <c r="R31" s="95">
        <f t="shared" si="10"/>
        <v>0</v>
      </c>
      <c r="S31" s="232">
        <f>IF(AND(F31&lt;&gt;0,F31&lt;=E31,F31&lt;=INDEX('Sch A. Input'!$CD$15:$CD$39,MATCH(E31,'Sch A. Input'!$CD$15:$CD$39,FALSE)-1,1)),"Leaver",J31-G31)</f>
        <v>0</v>
      </c>
      <c r="T31" s="232">
        <f>IF(AND(F31&lt;&gt;0,F31&lt;=E31,F31&lt;=INDEX('Sch A. Input'!$CD$15:$CD$39,MATCH(E31,'Sch A. Input'!$CD$15:$CD$39,FALSE)-1,1)),"Leaver",K31-H31)</f>
        <v>0</v>
      </c>
      <c r="U31" s="233">
        <f>IF(AND(F31&lt;&gt;0,F31&lt;=E31,F31&lt;=INDEX('Sch A. Input'!$CD$15:$CD$39,MATCH(E31,'Sch A. Input'!$CD$15:$CD$39,FALSE)-1,1)),"Leaver",L31-I31)</f>
        <v>0</v>
      </c>
      <c r="V31" s="233">
        <f>IF(AND(F31&lt;&gt;0,F31&lt;=E31,F31&lt;=INDEX('Sch A. Input'!$CD$15:$CD$39,MATCH(E31,'Sch A. Input'!$CD$15:$CD$39,FALSE)-1,1)),"Leaver",IFERROR(S31/X31*24,0))</f>
        <v>0</v>
      </c>
      <c r="W31" s="233">
        <f>IF(AND(F31&lt;&gt;0,F31&lt;=E31,F31&lt;=INDEX('Sch A. Input'!$CD$15:$CD$39,MATCH(E31,'Sch A. Input'!$CD$15:$CD$39,FALSE)-1,1)),"Leaver",V31+T31)</f>
        <v>0</v>
      </c>
      <c r="X31" s="254">
        <f>IF(AND(F31&lt;&gt;0,F31&lt;=E31,F31&lt;=INDEX('Sch A. Input'!$CD$15:$CD$39,MATCH(E31,'Sch A. Input'!$CD$15:$CD$39,FALSE)-1,1)),"Leaver",IF(OR(D31="",D31&gt;$L$11,($L$11-15)&lt;$K$9),0,DAYS360(D31,E31+1,FALSE)/15-1))</f>
        <v>0</v>
      </c>
      <c r="Y31" s="255">
        <f>IF(AND(F31&lt;&gt;0,F31&lt;=E31,F31&lt;=INDEX('Sch A. Input'!$CD$15:$CD$39,MATCH(E31,'Sch A. Input'!$CD$15:$CD$39,FALSE)-1,1)),"Leaver",IFERROR(IF((S31/$X31*$M$9+T31)&gt;$D$12,"YES","NO"),0))</f>
        <v>0</v>
      </c>
      <c r="Z31" s="220">
        <f>IF(AND(F31&lt;&gt;0,F31&lt;=E31,F31&lt;=INDEX('Sch A. Input'!$CD$15:$CD$39,MATCH(E31,'Sch A. Input'!$CD$15:$CD$39,FALSE)-1,1)),"Leaver",IFERROR(IF(Y31="Yes",MIN($U31*($G$12/$D$12),$G$12),(SUMPRODUCT(--((MIN(W31,$D$12))&gt;$C$9:$C$12),((MIN(W31,$D$12))-$C$9:$C$12),$H$9:$H$12))-((1-(X31/24))*(SUMPRODUCT(--((MIN(V31,$D$12))&gt;$C$9:$C$12),((MIN(V31,$D$12))-$C$9:$C$12),$H$9:$H$12)))),0))</f>
        <v>0</v>
      </c>
      <c r="AA31" s="167">
        <f>IF(AND(F31&lt;&gt;0,F31&lt;=E31,F31&lt;=INDEX('Sch A. Input'!$CD$15:$CD$39,MATCH(E31,'Sch A. Input'!$CD$15:$CD$39,FALSE)-1,1)),"Leaver",IFERROR(Z31/U31,0))</f>
        <v>0</v>
      </c>
      <c r="AB31" s="168">
        <f>IF(AND(F31&lt;&gt;0,F31&lt;=E31,F31&lt;=INDEX('Sch A. Input'!$CD$15:$CD$39,MATCH(E31,'Sch A. Input'!$CD$15:$CD$39,FALSE)-1,1)),"Leaver",Q31-Z31)</f>
        <v>0</v>
      </c>
      <c r="AC31" s="92">
        <f t="shared" si="11"/>
        <v>0</v>
      </c>
      <c r="BK31" s="2"/>
      <c r="BL31" s="2"/>
      <c r="CI31"/>
    </row>
    <row r="32" spans="2:87" x14ac:dyDescent="0.35">
      <c r="B32" s="70" t="str">
        <f>IF('Sch A. Input'!B30="","",'Sch A. Input'!B30)</f>
        <v/>
      </c>
      <c r="C32" s="276" t="str">
        <f>IF('Sch A. Input'!C30="","",'Sch A. Input'!C30)</f>
        <v/>
      </c>
      <c r="D32" s="71" t="str">
        <f>IF('Sch A. Input'!D30="","",'Sch A. Input'!D30)</f>
        <v/>
      </c>
      <c r="E32" s="71">
        <f>'Sch A. Input'!E30</f>
        <v>45016</v>
      </c>
      <c r="F32" s="71">
        <f>'Sch A. Input'!F30</f>
        <v>0</v>
      </c>
      <c r="G32" s="221">
        <f>SUMIFS('Sch A. Input'!H30:CA30,'Sch A. Input'!$H$13:$CA$13,$L$11,'Sch A. Input'!$H$14:$CA$14,"Recurring")</f>
        <v>0</v>
      </c>
      <c r="H32" s="221">
        <f>SUMIFS('Sch A. Input'!H30:CA30,'Sch A. Input'!$H$13:$CA$13,$L$11,'Sch A. Input'!$H$14:$CA$14,"One-time")</f>
        <v>0</v>
      </c>
      <c r="I32" s="222">
        <f t="shared" si="12"/>
        <v>0</v>
      </c>
      <c r="J32" s="223">
        <f>SUMIFS('Sch A. Input'!H30:CA30,'Sch A. Input'!$H$14:$CA$14,"Recurring",'Sch A. Input'!$H$13:$CA$13,"&lt;="&amp;'Sch D. Workings'!$L$11)</f>
        <v>0</v>
      </c>
      <c r="K32" s="223">
        <f>SUMIFS('Sch A. Input'!H30:CA30,'Sch A. Input'!$H$14:$CA$14,"One-time",'Sch A. Input'!$H$13:$CA$13,"&lt;="&amp;'Sch D. Workings'!$L$11)</f>
        <v>0</v>
      </c>
      <c r="L32" s="224">
        <f t="shared" si="13"/>
        <v>0</v>
      </c>
      <c r="M32" s="223">
        <f t="shared" si="6"/>
        <v>0</v>
      </c>
      <c r="N32" s="223">
        <f t="shared" si="14"/>
        <v>0</v>
      </c>
      <c r="O32" s="249">
        <f t="shared" si="7"/>
        <v>0</v>
      </c>
      <c r="P32" s="258">
        <f t="shared" si="8"/>
        <v>0</v>
      </c>
      <c r="Q32" s="226">
        <f t="shared" si="9"/>
        <v>0</v>
      </c>
      <c r="R32" s="95">
        <f t="shared" si="10"/>
        <v>0</v>
      </c>
      <c r="S32" s="232">
        <f>IF(AND(F32&lt;&gt;0,F32&lt;=E32,F32&lt;=INDEX('Sch A. Input'!$CD$15:$CD$39,MATCH(E32,'Sch A. Input'!$CD$15:$CD$39,FALSE)-1,1)),"Leaver",J32-G32)</f>
        <v>0</v>
      </c>
      <c r="T32" s="232">
        <f>IF(AND(F32&lt;&gt;0,F32&lt;=E32,F32&lt;=INDEX('Sch A. Input'!$CD$15:$CD$39,MATCH(E32,'Sch A. Input'!$CD$15:$CD$39,FALSE)-1,1)),"Leaver",K32-H32)</f>
        <v>0</v>
      </c>
      <c r="U32" s="233">
        <f>IF(AND(F32&lt;&gt;0,F32&lt;=E32,F32&lt;=INDEX('Sch A. Input'!$CD$15:$CD$39,MATCH(E32,'Sch A. Input'!$CD$15:$CD$39,FALSE)-1,1)),"Leaver",L32-I32)</f>
        <v>0</v>
      </c>
      <c r="V32" s="233">
        <f>IF(AND(F32&lt;&gt;0,F32&lt;=E32,F32&lt;=INDEX('Sch A. Input'!$CD$15:$CD$39,MATCH(E32,'Sch A. Input'!$CD$15:$CD$39,FALSE)-1,1)),"Leaver",IFERROR(S32/X32*24,0))</f>
        <v>0</v>
      </c>
      <c r="W32" s="233">
        <f>IF(AND(F32&lt;&gt;0,F32&lt;=E32,F32&lt;=INDEX('Sch A. Input'!$CD$15:$CD$39,MATCH(E32,'Sch A. Input'!$CD$15:$CD$39,FALSE)-1,1)),"Leaver",V32+T32)</f>
        <v>0</v>
      </c>
      <c r="X32" s="254">
        <f>IF(AND(F32&lt;&gt;0,F32&lt;=E32,F32&lt;=INDEX('Sch A. Input'!$CD$15:$CD$39,MATCH(E32,'Sch A. Input'!$CD$15:$CD$39,FALSE)-1,1)),"Leaver",IF(OR(D32="",D32&gt;$L$11,($L$11-15)&lt;$K$9),0,DAYS360(D32,E32+1,FALSE)/15-1))</f>
        <v>0</v>
      </c>
      <c r="Y32" s="255">
        <f>IF(AND(F32&lt;&gt;0,F32&lt;=E32,F32&lt;=INDEX('Sch A. Input'!$CD$15:$CD$39,MATCH(E32,'Sch A. Input'!$CD$15:$CD$39,FALSE)-1,1)),"Leaver",IFERROR(IF((S32/$X32*$M$9+T32)&gt;$D$12,"YES","NO"),0))</f>
        <v>0</v>
      </c>
      <c r="Z32" s="220">
        <f>IF(AND(F32&lt;&gt;0,F32&lt;=E32,F32&lt;=INDEX('Sch A. Input'!$CD$15:$CD$39,MATCH(E32,'Sch A. Input'!$CD$15:$CD$39,FALSE)-1,1)),"Leaver",IFERROR(IF(Y32="Yes",MIN($U32*($G$12/$D$12),$G$12),(SUMPRODUCT(--((MIN(W32,$D$12))&gt;$C$9:$C$12),((MIN(W32,$D$12))-$C$9:$C$12),$H$9:$H$12))-((1-(X32/24))*(SUMPRODUCT(--((MIN(V32,$D$12))&gt;$C$9:$C$12),((MIN(V32,$D$12))-$C$9:$C$12),$H$9:$H$12)))),0))</f>
        <v>0</v>
      </c>
      <c r="AA32" s="167">
        <f>IF(AND(F32&lt;&gt;0,F32&lt;=E32,F32&lt;=INDEX('Sch A. Input'!$CD$15:$CD$39,MATCH(E32,'Sch A. Input'!$CD$15:$CD$39,FALSE)-1,1)),"Leaver",IFERROR(Z32/U32,0))</f>
        <v>0</v>
      </c>
      <c r="AB32" s="168">
        <f>IF(AND(F32&lt;&gt;0,F32&lt;=E32,F32&lt;=INDEX('Sch A. Input'!$CD$15:$CD$39,MATCH(E32,'Sch A. Input'!$CD$15:$CD$39,FALSE)-1,1)),"Leaver",Q32-Z32)</f>
        <v>0</v>
      </c>
      <c r="AC32" s="92">
        <f t="shared" si="11"/>
        <v>0</v>
      </c>
      <c r="BK32" s="2"/>
      <c r="BL32" s="2"/>
      <c r="CI32"/>
    </row>
    <row r="33" spans="2:87" x14ac:dyDescent="0.35">
      <c r="B33" s="70" t="str">
        <f>IF('Sch A. Input'!B31="","",'Sch A. Input'!B31)</f>
        <v/>
      </c>
      <c r="C33" s="276" t="str">
        <f>IF('Sch A. Input'!C31="","",'Sch A. Input'!C31)</f>
        <v/>
      </c>
      <c r="D33" s="71" t="str">
        <f>IF('Sch A. Input'!D31="","",'Sch A. Input'!D31)</f>
        <v/>
      </c>
      <c r="E33" s="71">
        <f>'Sch A. Input'!E31</f>
        <v>45016</v>
      </c>
      <c r="F33" s="71">
        <f>'Sch A. Input'!F31</f>
        <v>0</v>
      </c>
      <c r="G33" s="221">
        <f>SUMIFS('Sch A. Input'!H31:CA31,'Sch A. Input'!$H$13:$CA$13,$L$11,'Sch A. Input'!$H$14:$CA$14,"Recurring")</f>
        <v>0</v>
      </c>
      <c r="H33" s="221">
        <f>SUMIFS('Sch A. Input'!H31:CA31,'Sch A. Input'!$H$13:$CA$13,$L$11,'Sch A. Input'!$H$14:$CA$14,"One-time")</f>
        <v>0</v>
      </c>
      <c r="I33" s="222">
        <f t="shared" si="12"/>
        <v>0</v>
      </c>
      <c r="J33" s="223">
        <f>SUMIFS('Sch A. Input'!H31:CA31,'Sch A. Input'!$H$14:$CA$14,"Recurring",'Sch A. Input'!$H$13:$CA$13,"&lt;="&amp;'Sch D. Workings'!$L$11)</f>
        <v>0</v>
      </c>
      <c r="K33" s="223">
        <f>SUMIFS('Sch A. Input'!H31:CA31,'Sch A. Input'!$H$14:$CA$14,"One-time",'Sch A. Input'!$H$13:$CA$13,"&lt;="&amp;'Sch D. Workings'!$L$11)</f>
        <v>0</v>
      </c>
      <c r="L33" s="224">
        <f t="shared" si="13"/>
        <v>0</v>
      </c>
      <c r="M33" s="223">
        <f t="shared" si="6"/>
        <v>0</v>
      </c>
      <c r="N33" s="223">
        <f t="shared" si="14"/>
        <v>0</v>
      </c>
      <c r="O33" s="249">
        <f t="shared" si="7"/>
        <v>0</v>
      </c>
      <c r="P33" s="258">
        <f t="shared" si="8"/>
        <v>0</v>
      </c>
      <c r="Q33" s="226">
        <f t="shared" si="9"/>
        <v>0</v>
      </c>
      <c r="R33" s="95">
        <f t="shared" si="10"/>
        <v>0</v>
      </c>
      <c r="S33" s="232">
        <f>IF(AND(F33&lt;&gt;0,F33&lt;=E33,F33&lt;=INDEX('Sch A. Input'!$CD$15:$CD$39,MATCH(E33,'Sch A. Input'!$CD$15:$CD$39,FALSE)-1,1)),"Leaver",J33-G33)</f>
        <v>0</v>
      </c>
      <c r="T33" s="232">
        <f>IF(AND(F33&lt;&gt;0,F33&lt;=E33,F33&lt;=INDEX('Sch A. Input'!$CD$15:$CD$39,MATCH(E33,'Sch A. Input'!$CD$15:$CD$39,FALSE)-1,1)),"Leaver",K33-H33)</f>
        <v>0</v>
      </c>
      <c r="U33" s="233">
        <f>IF(AND(F33&lt;&gt;0,F33&lt;=E33,F33&lt;=INDEX('Sch A. Input'!$CD$15:$CD$39,MATCH(E33,'Sch A. Input'!$CD$15:$CD$39,FALSE)-1,1)),"Leaver",L33-I33)</f>
        <v>0</v>
      </c>
      <c r="V33" s="233">
        <f>IF(AND(F33&lt;&gt;0,F33&lt;=E33,F33&lt;=INDEX('Sch A. Input'!$CD$15:$CD$39,MATCH(E33,'Sch A. Input'!$CD$15:$CD$39,FALSE)-1,1)),"Leaver",IFERROR(S33/X33*24,0))</f>
        <v>0</v>
      </c>
      <c r="W33" s="233">
        <f>IF(AND(F33&lt;&gt;0,F33&lt;=E33,F33&lt;=INDEX('Sch A. Input'!$CD$15:$CD$39,MATCH(E33,'Sch A. Input'!$CD$15:$CD$39,FALSE)-1,1)),"Leaver",V33+T33)</f>
        <v>0</v>
      </c>
      <c r="X33" s="254">
        <f>IF(AND(F33&lt;&gt;0,F33&lt;=E33,F33&lt;=INDEX('Sch A. Input'!$CD$15:$CD$39,MATCH(E33,'Sch A. Input'!$CD$15:$CD$39,FALSE)-1,1)),"Leaver",IF(OR(D33="",D33&gt;$L$11,($L$11-15)&lt;$K$9),0,DAYS360(D33,E33+1,FALSE)/15-1))</f>
        <v>0</v>
      </c>
      <c r="Y33" s="255">
        <f>IF(AND(F33&lt;&gt;0,F33&lt;=E33,F33&lt;=INDEX('Sch A. Input'!$CD$15:$CD$39,MATCH(E33,'Sch A. Input'!$CD$15:$CD$39,FALSE)-1,1)),"Leaver",IFERROR(IF((S33/$X33*$M$9+T33)&gt;$D$12,"YES","NO"),0))</f>
        <v>0</v>
      </c>
      <c r="Z33" s="220">
        <f>IF(AND(F33&lt;&gt;0,F33&lt;=E33,F33&lt;=INDEX('Sch A. Input'!$CD$15:$CD$39,MATCH(E33,'Sch A. Input'!$CD$15:$CD$39,FALSE)-1,1)),"Leaver",IFERROR(IF(Y33="Yes",MIN($U33*($G$12/$D$12),$G$12),(SUMPRODUCT(--((MIN(W33,$D$12))&gt;$C$9:$C$12),((MIN(W33,$D$12))-$C$9:$C$12),$H$9:$H$12))-((1-(X33/24))*(SUMPRODUCT(--((MIN(V33,$D$12))&gt;$C$9:$C$12),((MIN(V33,$D$12))-$C$9:$C$12),$H$9:$H$12)))),0))</f>
        <v>0</v>
      </c>
      <c r="AA33" s="167">
        <f>IF(AND(F33&lt;&gt;0,F33&lt;=E33,F33&lt;=INDEX('Sch A. Input'!$CD$15:$CD$39,MATCH(E33,'Sch A. Input'!$CD$15:$CD$39,FALSE)-1,1)),"Leaver",IFERROR(Z33/U33,0))</f>
        <v>0</v>
      </c>
      <c r="AB33" s="168">
        <f>IF(AND(F33&lt;&gt;0,F33&lt;=E33,F33&lt;=INDEX('Sch A. Input'!$CD$15:$CD$39,MATCH(E33,'Sch A. Input'!$CD$15:$CD$39,FALSE)-1,1)),"Leaver",Q33-Z33)</f>
        <v>0</v>
      </c>
      <c r="AC33" s="92">
        <f t="shared" si="11"/>
        <v>0</v>
      </c>
      <c r="BK33" s="2"/>
      <c r="BL33" s="2"/>
      <c r="CI33"/>
    </row>
    <row r="34" spans="2:87" x14ac:dyDescent="0.35">
      <c r="B34" s="70" t="str">
        <f>IF('Sch A. Input'!B32="","",'Sch A. Input'!B32)</f>
        <v/>
      </c>
      <c r="C34" s="276" t="str">
        <f>IF('Sch A. Input'!C32="","",'Sch A. Input'!C32)</f>
        <v/>
      </c>
      <c r="D34" s="71" t="str">
        <f>IF('Sch A. Input'!D32="","",'Sch A. Input'!D32)</f>
        <v/>
      </c>
      <c r="E34" s="71">
        <f>'Sch A. Input'!E32</f>
        <v>45016</v>
      </c>
      <c r="F34" s="71">
        <f>'Sch A. Input'!F32</f>
        <v>0</v>
      </c>
      <c r="G34" s="221">
        <f>SUMIFS('Sch A. Input'!H32:CA32,'Sch A. Input'!$H$13:$CA$13,$L$11,'Sch A. Input'!$H$14:$CA$14,"Recurring")</f>
        <v>0</v>
      </c>
      <c r="H34" s="221">
        <f>SUMIFS('Sch A. Input'!H32:CA32,'Sch A. Input'!$H$13:$CA$13,$L$11,'Sch A. Input'!$H$14:$CA$14,"One-time")</f>
        <v>0</v>
      </c>
      <c r="I34" s="222">
        <f t="shared" si="12"/>
        <v>0</v>
      </c>
      <c r="J34" s="223">
        <f>SUMIFS('Sch A. Input'!H32:CA32,'Sch A. Input'!$H$14:$CA$14,"Recurring",'Sch A. Input'!$H$13:$CA$13,"&lt;="&amp;'Sch D. Workings'!$L$11)</f>
        <v>0</v>
      </c>
      <c r="K34" s="223">
        <f>SUMIFS('Sch A. Input'!H32:CA32,'Sch A. Input'!$H$14:$CA$14,"One-time",'Sch A. Input'!$H$13:$CA$13,"&lt;="&amp;'Sch D. Workings'!$L$11)</f>
        <v>0</v>
      </c>
      <c r="L34" s="224">
        <f t="shared" si="13"/>
        <v>0</v>
      </c>
      <c r="M34" s="223">
        <f t="shared" si="6"/>
        <v>0</v>
      </c>
      <c r="N34" s="223">
        <f t="shared" si="14"/>
        <v>0</v>
      </c>
      <c r="O34" s="249">
        <f t="shared" si="7"/>
        <v>0</v>
      </c>
      <c r="P34" s="258">
        <f t="shared" si="8"/>
        <v>0</v>
      </c>
      <c r="Q34" s="226">
        <f t="shared" si="9"/>
        <v>0</v>
      </c>
      <c r="R34" s="95">
        <f t="shared" si="10"/>
        <v>0</v>
      </c>
      <c r="S34" s="232">
        <f>IF(AND(F34&lt;&gt;0,F34&lt;=E34,F34&lt;=INDEX('Sch A. Input'!$CD$15:$CD$39,MATCH(E34,'Sch A. Input'!$CD$15:$CD$39,FALSE)-1,1)),"Leaver",J34-G34)</f>
        <v>0</v>
      </c>
      <c r="T34" s="232">
        <f>IF(AND(F34&lt;&gt;0,F34&lt;=E34,F34&lt;=INDEX('Sch A. Input'!$CD$15:$CD$39,MATCH(E34,'Sch A. Input'!$CD$15:$CD$39,FALSE)-1,1)),"Leaver",K34-H34)</f>
        <v>0</v>
      </c>
      <c r="U34" s="233">
        <f>IF(AND(F34&lt;&gt;0,F34&lt;=E34,F34&lt;=INDEX('Sch A. Input'!$CD$15:$CD$39,MATCH(E34,'Sch A. Input'!$CD$15:$CD$39,FALSE)-1,1)),"Leaver",L34-I34)</f>
        <v>0</v>
      </c>
      <c r="V34" s="233">
        <f>IF(AND(F34&lt;&gt;0,F34&lt;=E34,F34&lt;=INDEX('Sch A. Input'!$CD$15:$CD$39,MATCH(E34,'Sch A. Input'!$CD$15:$CD$39,FALSE)-1,1)),"Leaver",IFERROR(S34/X34*24,0))</f>
        <v>0</v>
      </c>
      <c r="W34" s="233">
        <f>IF(AND(F34&lt;&gt;0,F34&lt;=E34,F34&lt;=INDEX('Sch A. Input'!$CD$15:$CD$39,MATCH(E34,'Sch A. Input'!$CD$15:$CD$39,FALSE)-1,1)),"Leaver",V34+T34)</f>
        <v>0</v>
      </c>
      <c r="X34" s="254">
        <f>IF(AND(F34&lt;&gt;0,F34&lt;=E34,F34&lt;=INDEX('Sch A. Input'!$CD$15:$CD$39,MATCH(E34,'Sch A. Input'!$CD$15:$CD$39,FALSE)-1,1)),"Leaver",IF(OR(D34="",D34&gt;$L$11,($L$11-15)&lt;$K$9),0,DAYS360(D34,E34+1,FALSE)/15-1))</f>
        <v>0</v>
      </c>
      <c r="Y34" s="255">
        <f>IF(AND(F34&lt;&gt;0,F34&lt;=E34,F34&lt;=INDEX('Sch A. Input'!$CD$15:$CD$39,MATCH(E34,'Sch A. Input'!$CD$15:$CD$39,FALSE)-1,1)),"Leaver",IFERROR(IF((S34/$X34*$M$9+T34)&gt;$D$12,"YES","NO"),0))</f>
        <v>0</v>
      </c>
      <c r="Z34" s="220">
        <f>IF(AND(F34&lt;&gt;0,F34&lt;=E34,F34&lt;=INDEX('Sch A. Input'!$CD$15:$CD$39,MATCH(E34,'Sch A. Input'!$CD$15:$CD$39,FALSE)-1,1)),"Leaver",IFERROR(IF(Y34="Yes",MIN($U34*($G$12/$D$12),$G$12),(SUMPRODUCT(--((MIN(W34,$D$12))&gt;$C$9:$C$12),((MIN(W34,$D$12))-$C$9:$C$12),$H$9:$H$12))-((1-(X34/24))*(SUMPRODUCT(--((MIN(V34,$D$12))&gt;$C$9:$C$12),((MIN(V34,$D$12))-$C$9:$C$12),$H$9:$H$12)))),0))</f>
        <v>0</v>
      </c>
      <c r="AA34" s="167">
        <f>IF(AND(F34&lt;&gt;0,F34&lt;=E34,F34&lt;=INDEX('Sch A. Input'!$CD$15:$CD$39,MATCH(E34,'Sch A. Input'!$CD$15:$CD$39,FALSE)-1,1)),"Leaver",IFERROR(Z34/U34,0))</f>
        <v>0</v>
      </c>
      <c r="AB34" s="168">
        <f>IF(AND(F34&lt;&gt;0,F34&lt;=E34,F34&lt;=INDEX('Sch A. Input'!$CD$15:$CD$39,MATCH(E34,'Sch A. Input'!$CD$15:$CD$39,FALSE)-1,1)),"Leaver",Q34-Z34)</f>
        <v>0</v>
      </c>
      <c r="AC34" s="92">
        <f t="shared" si="11"/>
        <v>0</v>
      </c>
      <c r="BK34" s="2"/>
      <c r="BL34" s="2"/>
      <c r="CI34"/>
    </row>
    <row r="35" spans="2:87" x14ac:dyDescent="0.35">
      <c r="B35" s="70" t="str">
        <f>IF('Sch A. Input'!B33="","",'Sch A. Input'!B33)</f>
        <v/>
      </c>
      <c r="C35" s="276" t="str">
        <f>IF('Sch A. Input'!C33="","",'Sch A. Input'!C33)</f>
        <v/>
      </c>
      <c r="D35" s="71" t="str">
        <f>IF('Sch A. Input'!D33="","",'Sch A. Input'!D33)</f>
        <v/>
      </c>
      <c r="E35" s="71">
        <f>'Sch A. Input'!E33</f>
        <v>45016</v>
      </c>
      <c r="F35" s="71">
        <f>'Sch A. Input'!F33</f>
        <v>0</v>
      </c>
      <c r="G35" s="221">
        <f>SUMIFS('Sch A. Input'!H33:CA33,'Sch A. Input'!$H$13:$CA$13,$L$11,'Sch A. Input'!$H$14:$CA$14,"Recurring")</f>
        <v>0</v>
      </c>
      <c r="H35" s="221">
        <f>SUMIFS('Sch A. Input'!H33:CA33,'Sch A. Input'!$H$13:$CA$13,$L$11,'Sch A. Input'!$H$14:$CA$14,"One-time")</f>
        <v>0</v>
      </c>
      <c r="I35" s="222">
        <f t="shared" si="12"/>
        <v>0</v>
      </c>
      <c r="J35" s="223">
        <f>SUMIFS('Sch A. Input'!H33:CA33,'Sch A. Input'!$H$14:$CA$14,"Recurring",'Sch A. Input'!$H$13:$CA$13,"&lt;="&amp;'Sch D. Workings'!$L$11)</f>
        <v>0</v>
      </c>
      <c r="K35" s="223">
        <f>SUMIFS('Sch A. Input'!H33:CA33,'Sch A. Input'!$H$14:$CA$14,"One-time",'Sch A. Input'!$H$13:$CA$13,"&lt;="&amp;'Sch D. Workings'!$L$11)</f>
        <v>0</v>
      </c>
      <c r="L35" s="224">
        <f t="shared" si="13"/>
        <v>0</v>
      </c>
      <c r="M35" s="223">
        <f t="shared" si="6"/>
        <v>0</v>
      </c>
      <c r="N35" s="223">
        <f t="shared" si="14"/>
        <v>0</v>
      </c>
      <c r="O35" s="249">
        <f t="shared" si="7"/>
        <v>0</v>
      </c>
      <c r="P35" s="258">
        <f t="shared" si="8"/>
        <v>0</v>
      </c>
      <c r="Q35" s="226">
        <f t="shared" si="9"/>
        <v>0</v>
      </c>
      <c r="R35" s="95">
        <f t="shared" si="10"/>
        <v>0</v>
      </c>
      <c r="S35" s="232">
        <f>IF(AND(F35&lt;&gt;0,F35&lt;=E35,F35&lt;=INDEX('Sch A. Input'!$CD$15:$CD$39,MATCH(E35,'Sch A. Input'!$CD$15:$CD$39,FALSE)-1,1)),"Leaver",J35-G35)</f>
        <v>0</v>
      </c>
      <c r="T35" s="232">
        <f>IF(AND(F35&lt;&gt;0,F35&lt;=E35,F35&lt;=INDEX('Sch A. Input'!$CD$15:$CD$39,MATCH(E35,'Sch A. Input'!$CD$15:$CD$39,FALSE)-1,1)),"Leaver",K35-H35)</f>
        <v>0</v>
      </c>
      <c r="U35" s="233">
        <f>IF(AND(F35&lt;&gt;0,F35&lt;=E35,F35&lt;=INDEX('Sch A. Input'!$CD$15:$CD$39,MATCH(E35,'Sch A. Input'!$CD$15:$CD$39,FALSE)-1,1)),"Leaver",L35-I35)</f>
        <v>0</v>
      </c>
      <c r="V35" s="233">
        <f>IF(AND(F35&lt;&gt;0,F35&lt;=E35,F35&lt;=INDEX('Sch A. Input'!$CD$15:$CD$39,MATCH(E35,'Sch A. Input'!$CD$15:$CD$39,FALSE)-1,1)),"Leaver",IFERROR(S35/X35*24,0))</f>
        <v>0</v>
      </c>
      <c r="W35" s="233">
        <f>IF(AND(F35&lt;&gt;0,F35&lt;=E35,F35&lt;=INDEX('Sch A. Input'!$CD$15:$CD$39,MATCH(E35,'Sch A. Input'!$CD$15:$CD$39,FALSE)-1,1)),"Leaver",V35+T35)</f>
        <v>0</v>
      </c>
      <c r="X35" s="254">
        <f>IF(AND(F35&lt;&gt;0,F35&lt;=E35,F35&lt;=INDEX('Sch A. Input'!$CD$15:$CD$39,MATCH(E35,'Sch A. Input'!$CD$15:$CD$39,FALSE)-1,1)),"Leaver",IF(OR(D35="",D35&gt;$L$11,($L$11-15)&lt;$K$9),0,DAYS360(D35,E35+1,FALSE)/15-1))</f>
        <v>0</v>
      </c>
      <c r="Y35" s="255">
        <f>IF(AND(F35&lt;&gt;0,F35&lt;=E35,F35&lt;=INDEX('Sch A. Input'!$CD$15:$CD$39,MATCH(E35,'Sch A. Input'!$CD$15:$CD$39,FALSE)-1,1)),"Leaver",IFERROR(IF((S35/$X35*$M$9+T35)&gt;$D$12,"YES","NO"),0))</f>
        <v>0</v>
      </c>
      <c r="Z35" s="220">
        <f>IF(AND(F35&lt;&gt;0,F35&lt;=E35,F35&lt;=INDEX('Sch A. Input'!$CD$15:$CD$39,MATCH(E35,'Sch A. Input'!$CD$15:$CD$39,FALSE)-1,1)),"Leaver",IFERROR(IF(Y35="Yes",MIN($U35*($G$12/$D$12),$G$12),(SUMPRODUCT(--((MIN(W35,$D$12))&gt;$C$9:$C$12),((MIN(W35,$D$12))-$C$9:$C$12),$H$9:$H$12))-((1-(X35/24))*(SUMPRODUCT(--((MIN(V35,$D$12))&gt;$C$9:$C$12),((MIN(V35,$D$12))-$C$9:$C$12),$H$9:$H$12)))),0))</f>
        <v>0</v>
      </c>
      <c r="AA35" s="167">
        <f>IF(AND(F35&lt;&gt;0,F35&lt;=E35,F35&lt;=INDEX('Sch A. Input'!$CD$15:$CD$39,MATCH(E35,'Sch A. Input'!$CD$15:$CD$39,FALSE)-1,1)),"Leaver",IFERROR(Z35/U35,0))</f>
        <v>0</v>
      </c>
      <c r="AB35" s="168">
        <f>IF(AND(F35&lt;&gt;0,F35&lt;=E35,F35&lt;=INDEX('Sch A. Input'!$CD$15:$CD$39,MATCH(E35,'Sch A. Input'!$CD$15:$CD$39,FALSE)-1,1)),"Leaver",Q35-Z35)</f>
        <v>0</v>
      </c>
      <c r="AC35" s="92">
        <f t="shared" si="11"/>
        <v>0</v>
      </c>
      <c r="BK35" s="2"/>
      <c r="BL35" s="2"/>
      <c r="CI35"/>
    </row>
    <row r="36" spans="2:87" x14ac:dyDescent="0.35">
      <c r="B36" s="70" t="str">
        <f>IF('Sch A. Input'!B34="","",'Sch A. Input'!B34)</f>
        <v/>
      </c>
      <c r="C36" s="276" t="str">
        <f>IF('Sch A. Input'!C34="","",'Sch A. Input'!C34)</f>
        <v/>
      </c>
      <c r="D36" s="71" t="str">
        <f>IF('Sch A. Input'!D34="","",'Sch A. Input'!D34)</f>
        <v/>
      </c>
      <c r="E36" s="71">
        <f>'Sch A. Input'!E34</f>
        <v>45016</v>
      </c>
      <c r="F36" s="71">
        <f>'Sch A. Input'!F34</f>
        <v>0</v>
      </c>
      <c r="G36" s="221">
        <f>SUMIFS('Sch A. Input'!H34:CA34,'Sch A. Input'!$H$13:$CA$13,$L$11,'Sch A. Input'!$H$14:$CA$14,"Recurring")</f>
        <v>0</v>
      </c>
      <c r="H36" s="221">
        <f>SUMIFS('Sch A. Input'!H34:CA34,'Sch A. Input'!$H$13:$CA$13,$L$11,'Sch A. Input'!$H$14:$CA$14,"One-time")</f>
        <v>0</v>
      </c>
      <c r="I36" s="222">
        <f t="shared" si="12"/>
        <v>0</v>
      </c>
      <c r="J36" s="223">
        <f>SUMIFS('Sch A. Input'!H34:CA34,'Sch A. Input'!$H$14:$CA$14,"Recurring",'Sch A. Input'!$H$13:$CA$13,"&lt;="&amp;'Sch D. Workings'!$L$11)</f>
        <v>0</v>
      </c>
      <c r="K36" s="223">
        <f>SUMIFS('Sch A. Input'!H34:CA34,'Sch A. Input'!$H$14:$CA$14,"One-time",'Sch A. Input'!$H$13:$CA$13,"&lt;="&amp;'Sch D. Workings'!$L$11)</f>
        <v>0</v>
      </c>
      <c r="L36" s="224">
        <f t="shared" si="13"/>
        <v>0</v>
      </c>
      <c r="M36" s="223">
        <f t="shared" si="6"/>
        <v>0</v>
      </c>
      <c r="N36" s="223">
        <f t="shared" si="14"/>
        <v>0</v>
      </c>
      <c r="O36" s="249">
        <f t="shared" si="7"/>
        <v>0</v>
      </c>
      <c r="P36" s="258">
        <f t="shared" si="8"/>
        <v>0</v>
      </c>
      <c r="Q36" s="226">
        <f t="shared" si="9"/>
        <v>0</v>
      </c>
      <c r="R36" s="95">
        <f t="shared" si="10"/>
        <v>0</v>
      </c>
      <c r="S36" s="232">
        <f>IF(AND(F36&lt;&gt;0,F36&lt;=E36,F36&lt;=INDEX('Sch A. Input'!$CD$15:$CD$39,MATCH(E36,'Sch A. Input'!$CD$15:$CD$39,FALSE)-1,1)),"Leaver",J36-G36)</f>
        <v>0</v>
      </c>
      <c r="T36" s="232">
        <f>IF(AND(F36&lt;&gt;0,F36&lt;=E36,F36&lt;=INDEX('Sch A. Input'!$CD$15:$CD$39,MATCH(E36,'Sch A. Input'!$CD$15:$CD$39,FALSE)-1,1)),"Leaver",K36-H36)</f>
        <v>0</v>
      </c>
      <c r="U36" s="233">
        <f>IF(AND(F36&lt;&gt;0,F36&lt;=E36,F36&lt;=INDEX('Sch A. Input'!$CD$15:$CD$39,MATCH(E36,'Sch A. Input'!$CD$15:$CD$39,FALSE)-1,1)),"Leaver",L36-I36)</f>
        <v>0</v>
      </c>
      <c r="V36" s="233">
        <f>IF(AND(F36&lt;&gt;0,F36&lt;=E36,F36&lt;=INDEX('Sch A. Input'!$CD$15:$CD$39,MATCH(E36,'Sch A. Input'!$CD$15:$CD$39,FALSE)-1,1)),"Leaver",IFERROR(S36/X36*24,0))</f>
        <v>0</v>
      </c>
      <c r="W36" s="233">
        <f>IF(AND(F36&lt;&gt;0,F36&lt;=E36,F36&lt;=INDEX('Sch A. Input'!$CD$15:$CD$39,MATCH(E36,'Sch A. Input'!$CD$15:$CD$39,FALSE)-1,1)),"Leaver",V36+T36)</f>
        <v>0</v>
      </c>
      <c r="X36" s="254">
        <f>IF(AND(F36&lt;&gt;0,F36&lt;=E36,F36&lt;=INDEX('Sch A. Input'!$CD$15:$CD$39,MATCH(E36,'Sch A. Input'!$CD$15:$CD$39,FALSE)-1,1)),"Leaver",IF(OR(D36="",D36&gt;$L$11,($L$11-15)&lt;$K$9),0,DAYS360(D36,E36+1,FALSE)/15-1))</f>
        <v>0</v>
      </c>
      <c r="Y36" s="255">
        <f>IF(AND(F36&lt;&gt;0,F36&lt;=E36,F36&lt;=INDEX('Sch A. Input'!$CD$15:$CD$39,MATCH(E36,'Sch A. Input'!$CD$15:$CD$39,FALSE)-1,1)),"Leaver",IFERROR(IF((S36/$X36*$M$9+T36)&gt;$D$12,"YES","NO"),0))</f>
        <v>0</v>
      </c>
      <c r="Z36" s="220">
        <f>IF(AND(F36&lt;&gt;0,F36&lt;=E36,F36&lt;=INDEX('Sch A. Input'!$CD$15:$CD$39,MATCH(E36,'Sch A. Input'!$CD$15:$CD$39,FALSE)-1,1)),"Leaver",IFERROR(IF(Y36="Yes",MIN($U36*($G$12/$D$12),$G$12),(SUMPRODUCT(--((MIN(W36,$D$12))&gt;$C$9:$C$12),((MIN(W36,$D$12))-$C$9:$C$12),$H$9:$H$12))-((1-(X36/24))*(SUMPRODUCT(--((MIN(V36,$D$12))&gt;$C$9:$C$12),((MIN(V36,$D$12))-$C$9:$C$12),$H$9:$H$12)))),0))</f>
        <v>0</v>
      </c>
      <c r="AA36" s="167">
        <f>IF(AND(F36&lt;&gt;0,F36&lt;=E36,F36&lt;=INDEX('Sch A. Input'!$CD$15:$CD$39,MATCH(E36,'Sch A. Input'!$CD$15:$CD$39,FALSE)-1,1)),"Leaver",IFERROR(Z36/U36,0))</f>
        <v>0</v>
      </c>
      <c r="AB36" s="168">
        <f>IF(AND(F36&lt;&gt;0,F36&lt;=E36,F36&lt;=INDEX('Sch A. Input'!$CD$15:$CD$39,MATCH(E36,'Sch A. Input'!$CD$15:$CD$39,FALSE)-1,1)),"Leaver",Q36-Z36)</f>
        <v>0</v>
      </c>
      <c r="AC36" s="92">
        <f t="shared" si="11"/>
        <v>0</v>
      </c>
      <c r="BK36" s="2"/>
      <c r="BL36" s="2"/>
      <c r="CI36"/>
    </row>
    <row r="37" spans="2:87" x14ac:dyDescent="0.35">
      <c r="B37" s="70" t="str">
        <f>IF('Sch A. Input'!B35="","",'Sch A. Input'!B35)</f>
        <v/>
      </c>
      <c r="C37" s="276" t="str">
        <f>IF('Sch A. Input'!C35="","",'Sch A. Input'!C35)</f>
        <v/>
      </c>
      <c r="D37" s="71" t="str">
        <f>IF('Sch A. Input'!D35="","",'Sch A. Input'!D35)</f>
        <v/>
      </c>
      <c r="E37" s="71">
        <f>'Sch A. Input'!E35</f>
        <v>45016</v>
      </c>
      <c r="F37" s="71">
        <f>'Sch A. Input'!F35</f>
        <v>0</v>
      </c>
      <c r="G37" s="221">
        <f>SUMIFS('Sch A. Input'!H35:CA35,'Sch A. Input'!$H$13:$CA$13,$L$11,'Sch A. Input'!$H$14:$CA$14,"Recurring")</f>
        <v>0</v>
      </c>
      <c r="H37" s="221">
        <f>SUMIFS('Sch A. Input'!H35:CA35,'Sch A. Input'!$H$13:$CA$13,$L$11,'Sch A. Input'!$H$14:$CA$14,"One-time")</f>
        <v>0</v>
      </c>
      <c r="I37" s="222">
        <f t="shared" si="12"/>
        <v>0</v>
      </c>
      <c r="J37" s="223">
        <f>SUMIFS('Sch A. Input'!H35:CA35,'Sch A. Input'!$H$14:$CA$14,"Recurring",'Sch A. Input'!$H$13:$CA$13,"&lt;="&amp;'Sch D. Workings'!$L$11)</f>
        <v>0</v>
      </c>
      <c r="K37" s="223">
        <f>SUMIFS('Sch A. Input'!H35:CA35,'Sch A. Input'!$H$14:$CA$14,"One-time",'Sch A. Input'!$H$13:$CA$13,"&lt;="&amp;'Sch D. Workings'!$L$11)</f>
        <v>0</v>
      </c>
      <c r="L37" s="224">
        <f t="shared" si="13"/>
        <v>0</v>
      </c>
      <c r="M37" s="223">
        <f t="shared" si="6"/>
        <v>0</v>
      </c>
      <c r="N37" s="223">
        <f t="shared" si="14"/>
        <v>0</v>
      </c>
      <c r="O37" s="249">
        <f t="shared" si="7"/>
        <v>0</v>
      </c>
      <c r="P37" s="258">
        <f t="shared" si="8"/>
        <v>0</v>
      </c>
      <c r="Q37" s="226">
        <f t="shared" si="9"/>
        <v>0</v>
      </c>
      <c r="R37" s="95">
        <f t="shared" si="10"/>
        <v>0</v>
      </c>
      <c r="S37" s="232">
        <f>IF(AND(F37&lt;&gt;0,F37&lt;=E37,F37&lt;=INDEX('Sch A. Input'!$CD$15:$CD$39,MATCH(E37,'Sch A. Input'!$CD$15:$CD$39,FALSE)-1,1)),"Leaver",J37-G37)</f>
        <v>0</v>
      </c>
      <c r="T37" s="232">
        <f>IF(AND(F37&lt;&gt;0,F37&lt;=E37,F37&lt;=INDEX('Sch A. Input'!$CD$15:$CD$39,MATCH(E37,'Sch A. Input'!$CD$15:$CD$39,FALSE)-1,1)),"Leaver",K37-H37)</f>
        <v>0</v>
      </c>
      <c r="U37" s="233">
        <f>IF(AND(F37&lt;&gt;0,F37&lt;=E37,F37&lt;=INDEX('Sch A. Input'!$CD$15:$CD$39,MATCH(E37,'Sch A. Input'!$CD$15:$CD$39,FALSE)-1,1)),"Leaver",L37-I37)</f>
        <v>0</v>
      </c>
      <c r="V37" s="233">
        <f>IF(AND(F37&lt;&gt;0,F37&lt;=E37,F37&lt;=INDEX('Sch A. Input'!$CD$15:$CD$39,MATCH(E37,'Sch A. Input'!$CD$15:$CD$39,FALSE)-1,1)),"Leaver",IFERROR(S37/X37*24,0))</f>
        <v>0</v>
      </c>
      <c r="W37" s="233">
        <f>IF(AND(F37&lt;&gt;0,F37&lt;=E37,F37&lt;=INDEX('Sch A. Input'!$CD$15:$CD$39,MATCH(E37,'Sch A. Input'!$CD$15:$CD$39,FALSE)-1,1)),"Leaver",V37+T37)</f>
        <v>0</v>
      </c>
      <c r="X37" s="254">
        <f>IF(AND(F37&lt;&gt;0,F37&lt;=E37,F37&lt;=INDEX('Sch A. Input'!$CD$15:$CD$39,MATCH(E37,'Sch A. Input'!$CD$15:$CD$39,FALSE)-1,1)),"Leaver",IF(OR(D37="",D37&gt;$L$11,($L$11-15)&lt;$K$9),0,DAYS360(D37,E37+1,FALSE)/15-1))</f>
        <v>0</v>
      </c>
      <c r="Y37" s="255">
        <f>IF(AND(F37&lt;&gt;0,F37&lt;=E37,F37&lt;=INDEX('Sch A. Input'!$CD$15:$CD$39,MATCH(E37,'Sch A. Input'!$CD$15:$CD$39,FALSE)-1,1)),"Leaver",IFERROR(IF((S37/$X37*$M$9+T37)&gt;$D$12,"YES","NO"),0))</f>
        <v>0</v>
      </c>
      <c r="Z37" s="220">
        <f>IF(AND(F37&lt;&gt;0,F37&lt;=E37,F37&lt;=INDEX('Sch A. Input'!$CD$15:$CD$39,MATCH(E37,'Sch A. Input'!$CD$15:$CD$39,FALSE)-1,1)),"Leaver",IFERROR(IF(Y37="Yes",MIN($U37*($G$12/$D$12),$G$12),(SUMPRODUCT(--((MIN(W37,$D$12))&gt;$C$9:$C$12),((MIN(W37,$D$12))-$C$9:$C$12),$H$9:$H$12))-((1-(X37/24))*(SUMPRODUCT(--((MIN(V37,$D$12))&gt;$C$9:$C$12),((MIN(V37,$D$12))-$C$9:$C$12),$H$9:$H$12)))),0))</f>
        <v>0</v>
      </c>
      <c r="AA37" s="167">
        <f>IF(AND(F37&lt;&gt;0,F37&lt;=E37,F37&lt;=INDEX('Sch A. Input'!$CD$15:$CD$39,MATCH(E37,'Sch A. Input'!$CD$15:$CD$39,FALSE)-1,1)),"Leaver",IFERROR(Z37/U37,0))</f>
        <v>0</v>
      </c>
      <c r="AB37" s="168">
        <f>IF(AND(F37&lt;&gt;0,F37&lt;=E37,F37&lt;=INDEX('Sch A. Input'!$CD$15:$CD$39,MATCH(E37,'Sch A. Input'!$CD$15:$CD$39,FALSE)-1,1)),"Leaver",Q37-Z37)</f>
        <v>0</v>
      </c>
      <c r="AC37" s="92">
        <f t="shared" si="11"/>
        <v>0</v>
      </c>
      <c r="BK37" s="2"/>
      <c r="BL37" s="2"/>
      <c r="CI37"/>
    </row>
    <row r="38" spans="2:87" x14ac:dyDescent="0.35">
      <c r="B38" s="70" t="str">
        <f>IF('Sch A. Input'!B36="","",'Sch A. Input'!B36)</f>
        <v/>
      </c>
      <c r="C38" s="276" t="str">
        <f>IF('Sch A. Input'!C36="","",'Sch A. Input'!C36)</f>
        <v/>
      </c>
      <c r="D38" s="71" t="str">
        <f>IF('Sch A. Input'!D36="","",'Sch A. Input'!D36)</f>
        <v/>
      </c>
      <c r="E38" s="71">
        <f>'Sch A. Input'!E36</f>
        <v>45016</v>
      </c>
      <c r="F38" s="71">
        <f>'Sch A. Input'!F36</f>
        <v>0</v>
      </c>
      <c r="G38" s="221">
        <f>SUMIFS('Sch A. Input'!H36:CA36,'Sch A. Input'!$H$13:$CA$13,$L$11,'Sch A. Input'!$H$14:$CA$14,"Recurring")</f>
        <v>0</v>
      </c>
      <c r="H38" s="221">
        <f>SUMIFS('Sch A. Input'!H36:CA36,'Sch A. Input'!$H$13:$CA$13,$L$11,'Sch A. Input'!$H$14:$CA$14,"One-time")</f>
        <v>0</v>
      </c>
      <c r="I38" s="222">
        <f t="shared" si="12"/>
        <v>0</v>
      </c>
      <c r="J38" s="223">
        <f>SUMIFS('Sch A. Input'!H36:CA36,'Sch A. Input'!$H$14:$CA$14,"Recurring",'Sch A. Input'!$H$13:$CA$13,"&lt;="&amp;'Sch D. Workings'!$L$11)</f>
        <v>0</v>
      </c>
      <c r="K38" s="223">
        <f>SUMIFS('Sch A. Input'!H36:CA36,'Sch A. Input'!$H$14:$CA$14,"One-time",'Sch A. Input'!$H$13:$CA$13,"&lt;="&amp;'Sch D. Workings'!$L$11)</f>
        <v>0</v>
      </c>
      <c r="L38" s="224">
        <f t="shared" si="13"/>
        <v>0</v>
      </c>
      <c r="M38" s="223">
        <f t="shared" si="6"/>
        <v>0</v>
      </c>
      <c r="N38" s="223">
        <f t="shared" si="14"/>
        <v>0</v>
      </c>
      <c r="O38" s="249">
        <f t="shared" si="7"/>
        <v>0</v>
      </c>
      <c r="P38" s="258">
        <f t="shared" si="8"/>
        <v>0</v>
      </c>
      <c r="Q38" s="226">
        <f t="shared" si="9"/>
        <v>0</v>
      </c>
      <c r="R38" s="95">
        <f t="shared" si="10"/>
        <v>0</v>
      </c>
      <c r="S38" s="232">
        <f>IF(AND(F38&lt;&gt;0,F38&lt;=E38,F38&lt;=INDEX('Sch A. Input'!$CD$15:$CD$39,MATCH(E38,'Sch A. Input'!$CD$15:$CD$39,FALSE)-1,1)),"Leaver",J38-G38)</f>
        <v>0</v>
      </c>
      <c r="T38" s="232">
        <f>IF(AND(F38&lt;&gt;0,F38&lt;=E38,F38&lt;=INDEX('Sch A. Input'!$CD$15:$CD$39,MATCH(E38,'Sch A. Input'!$CD$15:$CD$39,FALSE)-1,1)),"Leaver",K38-H38)</f>
        <v>0</v>
      </c>
      <c r="U38" s="233">
        <f>IF(AND(F38&lt;&gt;0,F38&lt;=E38,F38&lt;=INDEX('Sch A. Input'!$CD$15:$CD$39,MATCH(E38,'Sch A. Input'!$CD$15:$CD$39,FALSE)-1,1)),"Leaver",L38-I38)</f>
        <v>0</v>
      </c>
      <c r="V38" s="233">
        <f>IF(AND(F38&lt;&gt;0,F38&lt;=E38,F38&lt;=INDEX('Sch A. Input'!$CD$15:$CD$39,MATCH(E38,'Sch A. Input'!$CD$15:$CD$39,FALSE)-1,1)),"Leaver",IFERROR(S38/X38*24,0))</f>
        <v>0</v>
      </c>
      <c r="W38" s="233">
        <f>IF(AND(F38&lt;&gt;0,F38&lt;=E38,F38&lt;=INDEX('Sch A. Input'!$CD$15:$CD$39,MATCH(E38,'Sch A. Input'!$CD$15:$CD$39,FALSE)-1,1)),"Leaver",V38+T38)</f>
        <v>0</v>
      </c>
      <c r="X38" s="254">
        <f>IF(AND(F38&lt;&gt;0,F38&lt;=E38,F38&lt;=INDEX('Sch A. Input'!$CD$15:$CD$39,MATCH(E38,'Sch A. Input'!$CD$15:$CD$39,FALSE)-1,1)),"Leaver",IF(OR(D38="",D38&gt;$L$11,($L$11-15)&lt;$K$9),0,DAYS360(D38,E38+1,FALSE)/15-1))</f>
        <v>0</v>
      </c>
      <c r="Y38" s="255">
        <f>IF(AND(F38&lt;&gt;0,F38&lt;=E38,F38&lt;=INDEX('Sch A. Input'!$CD$15:$CD$39,MATCH(E38,'Sch A. Input'!$CD$15:$CD$39,FALSE)-1,1)),"Leaver",IFERROR(IF((S38/$X38*$M$9+T38)&gt;$D$12,"YES","NO"),0))</f>
        <v>0</v>
      </c>
      <c r="Z38" s="220">
        <f>IF(AND(F38&lt;&gt;0,F38&lt;=E38,F38&lt;=INDEX('Sch A. Input'!$CD$15:$CD$39,MATCH(E38,'Sch A. Input'!$CD$15:$CD$39,FALSE)-1,1)),"Leaver",IFERROR(IF(Y38="Yes",MIN($U38*($G$12/$D$12),$G$12),(SUMPRODUCT(--((MIN(W38,$D$12))&gt;$C$9:$C$12),((MIN(W38,$D$12))-$C$9:$C$12),$H$9:$H$12))-((1-(X38/24))*(SUMPRODUCT(--((MIN(V38,$D$12))&gt;$C$9:$C$12),((MIN(V38,$D$12))-$C$9:$C$12),$H$9:$H$12)))),0))</f>
        <v>0</v>
      </c>
      <c r="AA38" s="167">
        <f>IF(AND(F38&lt;&gt;0,F38&lt;=E38,F38&lt;=INDEX('Sch A. Input'!$CD$15:$CD$39,MATCH(E38,'Sch A. Input'!$CD$15:$CD$39,FALSE)-1,1)),"Leaver",IFERROR(Z38/U38,0))</f>
        <v>0</v>
      </c>
      <c r="AB38" s="168">
        <f>IF(AND(F38&lt;&gt;0,F38&lt;=E38,F38&lt;=INDEX('Sch A. Input'!$CD$15:$CD$39,MATCH(E38,'Sch A. Input'!$CD$15:$CD$39,FALSE)-1,1)),"Leaver",Q38-Z38)</f>
        <v>0</v>
      </c>
      <c r="AC38" s="92">
        <f t="shared" si="11"/>
        <v>0</v>
      </c>
      <c r="BK38" s="2"/>
      <c r="BL38" s="2"/>
      <c r="CI38"/>
    </row>
    <row r="39" spans="2:87" x14ac:dyDescent="0.35">
      <c r="B39" s="70" t="str">
        <f>IF('Sch A. Input'!B37="","",'Sch A. Input'!B37)</f>
        <v/>
      </c>
      <c r="C39" s="276" t="str">
        <f>IF('Sch A. Input'!C37="","",'Sch A. Input'!C37)</f>
        <v/>
      </c>
      <c r="D39" s="71" t="str">
        <f>IF('Sch A. Input'!D37="","",'Sch A. Input'!D37)</f>
        <v/>
      </c>
      <c r="E39" s="71">
        <f>'Sch A. Input'!E37</f>
        <v>45016</v>
      </c>
      <c r="F39" s="71">
        <f>'Sch A. Input'!F37</f>
        <v>0</v>
      </c>
      <c r="G39" s="221">
        <f>SUMIFS('Sch A. Input'!H37:CA37,'Sch A. Input'!$H$13:$CA$13,$L$11,'Sch A. Input'!$H$14:$CA$14,"Recurring")</f>
        <v>0</v>
      </c>
      <c r="H39" s="221">
        <f>SUMIFS('Sch A. Input'!H37:CA37,'Sch A. Input'!$H$13:$CA$13,$L$11,'Sch A. Input'!$H$14:$CA$14,"One-time")</f>
        <v>0</v>
      </c>
      <c r="I39" s="222">
        <f t="shared" si="12"/>
        <v>0</v>
      </c>
      <c r="J39" s="223">
        <f>SUMIFS('Sch A. Input'!H37:CA37,'Sch A. Input'!$H$14:$CA$14,"Recurring",'Sch A. Input'!$H$13:$CA$13,"&lt;="&amp;'Sch D. Workings'!$L$11)</f>
        <v>0</v>
      </c>
      <c r="K39" s="223">
        <f>SUMIFS('Sch A. Input'!H37:CA37,'Sch A. Input'!$H$14:$CA$14,"One-time",'Sch A. Input'!$H$13:$CA$13,"&lt;="&amp;'Sch D. Workings'!$L$11)</f>
        <v>0</v>
      </c>
      <c r="L39" s="224">
        <f t="shared" si="13"/>
        <v>0</v>
      </c>
      <c r="M39" s="223">
        <f t="shared" si="6"/>
        <v>0</v>
      </c>
      <c r="N39" s="223">
        <f t="shared" si="14"/>
        <v>0</v>
      </c>
      <c r="O39" s="249">
        <f t="shared" si="7"/>
        <v>0</v>
      </c>
      <c r="P39" s="258">
        <f t="shared" si="8"/>
        <v>0</v>
      </c>
      <c r="Q39" s="226">
        <f t="shared" si="9"/>
        <v>0</v>
      </c>
      <c r="R39" s="95">
        <f t="shared" si="10"/>
        <v>0</v>
      </c>
      <c r="S39" s="232">
        <f>IF(AND(F39&lt;&gt;0,F39&lt;=E39,F39&lt;=INDEX('Sch A. Input'!$CD$15:$CD$39,MATCH(E39,'Sch A. Input'!$CD$15:$CD$39,FALSE)-1,1)),"Leaver",J39-G39)</f>
        <v>0</v>
      </c>
      <c r="T39" s="232">
        <f>IF(AND(F39&lt;&gt;0,F39&lt;=E39,F39&lt;=INDEX('Sch A. Input'!$CD$15:$CD$39,MATCH(E39,'Sch A. Input'!$CD$15:$CD$39,FALSE)-1,1)),"Leaver",K39-H39)</f>
        <v>0</v>
      </c>
      <c r="U39" s="233">
        <f>IF(AND(F39&lt;&gt;0,F39&lt;=E39,F39&lt;=INDEX('Sch A. Input'!$CD$15:$CD$39,MATCH(E39,'Sch A. Input'!$CD$15:$CD$39,FALSE)-1,1)),"Leaver",L39-I39)</f>
        <v>0</v>
      </c>
      <c r="V39" s="233">
        <f>IF(AND(F39&lt;&gt;0,F39&lt;=E39,F39&lt;=INDEX('Sch A. Input'!$CD$15:$CD$39,MATCH(E39,'Sch A. Input'!$CD$15:$CD$39,FALSE)-1,1)),"Leaver",IFERROR(S39/X39*24,0))</f>
        <v>0</v>
      </c>
      <c r="W39" s="233">
        <f>IF(AND(F39&lt;&gt;0,F39&lt;=E39,F39&lt;=INDEX('Sch A. Input'!$CD$15:$CD$39,MATCH(E39,'Sch A. Input'!$CD$15:$CD$39,FALSE)-1,1)),"Leaver",V39+T39)</f>
        <v>0</v>
      </c>
      <c r="X39" s="254">
        <f>IF(AND(F39&lt;&gt;0,F39&lt;=E39,F39&lt;=INDEX('Sch A. Input'!$CD$15:$CD$39,MATCH(E39,'Sch A. Input'!$CD$15:$CD$39,FALSE)-1,1)),"Leaver",IF(OR(D39="",D39&gt;$L$11,($L$11-15)&lt;$K$9),0,DAYS360(D39,E39+1,FALSE)/15-1))</f>
        <v>0</v>
      </c>
      <c r="Y39" s="255">
        <f>IF(AND(F39&lt;&gt;0,F39&lt;=E39,F39&lt;=INDEX('Sch A. Input'!$CD$15:$CD$39,MATCH(E39,'Sch A. Input'!$CD$15:$CD$39,FALSE)-1,1)),"Leaver",IFERROR(IF((S39/$X39*$M$9+T39)&gt;$D$12,"YES","NO"),0))</f>
        <v>0</v>
      </c>
      <c r="Z39" s="220">
        <f>IF(AND(F39&lt;&gt;0,F39&lt;=E39,F39&lt;=INDEX('Sch A. Input'!$CD$15:$CD$39,MATCH(E39,'Sch A. Input'!$CD$15:$CD$39,FALSE)-1,1)),"Leaver",IFERROR(IF(Y39="Yes",MIN($U39*($G$12/$D$12),$G$12),(SUMPRODUCT(--((MIN(W39,$D$12))&gt;$C$9:$C$12),((MIN(W39,$D$12))-$C$9:$C$12),$H$9:$H$12))-((1-(X39/24))*(SUMPRODUCT(--((MIN(V39,$D$12))&gt;$C$9:$C$12),((MIN(V39,$D$12))-$C$9:$C$12),$H$9:$H$12)))),0))</f>
        <v>0</v>
      </c>
      <c r="AA39" s="167">
        <f>IF(AND(F39&lt;&gt;0,F39&lt;=E39,F39&lt;=INDEX('Sch A. Input'!$CD$15:$CD$39,MATCH(E39,'Sch A. Input'!$CD$15:$CD$39,FALSE)-1,1)),"Leaver",IFERROR(Z39/U39,0))</f>
        <v>0</v>
      </c>
      <c r="AB39" s="168">
        <f>IF(AND(F39&lt;&gt;0,F39&lt;=E39,F39&lt;=INDEX('Sch A. Input'!$CD$15:$CD$39,MATCH(E39,'Sch A. Input'!$CD$15:$CD$39,FALSE)-1,1)),"Leaver",Q39-Z39)</f>
        <v>0</v>
      </c>
      <c r="AC39" s="92">
        <f t="shared" si="11"/>
        <v>0</v>
      </c>
      <c r="BK39" s="2"/>
      <c r="BL39" s="2"/>
      <c r="CI39"/>
    </row>
    <row r="40" spans="2:87" x14ac:dyDescent="0.35">
      <c r="B40" s="70" t="str">
        <f>IF('Sch A. Input'!B38="","",'Sch A. Input'!B38)</f>
        <v/>
      </c>
      <c r="C40" s="276" t="str">
        <f>IF('Sch A. Input'!C38="","",'Sch A. Input'!C38)</f>
        <v/>
      </c>
      <c r="D40" s="71" t="str">
        <f>IF('Sch A. Input'!D38="","",'Sch A. Input'!D38)</f>
        <v/>
      </c>
      <c r="E40" s="71">
        <f>'Sch A. Input'!E38</f>
        <v>45016</v>
      </c>
      <c r="F40" s="71">
        <f>'Sch A. Input'!F38</f>
        <v>0</v>
      </c>
      <c r="G40" s="221">
        <f>SUMIFS('Sch A. Input'!H38:CA38,'Sch A. Input'!$H$13:$CA$13,$L$11,'Sch A. Input'!$H$14:$CA$14,"Recurring")</f>
        <v>0</v>
      </c>
      <c r="H40" s="221">
        <f>SUMIFS('Sch A. Input'!H38:CA38,'Sch A. Input'!$H$13:$CA$13,$L$11,'Sch A. Input'!$H$14:$CA$14,"One-time")</f>
        <v>0</v>
      </c>
      <c r="I40" s="222">
        <f t="shared" si="12"/>
        <v>0</v>
      </c>
      <c r="J40" s="223">
        <f>SUMIFS('Sch A. Input'!H38:CA38,'Sch A. Input'!$H$14:$CA$14,"Recurring",'Sch A. Input'!$H$13:$CA$13,"&lt;="&amp;'Sch D. Workings'!$L$11)</f>
        <v>0</v>
      </c>
      <c r="K40" s="223">
        <f>SUMIFS('Sch A. Input'!H38:CA38,'Sch A. Input'!$H$14:$CA$14,"One-time",'Sch A. Input'!$H$13:$CA$13,"&lt;="&amp;'Sch D. Workings'!$L$11)</f>
        <v>0</v>
      </c>
      <c r="L40" s="224">
        <f t="shared" si="13"/>
        <v>0</v>
      </c>
      <c r="M40" s="223">
        <f t="shared" si="6"/>
        <v>0</v>
      </c>
      <c r="N40" s="223">
        <f t="shared" si="14"/>
        <v>0</v>
      </c>
      <c r="O40" s="249">
        <f t="shared" si="7"/>
        <v>0</v>
      </c>
      <c r="P40" s="258">
        <f t="shared" si="8"/>
        <v>0</v>
      </c>
      <c r="Q40" s="226">
        <f t="shared" si="9"/>
        <v>0</v>
      </c>
      <c r="R40" s="95">
        <f t="shared" si="10"/>
        <v>0</v>
      </c>
      <c r="S40" s="232">
        <f>IF(AND(F40&lt;&gt;0,F40&lt;=E40,F40&lt;=INDEX('Sch A. Input'!$CD$15:$CD$39,MATCH(E40,'Sch A. Input'!$CD$15:$CD$39,FALSE)-1,1)),"Leaver",J40-G40)</f>
        <v>0</v>
      </c>
      <c r="T40" s="232">
        <f>IF(AND(F40&lt;&gt;0,F40&lt;=E40,F40&lt;=INDEX('Sch A. Input'!$CD$15:$CD$39,MATCH(E40,'Sch A. Input'!$CD$15:$CD$39,FALSE)-1,1)),"Leaver",K40-H40)</f>
        <v>0</v>
      </c>
      <c r="U40" s="233">
        <f>IF(AND(F40&lt;&gt;0,F40&lt;=E40,F40&lt;=INDEX('Sch A. Input'!$CD$15:$CD$39,MATCH(E40,'Sch A. Input'!$CD$15:$CD$39,FALSE)-1,1)),"Leaver",L40-I40)</f>
        <v>0</v>
      </c>
      <c r="V40" s="233">
        <f>IF(AND(F40&lt;&gt;0,F40&lt;=E40,F40&lt;=INDEX('Sch A. Input'!$CD$15:$CD$39,MATCH(E40,'Sch A. Input'!$CD$15:$CD$39,FALSE)-1,1)),"Leaver",IFERROR(S40/X40*24,0))</f>
        <v>0</v>
      </c>
      <c r="W40" s="233">
        <f>IF(AND(F40&lt;&gt;0,F40&lt;=E40,F40&lt;=INDEX('Sch A. Input'!$CD$15:$CD$39,MATCH(E40,'Sch A. Input'!$CD$15:$CD$39,FALSE)-1,1)),"Leaver",V40+T40)</f>
        <v>0</v>
      </c>
      <c r="X40" s="254">
        <f>IF(AND(F40&lt;&gt;0,F40&lt;=E40,F40&lt;=INDEX('Sch A. Input'!$CD$15:$CD$39,MATCH(E40,'Sch A. Input'!$CD$15:$CD$39,FALSE)-1,1)),"Leaver",IF(OR(D40="",D40&gt;$L$11,($L$11-15)&lt;$K$9),0,DAYS360(D40,E40+1,FALSE)/15-1))</f>
        <v>0</v>
      </c>
      <c r="Y40" s="255">
        <f>IF(AND(F40&lt;&gt;0,F40&lt;=E40,F40&lt;=INDEX('Sch A. Input'!$CD$15:$CD$39,MATCH(E40,'Sch A. Input'!$CD$15:$CD$39,FALSE)-1,1)),"Leaver",IFERROR(IF((S40/$X40*$M$9+T40)&gt;$D$12,"YES","NO"),0))</f>
        <v>0</v>
      </c>
      <c r="Z40" s="220">
        <f>IF(AND(F40&lt;&gt;0,F40&lt;=E40,F40&lt;=INDEX('Sch A. Input'!$CD$15:$CD$39,MATCH(E40,'Sch A. Input'!$CD$15:$CD$39,FALSE)-1,1)),"Leaver",IFERROR(IF(Y40="Yes",MIN($U40*($G$12/$D$12),$G$12),(SUMPRODUCT(--((MIN(W40,$D$12))&gt;$C$9:$C$12),((MIN(W40,$D$12))-$C$9:$C$12),$H$9:$H$12))-((1-(X40/24))*(SUMPRODUCT(--((MIN(V40,$D$12))&gt;$C$9:$C$12),((MIN(V40,$D$12))-$C$9:$C$12),$H$9:$H$12)))),0))</f>
        <v>0</v>
      </c>
      <c r="AA40" s="167">
        <f>IF(AND(F40&lt;&gt;0,F40&lt;=E40,F40&lt;=INDEX('Sch A. Input'!$CD$15:$CD$39,MATCH(E40,'Sch A. Input'!$CD$15:$CD$39,FALSE)-1,1)),"Leaver",IFERROR(Z40/U40,0))</f>
        <v>0</v>
      </c>
      <c r="AB40" s="168">
        <f>IF(AND(F40&lt;&gt;0,F40&lt;=E40,F40&lt;=INDEX('Sch A. Input'!$CD$15:$CD$39,MATCH(E40,'Sch A. Input'!$CD$15:$CD$39,FALSE)-1,1)),"Leaver",Q40-Z40)</f>
        <v>0</v>
      </c>
      <c r="AC40" s="92">
        <f t="shared" si="11"/>
        <v>0</v>
      </c>
      <c r="BK40" s="2"/>
      <c r="BL40" s="2"/>
      <c r="CI40"/>
    </row>
    <row r="41" spans="2:87" x14ac:dyDescent="0.35">
      <c r="B41" s="70" t="str">
        <f>IF('Sch A. Input'!B39="","",'Sch A. Input'!B39)</f>
        <v/>
      </c>
      <c r="C41" s="276" t="str">
        <f>IF('Sch A. Input'!C39="","",'Sch A. Input'!C39)</f>
        <v/>
      </c>
      <c r="D41" s="71" t="str">
        <f>IF('Sch A. Input'!D39="","",'Sch A. Input'!D39)</f>
        <v/>
      </c>
      <c r="E41" s="71">
        <f>'Sch A. Input'!E39</f>
        <v>45016</v>
      </c>
      <c r="F41" s="71">
        <f>'Sch A. Input'!F39</f>
        <v>0</v>
      </c>
      <c r="G41" s="221">
        <f>SUMIFS('Sch A. Input'!H39:CA39,'Sch A. Input'!$H$13:$CA$13,$L$11,'Sch A. Input'!$H$14:$CA$14,"Recurring")</f>
        <v>0</v>
      </c>
      <c r="H41" s="221">
        <f>SUMIFS('Sch A. Input'!H39:CA39,'Sch A. Input'!$H$13:$CA$13,$L$11,'Sch A. Input'!$H$14:$CA$14,"One-time")</f>
        <v>0</v>
      </c>
      <c r="I41" s="222">
        <f t="shared" si="12"/>
        <v>0</v>
      </c>
      <c r="J41" s="223">
        <f>SUMIFS('Sch A. Input'!H39:CA39,'Sch A. Input'!$H$14:$CA$14,"Recurring",'Sch A. Input'!$H$13:$CA$13,"&lt;="&amp;'Sch D. Workings'!$L$11)</f>
        <v>0</v>
      </c>
      <c r="K41" s="223">
        <f>SUMIFS('Sch A. Input'!H39:CA39,'Sch A. Input'!$H$14:$CA$14,"One-time",'Sch A. Input'!$H$13:$CA$13,"&lt;="&amp;'Sch D. Workings'!$L$11)</f>
        <v>0</v>
      </c>
      <c r="L41" s="224">
        <f t="shared" si="13"/>
        <v>0</v>
      </c>
      <c r="M41" s="223">
        <f t="shared" si="6"/>
        <v>0</v>
      </c>
      <c r="N41" s="223">
        <f t="shared" si="14"/>
        <v>0</v>
      </c>
      <c r="O41" s="249">
        <f t="shared" si="7"/>
        <v>0</v>
      </c>
      <c r="P41" s="258">
        <f t="shared" si="8"/>
        <v>0</v>
      </c>
      <c r="Q41" s="226">
        <f t="shared" si="9"/>
        <v>0</v>
      </c>
      <c r="R41" s="95">
        <f t="shared" si="10"/>
        <v>0</v>
      </c>
      <c r="S41" s="232">
        <f>IF(AND(F41&lt;&gt;0,F41&lt;=E41,F41&lt;=INDEX('Sch A. Input'!$CD$15:$CD$39,MATCH(E41,'Sch A. Input'!$CD$15:$CD$39,FALSE)-1,1)),"Leaver",J41-G41)</f>
        <v>0</v>
      </c>
      <c r="T41" s="232">
        <f>IF(AND(F41&lt;&gt;0,F41&lt;=E41,F41&lt;=INDEX('Sch A. Input'!$CD$15:$CD$39,MATCH(E41,'Sch A. Input'!$CD$15:$CD$39,FALSE)-1,1)),"Leaver",K41-H41)</f>
        <v>0</v>
      </c>
      <c r="U41" s="233">
        <f>IF(AND(F41&lt;&gt;0,F41&lt;=E41,F41&lt;=INDEX('Sch A. Input'!$CD$15:$CD$39,MATCH(E41,'Sch A. Input'!$CD$15:$CD$39,FALSE)-1,1)),"Leaver",L41-I41)</f>
        <v>0</v>
      </c>
      <c r="V41" s="233">
        <f>IF(AND(F41&lt;&gt;0,F41&lt;=E41,F41&lt;=INDEX('Sch A. Input'!$CD$15:$CD$39,MATCH(E41,'Sch A. Input'!$CD$15:$CD$39,FALSE)-1,1)),"Leaver",IFERROR(S41/X41*24,0))</f>
        <v>0</v>
      </c>
      <c r="W41" s="233">
        <f>IF(AND(F41&lt;&gt;0,F41&lt;=E41,F41&lt;=INDEX('Sch A. Input'!$CD$15:$CD$39,MATCH(E41,'Sch A. Input'!$CD$15:$CD$39,FALSE)-1,1)),"Leaver",V41+T41)</f>
        <v>0</v>
      </c>
      <c r="X41" s="254">
        <f>IF(AND(F41&lt;&gt;0,F41&lt;=E41,F41&lt;=INDEX('Sch A. Input'!$CD$15:$CD$39,MATCH(E41,'Sch A. Input'!$CD$15:$CD$39,FALSE)-1,1)),"Leaver",IF(OR(D41="",D41&gt;$L$11,($L$11-15)&lt;$K$9),0,DAYS360(D41,E41+1,FALSE)/15-1))</f>
        <v>0</v>
      </c>
      <c r="Y41" s="255">
        <f>IF(AND(F41&lt;&gt;0,F41&lt;=E41,F41&lt;=INDEX('Sch A. Input'!$CD$15:$CD$39,MATCH(E41,'Sch A. Input'!$CD$15:$CD$39,FALSE)-1,1)),"Leaver",IFERROR(IF((S41/$X41*$M$9+T41)&gt;$D$12,"YES","NO"),0))</f>
        <v>0</v>
      </c>
      <c r="Z41" s="220">
        <f>IF(AND(F41&lt;&gt;0,F41&lt;=E41,F41&lt;=INDEX('Sch A. Input'!$CD$15:$CD$39,MATCH(E41,'Sch A. Input'!$CD$15:$CD$39,FALSE)-1,1)),"Leaver",IFERROR(IF(Y41="Yes",MIN($U41*($G$12/$D$12),$G$12),(SUMPRODUCT(--((MIN(W41,$D$12))&gt;$C$9:$C$12),((MIN(W41,$D$12))-$C$9:$C$12),$H$9:$H$12))-((1-(X41/24))*(SUMPRODUCT(--((MIN(V41,$D$12))&gt;$C$9:$C$12),((MIN(V41,$D$12))-$C$9:$C$12),$H$9:$H$12)))),0))</f>
        <v>0</v>
      </c>
      <c r="AA41" s="167">
        <f>IF(AND(F41&lt;&gt;0,F41&lt;=E41,F41&lt;=INDEX('Sch A. Input'!$CD$15:$CD$39,MATCH(E41,'Sch A. Input'!$CD$15:$CD$39,FALSE)-1,1)),"Leaver",IFERROR(Z41/U41,0))</f>
        <v>0</v>
      </c>
      <c r="AB41" s="168">
        <f>IF(AND(F41&lt;&gt;0,F41&lt;=E41,F41&lt;=INDEX('Sch A. Input'!$CD$15:$CD$39,MATCH(E41,'Sch A. Input'!$CD$15:$CD$39,FALSE)-1,1)),"Leaver",Q41-Z41)</f>
        <v>0</v>
      </c>
      <c r="AC41" s="92">
        <f t="shared" si="11"/>
        <v>0</v>
      </c>
      <c r="BK41" s="2"/>
      <c r="BL41" s="2"/>
      <c r="CI41"/>
    </row>
    <row r="42" spans="2:87" x14ac:dyDescent="0.35">
      <c r="B42" s="70" t="str">
        <f>IF('Sch A. Input'!B40="","",'Sch A. Input'!B40)</f>
        <v/>
      </c>
      <c r="C42" s="276" t="str">
        <f>IF('Sch A. Input'!C40="","",'Sch A. Input'!C40)</f>
        <v/>
      </c>
      <c r="D42" s="71" t="str">
        <f>IF('Sch A. Input'!D40="","",'Sch A. Input'!D40)</f>
        <v/>
      </c>
      <c r="E42" s="71">
        <f>'Sch A. Input'!E40</f>
        <v>45016</v>
      </c>
      <c r="F42" s="71">
        <f>'Sch A. Input'!F40</f>
        <v>0</v>
      </c>
      <c r="G42" s="221">
        <f>SUMIFS('Sch A. Input'!H40:CA40,'Sch A. Input'!$H$13:$CA$13,$L$11,'Sch A. Input'!$H$14:$CA$14,"Recurring")</f>
        <v>0</v>
      </c>
      <c r="H42" s="221">
        <f>SUMIFS('Sch A. Input'!H40:CA40,'Sch A. Input'!$H$13:$CA$13,$L$11,'Sch A. Input'!$H$14:$CA$14,"One-time")</f>
        <v>0</v>
      </c>
      <c r="I42" s="222">
        <f t="shared" si="12"/>
        <v>0</v>
      </c>
      <c r="J42" s="223">
        <f>SUMIFS('Sch A. Input'!H40:CA40,'Sch A. Input'!$H$14:$CA$14,"Recurring",'Sch A. Input'!$H$13:$CA$13,"&lt;="&amp;'Sch D. Workings'!$L$11)</f>
        <v>0</v>
      </c>
      <c r="K42" s="223">
        <f>SUMIFS('Sch A. Input'!H40:CA40,'Sch A. Input'!$H$14:$CA$14,"One-time",'Sch A. Input'!$H$13:$CA$13,"&lt;="&amp;'Sch D. Workings'!$L$11)</f>
        <v>0</v>
      </c>
      <c r="L42" s="224">
        <f t="shared" si="13"/>
        <v>0</v>
      </c>
      <c r="M42" s="223">
        <f t="shared" si="6"/>
        <v>0</v>
      </c>
      <c r="N42" s="223">
        <f t="shared" si="14"/>
        <v>0</v>
      </c>
      <c r="O42" s="249">
        <f t="shared" si="7"/>
        <v>0</v>
      </c>
      <c r="P42" s="258">
        <f t="shared" si="8"/>
        <v>0</v>
      </c>
      <c r="Q42" s="226">
        <f t="shared" si="9"/>
        <v>0</v>
      </c>
      <c r="R42" s="95">
        <f t="shared" si="10"/>
        <v>0</v>
      </c>
      <c r="S42" s="232">
        <f>IF(AND(F42&lt;&gt;0,F42&lt;=E42,F42&lt;=INDEX('Sch A. Input'!$CD$15:$CD$39,MATCH(E42,'Sch A. Input'!$CD$15:$CD$39,FALSE)-1,1)),"Leaver",J42-G42)</f>
        <v>0</v>
      </c>
      <c r="T42" s="232">
        <f>IF(AND(F42&lt;&gt;0,F42&lt;=E42,F42&lt;=INDEX('Sch A. Input'!$CD$15:$CD$39,MATCH(E42,'Sch A. Input'!$CD$15:$CD$39,FALSE)-1,1)),"Leaver",K42-H42)</f>
        <v>0</v>
      </c>
      <c r="U42" s="233">
        <f>IF(AND(F42&lt;&gt;0,F42&lt;=E42,F42&lt;=INDEX('Sch A. Input'!$CD$15:$CD$39,MATCH(E42,'Sch A. Input'!$CD$15:$CD$39,FALSE)-1,1)),"Leaver",L42-I42)</f>
        <v>0</v>
      </c>
      <c r="V42" s="233">
        <f>IF(AND(F42&lt;&gt;0,F42&lt;=E42,F42&lt;=INDEX('Sch A. Input'!$CD$15:$CD$39,MATCH(E42,'Sch A. Input'!$CD$15:$CD$39,FALSE)-1,1)),"Leaver",IFERROR(S42/X42*24,0))</f>
        <v>0</v>
      </c>
      <c r="W42" s="233">
        <f>IF(AND(F42&lt;&gt;0,F42&lt;=E42,F42&lt;=INDEX('Sch A. Input'!$CD$15:$CD$39,MATCH(E42,'Sch A. Input'!$CD$15:$CD$39,FALSE)-1,1)),"Leaver",V42+T42)</f>
        <v>0</v>
      </c>
      <c r="X42" s="254">
        <f>IF(AND(F42&lt;&gt;0,F42&lt;=E42,F42&lt;=INDEX('Sch A. Input'!$CD$15:$CD$39,MATCH(E42,'Sch A. Input'!$CD$15:$CD$39,FALSE)-1,1)),"Leaver",IF(OR(D42="",D42&gt;$L$11,($L$11-15)&lt;$K$9),0,DAYS360(D42,E42+1,FALSE)/15-1))</f>
        <v>0</v>
      </c>
      <c r="Y42" s="255">
        <f>IF(AND(F42&lt;&gt;0,F42&lt;=E42,F42&lt;=INDEX('Sch A. Input'!$CD$15:$CD$39,MATCH(E42,'Sch A. Input'!$CD$15:$CD$39,FALSE)-1,1)),"Leaver",IFERROR(IF((S42/$X42*$M$9+T42)&gt;$D$12,"YES","NO"),0))</f>
        <v>0</v>
      </c>
      <c r="Z42" s="220">
        <f>IF(AND(F42&lt;&gt;0,F42&lt;=E42,F42&lt;=INDEX('Sch A. Input'!$CD$15:$CD$39,MATCH(E42,'Sch A. Input'!$CD$15:$CD$39,FALSE)-1,1)),"Leaver",IFERROR(IF(Y42="Yes",MIN($U42*($G$12/$D$12),$G$12),(SUMPRODUCT(--((MIN(W42,$D$12))&gt;$C$9:$C$12),((MIN(W42,$D$12))-$C$9:$C$12),$H$9:$H$12))-((1-(X42/24))*(SUMPRODUCT(--((MIN(V42,$D$12))&gt;$C$9:$C$12),((MIN(V42,$D$12))-$C$9:$C$12),$H$9:$H$12)))),0))</f>
        <v>0</v>
      </c>
      <c r="AA42" s="167">
        <f>IF(AND(F42&lt;&gt;0,F42&lt;=E42,F42&lt;=INDEX('Sch A. Input'!$CD$15:$CD$39,MATCH(E42,'Sch A. Input'!$CD$15:$CD$39,FALSE)-1,1)),"Leaver",IFERROR(Z42/U42,0))</f>
        <v>0</v>
      </c>
      <c r="AB42" s="168">
        <f>IF(AND(F42&lt;&gt;0,F42&lt;=E42,F42&lt;=INDEX('Sch A. Input'!$CD$15:$CD$39,MATCH(E42,'Sch A. Input'!$CD$15:$CD$39,FALSE)-1,1)),"Leaver",Q42-Z42)</f>
        <v>0</v>
      </c>
      <c r="AC42" s="92">
        <f t="shared" si="11"/>
        <v>0</v>
      </c>
      <c r="BK42" s="2"/>
      <c r="BL42" s="2"/>
      <c r="CI42"/>
    </row>
    <row r="43" spans="2:87" x14ac:dyDescent="0.35">
      <c r="B43" s="70" t="str">
        <f>IF('Sch A. Input'!B41="","",'Sch A. Input'!B41)</f>
        <v/>
      </c>
      <c r="C43" s="276" t="str">
        <f>IF('Sch A. Input'!C41="","",'Sch A. Input'!C41)</f>
        <v/>
      </c>
      <c r="D43" s="71" t="str">
        <f>IF('Sch A. Input'!D41="","",'Sch A. Input'!D41)</f>
        <v/>
      </c>
      <c r="E43" s="71">
        <f>'Sch A. Input'!E41</f>
        <v>45016</v>
      </c>
      <c r="F43" s="71">
        <f>'Sch A. Input'!F41</f>
        <v>0</v>
      </c>
      <c r="G43" s="221">
        <f>SUMIFS('Sch A. Input'!H41:CA41,'Sch A. Input'!$H$13:$CA$13,$L$11,'Sch A. Input'!$H$14:$CA$14,"Recurring")</f>
        <v>0</v>
      </c>
      <c r="H43" s="221">
        <f>SUMIFS('Sch A. Input'!H41:CA41,'Sch A. Input'!$H$13:$CA$13,$L$11,'Sch A. Input'!$H$14:$CA$14,"One-time")</f>
        <v>0</v>
      </c>
      <c r="I43" s="222">
        <f t="shared" si="12"/>
        <v>0</v>
      </c>
      <c r="J43" s="223">
        <f>SUMIFS('Sch A. Input'!H41:CA41,'Sch A. Input'!$H$14:$CA$14,"Recurring",'Sch A. Input'!$H$13:$CA$13,"&lt;="&amp;'Sch D. Workings'!$L$11)</f>
        <v>0</v>
      </c>
      <c r="K43" s="223">
        <f>SUMIFS('Sch A. Input'!H41:CA41,'Sch A. Input'!$H$14:$CA$14,"One-time",'Sch A. Input'!$H$13:$CA$13,"&lt;="&amp;'Sch D. Workings'!$L$11)</f>
        <v>0</v>
      </c>
      <c r="L43" s="224">
        <f t="shared" si="13"/>
        <v>0</v>
      </c>
      <c r="M43" s="223">
        <f t="shared" si="6"/>
        <v>0</v>
      </c>
      <c r="N43" s="223">
        <f t="shared" si="14"/>
        <v>0</v>
      </c>
      <c r="O43" s="249">
        <f t="shared" si="7"/>
        <v>0</v>
      </c>
      <c r="P43" s="258">
        <f t="shared" si="8"/>
        <v>0</v>
      </c>
      <c r="Q43" s="226">
        <f t="shared" si="9"/>
        <v>0</v>
      </c>
      <c r="R43" s="95">
        <f t="shared" si="10"/>
        <v>0</v>
      </c>
      <c r="S43" s="232">
        <f>IF(AND(F43&lt;&gt;0,F43&lt;=E43,F43&lt;=INDEX('Sch A. Input'!$CD$15:$CD$39,MATCH(E43,'Sch A. Input'!$CD$15:$CD$39,FALSE)-1,1)),"Leaver",J43-G43)</f>
        <v>0</v>
      </c>
      <c r="T43" s="232">
        <f>IF(AND(F43&lt;&gt;0,F43&lt;=E43,F43&lt;=INDEX('Sch A. Input'!$CD$15:$CD$39,MATCH(E43,'Sch A. Input'!$CD$15:$CD$39,FALSE)-1,1)),"Leaver",K43-H43)</f>
        <v>0</v>
      </c>
      <c r="U43" s="233">
        <f>IF(AND(F43&lt;&gt;0,F43&lt;=E43,F43&lt;=INDEX('Sch A. Input'!$CD$15:$CD$39,MATCH(E43,'Sch A. Input'!$CD$15:$CD$39,FALSE)-1,1)),"Leaver",L43-I43)</f>
        <v>0</v>
      </c>
      <c r="V43" s="233">
        <f>IF(AND(F43&lt;&gt;0,F43&lt;=E43,F43&lt;=INDEX('Sch A. Input'!$CD$15:$CD$39,MATCH(E43,'Sch A. Input'!$CD$15:$CD$39,FALSE)-1,1)),"Leaver",IFERROR(S43/X43*24,0))</f>
        <v>0</v>
      </c>
      <c r="W43" s="233">
        <f>IF(AND(F43&lt;&gt;0,F43&lt;=E43,F43&lt;=INDEX('Sch A. Input'!$CD$15:$CD$39,MATCH(E43,'Sch A. Input'!$CD$15:$CD$39,FALSE)-1,1)),"Leaver",V43+T43)</f>
        <v>0</v>
      </c>
      <c r="X43" s="254">
        <f>IF(AND(F43&lt;&gt;0,F43&lt;=E43,F43&lt;=INDEX('Sch A. Input'!$CD$15:$CD$39,MATCH(E43,'Sch A. Input'!$CD$15:$CD$39,FALSE)-1,1)),"Leaver",IF(OR(D43="",D43&gt;$L$11,($L$11-15)&lt;$K$9),0,DAYS360(D43,E43+1,FALSE)/15-1))</f>
        <v>0</v>
      </c>
      <c r="Y43" s="255">
        <f>IF(AND(F43&lt;&gt;0,F43&lt;=E43,F43&lt;=INDEX('Sch A. Input'!$CD$15:$CD$39,MATCH(E43,'Sch A. Input'!$CD$15:$CD$39,FALSE)-1,1)),"Leaver",IFERROR(IF((S43/$X43*$M$9+T43)&gt;$D$12,"YES","NO"),0))</f>
        <v>0</v>
      </c>
      <c r="Z43" s="220">
        <f>IF(AND(F43&lt;&gt;0,F43&lt;=E43,F43&lt;=INDEX('Sch A. Input'!$CD$15:$CD$39,MATCH(E43,'Sch A. Input'!$CD$15:$CD$39,FALSE)-1,1)),"Leaver",IFERROR(IF(Y43="Yes",MIN($U43*($G$12/$D$12),$G$12),(SUMPRODUCT(--((MIN(W43,$D$12))&gt;$C$9:$C$12),((MIN(W43,$D$12))-$C$9:$C$12),$H$9:$H$12))-((1-(X43/24))*(SUMPRODUCT(--((MIN(V43,$D$12))&gt;$C$9:$C$12),((MIN(V43,$D$12))-$C$9:$C$12),$H$9:$H$12)))),0))</f>
        <v>0</v>
      </c>
      <c r="AA43" s="167">
        <f>IF(AND(F43&lt;&gt;0,F43&lt;=E43,F43&lt;=INDEX('Sch A. Input'!$CD$15:$CD$39,MATCH(E43,'Sch A. Input'!$CD$15:$CD$39,FALSE)-1,1)),"Leaver",IFERROR(Z43/U43,0))</f>
        <v>0</v>
      </c>
      <c r="AB43" s="168">
        <f>IF(AND(F43&lt;&gt;0,F43&lt;=E43,F43&lt;=INDEX('Sch A. Input'!$CD$15:$CD$39,MATCH(E43,'Sch A. Input'!$CD$15:$CD$39,FALSE)-1,1)),"Leaver",Q43-Z43)</f>
        <v>0</v>
      </c>
      <c r="AC43" s="92">
        <f t="shared" si="11"/>
        <v>0</v>
      </c>
      <c r="BK43" s="2"/>
      <c r="BL43" s="2"/>
      <c r="CI43"/>
    </row>
    <row r="44" spans="2:87" x14ac:dyDescent="0.35">
      <c r="B44" s="70" t="str">
        <f>IF('Sch A. Input'!B42="","",'Sch A. Input'!B42)</f>
        <v/>
      </c>
      <c r="C44" s="276" t="str">
        <f>IF('Sch A. Input'!C42="","",'Sch A. Input'!C42)</f>
        <v/>
      </c>
      <c r="D44" s="71" t="str">
        <f>IF('Sch A. Input'!D42="","",'Sch A. Input'!D42)</f>
        <v/>
      </c>
      <c r="E44" s="71">
        <f>'Sch A. Input'!E42</f>
        <v>45016</v>
      </c>
      <c r="F44" s="71">
        <f>'Sch A. Input'!F42</f>
        <v>0</v>
      </c>
      <c r="G44" s="221">
        <f>SUMIFS('Sch A. Input'!H42:CA42,'Sch A. Input'!$H$13:$CA$13,$L$11,'Sch A. Input'!$H$14:$CA$14,"Recurring")</f>
        <v>0</v>
      </c>
      <c r="H44" s="221">
        <f>SUMIFS('Sch A. Input'!H42:CA42,'Sch A. Input'!$H$13:$CA$13,$L$11,'Sch A. Input'!$H$14:$CA$14,"One-time")</f>
        <v>0</v>
      </c>
      <c r="I44" s="222">
        <f t="shared" si="12"/>
        <v>0</v>
      </c>
      <c r="J44" s="223">
        <f>SUMIFS('Sch A. Input'!H42:CA42,'Sch A. Input'!$H$14:$CA$14,"Recurring",'Sch A. Input'!$H$13:$CA$13,"&lt;="&amp;'Sch D. Workings'!$L$11)</f>
        <v>0</v>
      </c>
      <c r="K44" s="223">
        <f>SUMIFS('Sch A. Input'!H42:CA42,'Sch A. Input'!$H$14:$CA$14,"One-time",'Sch A. Input'!$H$13:$CA$13,"&lt;="&amp;'Sch D. Workings'!$L$11)</f>
        <v>0</v>
      </c>
      <c r="L44" s="224">
        <f t="shared" si="13"/>
        <v>0</v>
      </c>
      <c r="M44" s="223">
        <f t="shared" si="6"/>
        <v>0</v>
      </c>
      <c r="N44" s="223">
        <f t="shared" si="14"/>
        <v>0</v>
      </c>
      <c r="O44" s="249">
        <f t="shared" si="7"/>
        <v>0</v>
      </c>
      <c r="P44" s="258">
        <f t="shared" si="8"/>
        <v>0</v>
      </c>
      <c r="Q44" s="226">
        <f t="shared" si="9"/>
        <v>0</v>
      </c>
      <c r="R44" s="95">
        <f t="shared" si="10"/>
        <v>0</v>
      </c>
      <c r="S44" s="232">
        <f>IF(AND(F44&lt;&gt;0,F44&lt;=E44,F44&lt;=INDEX('Sch A. Input'!$CD$15:$CD$39,MATCH(E44,'Sch A. Input'!$CD$15:$CD$39,FALSE)-1,1)),"Leaver",J44-G44)</f>
        <v>0</v>
      </c>
      <c r="T44" s="232">
        <f>IF(AND(F44&lt;&gt;0,F44&lt;=E44,F44&lt;=INDEX('Sch A. Input'!$CD$15:$CD$39,MATCH(E44,'Sch A. Input'!$CD$15:$CD$39,FALSE)-1,1)),"Leaver",K44-H44)</f>
        <v>0</v>
      </c>
      <c r="U44" s="233">
        <f>IF(AND(F44&lt;&gt;0,F44&lt;=E44,F44&lt;=INDEX('Sch A. Input'!$CD$15:$CD$39,MATCH(E44,'Sch A. Input'!$CD$15:$CD$39,FALSE)-1,1)),"Leaver",L44-I44)</f>
        <v>0</v>
      </c>
      <c r="V44" s="233">
        <f>IF(AND(F44&lt;&gt;0,F44&lt;=E44,F44&lt;=INDEX('Sch A. Input'!$CD$15:$CD$39,MATCH(E44,'Sch A. Input'!$CD$15:$CD$39,FALSE)-1,1)),"Leaver",IFERROR(S44/X44*24,0))</f>
        <v>0</v>
      </c>
      <c r="W44" s="233">
        <f>IF(AND(F44&lt;&gt;0,F44&lt;=E44,F44&lt;=INDEX('Sch A. Input'!$CD$15:$CD$39,MATCH(E44,'Sch A. Input'!$CD$15:$CD$39,FALSE)-1,1)),"Leaver",V44+T44)</f>
        <v>0</v>
      </c>
      <c r="X44" s="254">
        <f>IF(AND(F44&lt;&gt;0,F44&lt;=E44,F44&lt;=INDEX('Sch A. Input'!$CD$15:$CD$39,MATCH(E44,'Sch A. Input'!$CD$15:$CD$39,FALSE)-1,1)),"Leaver",IF(OR(D44="",D44&gt;$L$11,($L$11-15)&lt;$K$9),0,DAYS360(D44,E44+1,FALSE)/15-1))</f>
        <v>0</v>
      </c>
      <c r="Y44" s="255">
        <f>IF(AND(F44&lt;&gt;0,F44&lt;=E44,F44&lt;=INDEX('Sch A. Input'!$CD$15:$CD$39,MATCH(E44,'Sch A. Input'!$CD$15:$CD$39,FALSE)-1,1)),"Leaver",IFERROR(IF((S44/$X44*$M$9+T44)&gt;$D$12,"YES","NO"),0))</f>
        <v>0</v>
      </c>
      <c r="Z44" s="220">
        <f>IF(AND(F44&lt;&gt;0,F44&lt;=E44,F44&lt;=INDEX('Sch A. Input'!$CD$15:$CD$39,MATCH(E44,'Sch A. Input'!$CD$15:$CD$39,FALSE)-1,1)),"Leaver",IFERROR(IF(Y44="Yes",MIN($U44*($G$12/$D$12),$G$12),(SUMPRODUCT(--((MIN(W44,$D$12))&gt;$C$9:$C$12),((MIN(W44,$D$12))-$C$9:$C$12),$H$9:$H$12))-((1-(X44/24))*(SUMPRODUCT(--((MIN(V44,$D$12))&gt;$C$9:$C$12),((MIN(V44,$D$12))-$C$9:$C$12),$H$9:$H$12)))),0))</f>
        <v>0</v>
      </c>
      <c r="AA44" s="167">
        <f>IF(AND(F44&lt;&gt;0,F44&lt;=E44,F44&lt;=INDEX('Sch A. Input'!$CD$15:$CD$39,MATCH(E44,'Sch A. Input'!$CD$15:$CD$39,FALSE)-1,1)),"Leaver",IFERROR(Z44/U44,0))</f>
        <v>0</v>
      </c>
      <c r="AB44" s="168">
        <f>IF(AND(F44&lt;&gt;0,F44&lt;=E44,F44&lt;=INDEX('Sch A. Input'!$CD$15:$CD$39,MATCH(E44,'Sch A. Input'!$CD$15:$CD$39,FALSE)-1,1)),"Leaver",Q44-Z44)</f>
        <v>0</v>
      </c>
      <c r="AC44" s="92">
        <f t="shared" si="11"/>
        <v>0</v>
      </c>
      <c r="BK44" s="2"/>
      <c r="BL44" s="2"/>
      <c r="CI44"/>
    </row>
    <row r="45" spans="2:87" x14ac:dyDescent="0.35">
      <c r="B45" s="70" t="str">
        <f>IF('Sch A. Input'!B43="","",'Sch A. Input'!B43)</f>
        <v/>
      </c>
      <c r="C45" s="276" t="str">
        <f>IF('Sch A. Input'!C43="","",'Sch A. Input'!C43)</f>
        <v/>
      </c>
      <c r="D45" s="71" t="str">
        <f>IF('Sch A. Input'!D43="","",'Sch A. Input'!D43)</f>
        <v/>
      </c>
      <c r="E45" s="71">
        <f>'Sch A. Input'!E43</f>
        <v>45016</v>
      </c>
      <c r="F45" s="71">
        <f>'Sch A. Input'!F43</f>
        <v>0</v>
      </c>
      <c r="G45" s="221">
        <f>SUMIFS('Sch A. Input'!H43:CA43,'Sch A. Input'!$H$13:$CA$13,$L$11,'Sch A. Input'!$H$14:$CA$14,"Recurring")</f>
        <v>0</v>
      </c>
      <c r="H45" s="221">
        <f>SUMIFS('Sch A. Input'!H43:CA43,'Sch A. Input'!$H$13:$CA$13,$L$11,'Sch A. Input'!$H$14:$CA$14,"One-time")</f>
        <v>0</v>
      </c>
      <c r="I45" s="222">
        <f t="shared" si="12"/>
        <v>0</v>
      </c>
      <c r="J45" s="223">
        <f>SUMIFS('Sch A. Input'!H43:CA43,'Sch A. Input'!$H$14:$CA$14,"Recurring",'Sch A. Input'!$H$13:$CA$13,"&lt;="&amp;'Sch D. Workings'!$L$11)</f>
        <v>0</v>
      </c>
      <c r="K45" s="223">
        <f>SUMIFS('Sch A. Input'!H43:CA43,'Sch A. Input'!$H$14:$CA$14,"One-time",'Sch A. Input'!$H$13:$CA$13,"&lt;="&amp;'Sch D. Workings'!$L$11)</f>
        <v>0</v>
      </c>
      <c r="L45" s="224">
        <f t="shared" si="13"/>
        <v>0</v>
      </c>
      <c r="M45" s="223">
        <f t="shared" si="6"/>
        <v>0</v>
      </c>
      <c r="N45" s="223">
        <f t="shared" si="14"/>
        <v>0</v>
      </c>
      <c r="O45" s="249">
        <f t="shared" si="7"/>
        <v>0</v>
      </c>
      <c r="P45" s="258">
        <f t="shared" si="8"/>
        <v>0</v>
      </c>
      <c r="Q45" s="226">
        <f t="shared" si="9"/>
        <v>0</v>
      </c>
      <c r="R45" s="95">
        <f t="shared" si="10"/>
        <v>0</v>
      </c>
      <c r="S45" s="232">
        <f>IF(AND(F45&lt;&gt;0,F45&lt;=E45,F45&lt;=INDEX('Sch A. Input'!$CD$15:$CD$39,MATCH(E45,'Sch A. Input'!$CD$15:$CD$39,FALSE)-1,1)),"Leaver",J45-G45)</f>
        <v>0</v>
      </c>
      <c r="T45" s="232">
        <f>IF(AND(F45&lt;&gt;0,F45&lt;=E45,F45&lt;=INDEX('Sch A. Input'!$CD$15:$CD$39,MATCH(E45,'Sch A. Input'!$CD$15:$CD$39,FALSE)-1,1)),"Leaver",K45-H45)</f>
        <v>0</v>
      </c>
      <c r="U45" s="233">
        <f>IF(AND(F45&lt;&gt;0,F45&lt;=E45,F45&lt;=INDEX('Sch A. Input'!$CD$15:$CD$39,MATCH(E45,'Sch A. Input'!$CD$15:$CD$39,FALSE)-1,1)),"Leaver",L45-I45)</f>
        <v>0</v>
      </c>
      <c r="V45" s="233">
        <f>IF(AND(F45&lt;&gt;0,F45&lt;=E45,F45&lt;=INDEX('Sch A. Input'!$CD$15:$CD$39,MATCH(E45,'Sch A. Input'!$CD$15:$CD$39,FALSE)-1,1)),"Leaver",IFERROR(S45/X45*24,0))</f>
        <v>0</v>
      </c>
      <c r="W45" s="233">
        <f>IF(AND(F45&lt;&gt;0,F45&lt;=E45,F45&lt;=INDEX('Sch A. Input'!$CD$15:$CD$39,MATCH(E45,'Sch A. Input'!$CD$15:$CD$39,FALSE)-1,1)),"Leaver",V45+T45)</f>
        <v>0</v>
      </c>
      <c r="X45" s="254">
        <f>IF(AND(F45&lt;&gt;0,F45&lt;=E45,F45&lt;=INDEX('Sch A. Input'!$CD$15:$CD$39,MATCH(E45,'Sch A. Input'!$CD$15:$CD$39,FALSE)-1,1)),"Leaver",IF(OR(D45="",D45&gt;$L$11,($L$11-15)&lt;$K$9),0,DAYS360(D45,E45+1,FALSE)/15-1))</f>
        <v>0</v>
      </c>
      <c r="Y45" s="255">
        <f>IF(AND(F45&lt;&gt;0,F45&lt;=E45,F45&lt;=INDEX('Sch A. Input'!$CD$15:$CD$39,MATCH(E45,'Sch A. Input'!$CD$15:$CD$39,FALSE)-1,1)),"Leaver",IFERROR(IF((S45/$X45*$M$9+T45)&gt;$D$12,"YES","NO"),0))</f>
        <v>0</v>
      </c>
      <c r="Z45" s="220">
        <f>IF(AND(F45&lt;&gt;0,F45&lt;=E45,F45&lt;=INDEX('Sch A. Input'!$CD$15:$CD$39,MATCH(E45,'Sch A. Input'!$CD$15:$CD$39,FALSE)-1,1)),"Leaver",IFERROR(IF(Y45="Yes",MIN($U45*($G$12/$D$12),$G$12),(SUMPRODUCT(--((MIN(W45,$D$12))&gt;$C$9:$C$12),((MIN(W45,$D$12))-$C$9:$C$12),$H$9:$H$12))-((1-(X45/24))*(SUMPRODUCT(--((MIN(V45,$D$12))&gt;$C$9:$C$12),((MIN(V45,$D$12))-$C$9:$C$12),$H$9:$H$12)))),0))</f>
        <v>0</v>
      </c>
      <c r="AA45" s="167">
        <f>IF(AND(F45&lt;&gt;0,F45&lt;=E45,F45&lt;=INDEX('Sch A. Input'!$CD$15:$CD$39,MATCH(E45,'Sch A. Input'!$CD$15:$CD$39,FALSE)-1,1)),"Leaver",IFERROR(Z45/U45,0))</f>
        <v>0</v>
      </c>
      <c r="AB45" s="168">
        <f>IF(AND(F45&lt;&gt;0,F45&lt;=E45,F45&lt;=INDEX('Sch A. Input'!$CD$15:$CD$39,MATCH(E45,'Sch A. Input'!$CD$15:$CD$39,FALSE)-1,1)),"Leaver",Q45-Z45)</f>
        <v>0</v>
      </c>
      <c r="AC45" s="92">
        <f t="shared" si="11"/>
        <v>0</v>
      </c>
      <c r="BK45" s="2"/>
      <c r="BL45" s="2"/>
      <c r="CI45"/>
    </row>
    <row r="46" spans="2:87" x14ac:dyDescent="0.35">
      <c r="B46" s="70" t="str">
        <f>IF('Sch A. Input'!B44="","",'Sch A. Input'!B44)</f>
        <v/>
      </c>
      <c r="C46" s="276" t="str">
        <f>IF('Sch A. Input'!C44="","",'Sch A. Input'!C44)</f>
        <v/>
      </c>
      <c r="D46" s="71" t="str">
        <f>IF('Sch A. Input'!D44="","",'Sch A. Input'!D44)</f>
        <v/>
      </c>
      <c r="E46" s="71">
        <f>'Sch A. Input'!E44</f>
        <v>45016</v>
      </c>
      <c r="F46" s="71">
        <f>'Sch A. Input'!F44</f>
        <v>0</v>
      </c>
      <c r="G46" s="221">
        <f>SUMIFS('Sch A. Input'!H44:CA44,'Sch A. Input'!$H$13:$CA$13,$L$11,'Sch A. Input'!$H$14:$CA$14,"Recurring")</f>
        <v>0</v>
      </c>
      <c r="H46" s="221">
        <f>SUMIFS('Sch A. Input'!H44:CA44,'Sch A. Input'!$H$13:$CA$13,$L$11,'Sch A. Input'!$H$14:$CA$14,"One-time")</f>
        <v>0</v>
      </c>
      <c r="I46" s="222">
        <f t="shared" si="12"/>
        <v>0</v>
      </c>
      <c r="J46" s="223">
        <f>SUMIFS('Sch A. Input'!H44:CA44,'Sch A. Input'!$H$14:$CA$14,"Recurring",'Sch A. Input'!$H$13:$CA$13,"&lt;="&amp;'Sch D. Workings'!$L$11)</f>
        <v>0</v>
      </c>
      <c r="K46" s="223">
        <f>SUMIFS('Sch A. Input'!H44:CA44,'Sch A. Input'!$H$14:$CA$14,"One-time",'Sch A. Input'!$H$13:$CA$13,"&lt;="&amp;'Sch D. Workings'!$L$11)</f>
        <v>0</v>
      </c>
      <c r="L46" s="224">
        <f t="shared" si="13"/>
        <v>0</v>
      </c>
      <c r="M46" s="223">
        <f t="shared" si="6"/>
        <v>0</v>
      </c>
      <c r="N46" s="223">
        <f t="shared" si="14"/>
        <v>0</v>
      </c>
      <c r="O46" s="249">
        <f t="shared" si="7"/>
        <v>0</v>
      </c>
      <c r="P46" s="258">
        <f t="shared" si="8"/>
        <v>0</v>
      </c>
      <c r="Q46" s="226">
        <f t="shared" si="9"/>
        <v>0</v>
      </c>
      <c r="R46" s="95">
        <f t="shared" si="10"/>
        <v>0</v>
      </c>
      <c r="S46" s="232">
        <f>IF(AND(F46&lt;&gt;0,F46&lt;=E46,F46&lt;=INDEX('Sch A. Input'!$CD$15:$CD$39,MATCH(E46,'Sch A. Input'!$CD$15:$CD$39,FALSE)-1,1)),"Leaver",J46-G46)</f>
        <v>0</v>
      </c>
      <c r="T46" s="232">
        <f>IF(AND(F46&lt;&gt;0,F46&lt;=E46,F46&lt;=INDEX('Sch A. Input'!$CD$15:$CD$39,MATCH(E46,'Sch A. Input'!$CD$15:$CD$39,FALSE)-1,1)),"Leaver",K46-H46)</f>
        <v>0</v>
      </c>
      <c r="U46" s="233">
        <f>IF(AND(F46&lt;&gt;0,F46&lt;=E46,F46&lt;=INDEX('Sch A. Input'!$CD$15:$CD$39,MATCH(E46,'Sch A. Input'!$CD$15:$CD$39,FALSE)-1,1)),"Leaver",L46-I46)</f>
        <v>0</v>
      </c>
      <c r="V46" s="233">
        <f>IF(AND(F46&lt;&gt;0,F46&lt;=E46,F46&lt;=INDEX('Sch A. Input'!$CD$15:$CD$39,MATCH(E46,'Sch A. Input'!$CD$15:$CD$39,FALSE)-1,1)),"Leaver",IFERROR(S46/X46*24,0))</f>
        <v>0</v>
      </c>
      <c r="W46" s="233">
        <f>IF(AND(F46&lt;&gt;0,F46&lt;=E46,F46&lt;=INDEX('Sch A. Input'!$CD$15:$CD$39,MATCH(E46,'Sch A. Input'!$CD$15:$CD$39,FALSE)-1,1)),"Leaver",V46+T46)</f>
        <v>0</v>
      </c>
      <c r="X46" s="254">
        <f>IF(AND(F46&lt;&gt;0,F46&lt;=E46,F46&lt;=INDEX('Sch A. Input'!$CD$15:$CD$39,MATCH(E46,'Sch A. Input'!$CD$15:$CD$39,FALSE)-1,1)),"Leaver",IF(OR(D46="",D46&gt;$L$11,($L$11-15)&lt;$K$9),0,DAYS360(D46,E46+1,FALSE)/15-1))</f>
        <v>0</v>
      </c>
      <c r="Y46" s="255">
        <f>IF(AND(F46&lt;&gt;0,F46&lt;=E46,F46&lt;=INDEX('Sch A. Input'!$CD$15:$CD$39,MATCH(E46,'Sch A. Input'!$CD$15:$CD$39,FALSE)-1,1)),"Leaver",IFERROR(IF((S46/$X46*$M$9+T46)&gt;$D$12,"YES","NO"),0))</f>
        <v>0</v>
      </c>
      <c r="Z46" s="220">
        <f>IF(AND(F46&lt;&gt;0,F46&lt;=E46,F46&lt;=INDEX('Sch A. Input'!$CD$15:$CD$39,MATCH(E46,'Sch A. Input'!$CD$15:$CD$39,FALSE)-1,1)),"Leaver",IFERROR(IF(Y46="Yes",MIN($U46*($G$12/$D$12),$G$12),(SUMPRODUCT(--((MIN(W46,$D$12))&gt;$C$9:$C$12),((MIN(W46,$D$12))-$C$9:$C$12),$H$9:$H$12))-((1-(X46/24))*(SUMPRODUCT(--((MIN(V46,$D$12))&gt;$C$9:$C$12),((MIN(V46,$D$12))-$C$9:$C$12),$H$9:$H$12)))),0))</f>
        <v>0</v>
      </c>
      <c r="AA46" s="167">
        <f>IF(AND(F46&lt;&gt;0,F46&lt;=E46,F46&lt;=INDEX('Sch A. Input'!$CD$15:$CD$39,MATCH(E46,'Sch A. Input'!$CD$15:$CD$39,FALSE)-1,1)),"Leaver",IFERROR(Z46/U46,0))</f>
        <v>0</v>
      </c>
      <c r="AB46" s="168">
        <f>IF(AND(F46&lt;&gt;0,F46&lt;=E46,F46&lt;=INDEX('Sch A. Input'!$CD$15:$CD$39,MATCH(E46,'Sch A. Input'!$CD$15:$CD$39,FALSE)-1,1)),"Leaver",Q46-Z46)</f>
        <v>0</v>
      </c>
      <c r="AC46" s="92">
        <f t="shared" si="11"/>
        <v>0</v>
      </c>
      <c r="BK46" s="2"/>
      <c r="BL46" s="2"/>
      <c r="CI46"/>
    </row>
    <row r="47" spans="2:87" x14ac:dyDescent="0.35">
      <c r="B47" s="70" t="str">
        <f>IF('Sch A. Input'!B45="","",'Sch A. Input'!B45)</f>
        <v/>
      </c>
      <c r="C47" s="276" t="str">
        <f>IF('Sch A. Input'!C45="","",'Sch A. Input'!C45)</f>
        <v/>
      </c>
      <c r="D47" s="71" t="str">
        <f>IF('Sch A. Input'!D45="","",'Sch A. Input'!D45)</f>
        <v/>
      </c>
      <c r="E47" s="71">
        <f>'Sch A. Input'!E45</f>
        <v>45016</v>
      </c>
      <c r="F47" s="71">
        <f>'Sch A. Input'!F45</f>
        <v>0</v>
      </c>
      <c r="G47" s="221">
        <f>SUMIFS('Sch A. Input'!H45:CA45,'Sch A. Input'!$H$13:$CA$13,$L$11,'Sch A. Input'!$H$14:$CA$14,"Recurring")</f>
        <v>0</v>
      </c>
      <c r="H47" s="221">
        <f>SUMIFS('Sch A. Input'!H45:CA45,'Sch A. Input'!$H$13:$CA$13,$L$11,'Sch A. Input'!$H$14:$CA$14,"One-time")</f>
        <v>0</v>
      </c>
      <c r="I47" s="222">
        <f t="shared" si="12"/>
        <v>0</v>
      </c>
      <c r="J47" s="223">
        <f>SUMIFS('Sch A. Input'!H45:CA45,'Sch A. Input'!$H$14:$CA$14,"Recurring",'Sch A. Input'!$H$13:$CA$13,"&lt;="&amp;'Sch D. Workings'!$L$11)</f>
        <v>0</v>
      </c>
      <c r="K47" s="223">
        <f>SUMIFS('Sch A. Input'!H45:CA45,'Sch A. Input'!$H$14:$CA$14,"One-time",'Sch A. Input'!$H$13:$CA$13,"&lt;="&amp;'Sch D. Workings'!$L$11)</f>
        <v>0</v>
      </c>
      <c r="L47" s="224">
        <f t="shared" si="13"/>
        <v>0</v>
      </c>
      <c r="M47" s="223">
        <f t="shared" si="6"/>
        <v>0</v>
      </c>
      <c r="N47" s="223">
        <f t="shared" si="14"/>
        <v>0</v>
      </c>
      <c r="O47" s="249">
        <f t="shared" si="7"/>
        <v>0</v>
      </c>
      <c r="P47" s="258">
        <f t="shared" si="8"/>
        <v>0</v>
      </c>
      <c r="Q47" s="226">
        <f t="shared" si="9"/>
        <v>0</v>
      </c>
      <c r="R47" s="95">
        <f t="shared" si="10"/>
        <v>0</v>
      </c>
      <c r="S47" s="232">
        <f>IF(AND(F47&lt;&gt;0,F47&lt;=E47,F47&lt;=INDEX('Sch A. Input'!$CD$15:$CD$39,MATCH(E47,'Sch A. Input'!$CD$15:$CD$39,FALSE)-1,1)),"Leaver",J47-G47)</f>
        <v>0</v>
      </c>
      <c r="T47" s="232">
        <f>IF(AND(F47&lt;&gt;0,F47&lt;=E47,F47&lt;=INDEX('Sch A. Input'!$CD$15:$CD$39,MATCH(E47,'Sch A. Input'!$CD$15:$CD$39,FALSE)-1,1)),"Leaver",K47-H47)</f>
        <v>0</v>
      </c>
      <c r="U47" s="233">
        <f>IF(AND(F47&lt;&gt;0,F47&lt;=E47,F47&lt;=INDEX('Sch A. Input'!$CD$15:$CD$39,MATCH(E47,'Sch A. Input'!$CD$15:$CD$39,FALSE)-1,1)),"Leaver",L47-I47)</f>
        <v>0</v>
      </c>
      <c r="V47" s="233">
        <f>IF(AND(F47&lt;&gt;0,F47&lt;=E47,F47&lt;=INDEX('Sch A. Input'!$CD$15:$CD$39,MATCH(E47,'Sch A. Input'!$CD$15:$CD$39,FALSE)-1,1)),"Leaver",IFERROR(S47/X47*24,0))</f>
        <v>0</v>
      </c>
      <c r="W47" s="233">
        <f>IF(AND(F47&lt;&gt;0,F47&lt;=E47,F47&lt;=INDEX('Sch A. Input'!$CD$15:$CD$39,MATCH(E47,'Sch A. Input'!$CD$15:$CD$39,FALSE)-1,1)),"Leaver",V47+T47)</f>
        <v>0</v>
      </c>
      <c r="X47" s="254">
        <f>IF(AND(F47&lt;&gt;0,F47&lt;=E47,F47&lt;=INDEX('Sch A. Input'!$CD$15:$CD$39,MATCH(E47,'Sch A. Input'!$CD$15:$CD$39,FALSE)-1,1)),"Leaver",IF(OR(D47="",D47&gt;$L$11,($L$11-15)&lt;$K$9),0,DAYS360(D47,E47+1,FALSE)/15-1))</f>
        <v>0</v>
      </c>
      <c r="Y47" s="255">
        <f>IF(AND(F47&lt;&gt;0,F47&lt;=E47,F47&lt;=INDEX('Sch A. Input'!$CD$15:$CD$39,MATCH(E47,'Sch A. Input'!$CD$15:$CD$39,FALSE)-1,1)),"Leaver",IFERROR(IF((S47/$X47*$M$9+T47)&gt;$D$12,"YES","NO"),0))</f>
        <v>0</v>
      </c>
      <c r="Z47" s="220">
        <f>IF(AND(F47&lt;&gt;0,F47&lt;=E47,F47&lt;=INDEX('Sch A. Input'!$CD$15:$CD$39,MATCH(E47,'Sch A. Input'!$CD$15:$CD$39,FALSE)-1,1)),"Leaver",IFERROR(IF(Y47="Yes",MIN($U47*($G$12/$D$12),$G$12),(SUMPRODUCT(--((MIN(W47,$D$12))&gt;$C$9:$C$12),((MIN(W47,$D$12))-$C$9:$C$12),$H$9:$H$12))-((1-(X47/24))*(SUMPRODUCT(--((MIN(V47,$D$12))&gt;$C$9:$C$12),((MIN(V47,$D$12))-$C$9:$C$12),$H$9:$H$12)))),0))</f>
        <v>0</v>
      </c>
      <c r="AA47" s="167">
        <f>IF(AND(F47&lt;&gt;0,F47&lt;=E47,F47&lt;=INDEX('Sch A. Input'!$CD$15:$CD$39,MATCH(E47,'Sch A. Input'!$CD$15:$CD$39,FALSE)-1,1)),"Leaver",IFERROR(Z47/U47,0))</f>
        <v>0</v>
      </c>
      <c r="AB47" s="168">
        <f>IF(AND(F47&lt;&gt;0,F47&lt;=E47,F47&lt;=INDEX('Sch A. Input'!$CD$15:$CD$39,MATCH(E47,'Sch A. Input'!$CD$15:$CD$39,FALSE)-1,1)),"Leaver",Q47-Z47)</f>
        <v>0</v>
      </c>
      <c r="AC47" s="92">
        <f t="shared" si="11"/>
        <v>0</v>
      </c>
      <c r="BK47" s="2"/>
      <c r="BL47" s="2"/>
      <c r="CI47"/>
    </row>
    <row r="48" spans="2:87" x14ac:dyDescent="0.35">
      <c r="B48" s="70" t="str">
        <f>IF('Sch A. Input'!B46="","",'Sch A. Input'!B46)</f>
        <v/>
      </c>
      <c r="C48" s="276" t="str">
        <f>IF('Sch A. Input'!C46="","",'Sch A. Input'!C46)</f>
        <v/>
      </c>
      <c r="D48" s="71" t="str">
        <f>IF('Sch A. Input'!D46="","",'Sch A. Input'!D46)</f>
        <v/>
      </c>
      <c r="E48" s="71">
        <f>'Sch A. Input'!E46</f>
        <v>45016</v>
      </c>
      <c r="F48" s="71">
        <f>'Sch A. Input'!F46</f>
        <v>0</v>
      </c>
      <c r="G48" s="221">
        <f>SUMIFS('Sch A. Input'!H46:CA46,'Sch A. Input'!$H$13:$CA$13,$L$11,'Sch A. Input'!$H$14:$CA$14,"Recurring")</f>
        <v>0</v>
      </c>
      <c r="H48" s="221">
        <f>SUMIFS('Sch A. Input'!H46:CA46,'Sch A. Input'!$H$13:$CA$13,$L$11,'Sch A. Input'!$H$14:$CA$14,"One-time")</f>
        <v>0</v>
      </c>
      <c r="I48" s="222">
        <f t="shared" si="12"/>
        <v>0</v>
      </c>
      <c r="J48" s="223">
        <f>SUMIFS('Sch A. Input'!H46:CA46,'Sch A. Input'!$H$14:$CA$14,"Recurring",'Sch A. Input'!$H$13:$CA$13,"&lt;="&amp;'Sch D. Workings'!$L$11)</f>
        <v>0</v>
      </c>
      <c r="K48" s="223">
        <f>SUMIFS('Sch A. Input'!H46:CA46,'Sch A. Input'!$H$14:$CA$14,"One-time",'Sch A. Input'!$H$13:$CA$13,"&lt;="&amp;'Sch D. Workings'!$L$11)</f>
        <v>0</v>
      </c>
      <c r="L48" s="224">
        <f t="shared" si="13"/>
        <v>0</v>
      </c>
      <c r="M48" s="223">
        <f t="shared" si="6"/>
        <v>0</v>
      </c>
      <c r="N48" s="223">
        <f t="shared" si="14"/>
        <v>0</v>
      </c>
      <c r="O48" s="249">
        <f t="shared" si="7"/>
        <v>0</v>
      </c>
      <c r="P48" s="258">
        <f t="shared" si="8"/>
        <v>0</v>
      </c>
      <c r="Q48" s="226">
        <f t="shared" si="9"/>
        <v>0</v>
      </c>
      <c r="R48" s="95">
        <f t="shared" si="10"/>
        <v>0</v>
      </c>
      <c r="S48" s="232">
        <f>IF(AND(F48&lt;&gt;0,F48&lt;=E48,F48&lt;=INDEX('Sch A. Input'!$CD$15:$CD$39,MATCH(E48,'Sch A. Input'!$CD$15:$CD$39,FALSE)-1,1)),"Leaver",J48-G48)</f>
        <v>0</v>
      </c>
      <c r="T48" s="232">
        <f>IF(AND(F48&lt;&gt;0,F48&lt;=E48,F48&lt;=INDEX('Sch A. Input'!$CD$15:$CD$39,MATCH(E48,'Sch A. Input'!$CD$15:$CD$39,FALSE)-1,1)),"Leaver",K48-H48)</f>
        <v>0</v>
      </c>
      <c r="U48" s="233">
        <f>IF(AND(F48&lt;&gt;0,F48&lt;=E48,F48&lt;=INDEX('Sch A. Input'!$CD$15:$CD$39,MATCH(E48,'Sch A. Input'!$CD$15:$CD$39,FALSE)-1,1)),"Leaver",L48-I48)</f>
        <v>0</v>
      </c>
      <c r="V48" s="233">
        <f>IF(AND(F48&lt;&gt;0,F48&lt;=E48,F48&lt;=INDEX('Sch A. Input'!$CD$15:$CD$39,MATCH(E48,'Sch A. Input'!$CD$15:$CD$39,FALSE)-1,1)),"Leaver",IFERROR(S48/X48*24,0))</f>
        <v>0</v>
      </c>
      <c r="W48" s="233">
        <f>IF(AND(F48&lt;&gt;0,F48&lt;=E48,F48&lt;=INDEX('Sch A. Input'!$CD$15:$CD$39,MATCH(E48,'Sch A. Input'!$CD$15:$CD$39,FALSE)-1,1)),"Leaver",V48+T48)</f>
        <v>0</v>
      </c>
      <c r="X48" s="254">
        <f>IF(AND(F48&lt;&gt;0,F48&lt;=E48,F48&lt;=INDEX('Sch A. Input'!$CD$15:$CD$39,MATCH(E48,'Sch A. Input'!$CD$15:$CD$39,FALSE)-1,1)),"Leaver",IF(OR(D48="",D48&gt;$L$11,($L$11-15)&lt;$K$9),0,DAYS360(D48,E48+1,FALSE)/15-1))</f>
        <v>0</v>
      </c>
      <c r="Y48" s="255">
        <f>IF(AND(F48&lt;&gt;0,F48&lt;=E48,F48&lt;=INDEX('Sch A. Input'!$CD$15:$CD$39,MATCH(E48,'Sch A. Input'!$CD$15:$CD$39,FALSE)-1,1)),"Leaver",IFERROR(IF((S48/$X48*$M$9+T48)&gt;$D$12,"YES","NO"),0))</f>
        <v>0</v>
      </c>
      <c r="Z48" s="220">
        <f>IF(AND(F48&lt;&gt;0,F48&lt;=E48,F48&lt;=INDEX('Sch A. Input'!$CD$15:$CD$39,MATCH(E48,'Sch A. Input'!$CD$15:$CD$39,FALSE)-1,1)),"Leaver",IFERROR(IF(Y48="Yes",MIN($U48*($G$12/$D$12),$G$12),(SUMPRODUCT(--((MIN(W48,$D$12))&gt;$C$9:$C$12),((MIN(W48,$D$12))-$C$9:$C$12),$H$9:$H$12))-((1-(X48/24))*(SUMPRODUCT(--((MIN(V48,$D$12))&gt;$C$9:$C$12),((MIN(V48,$D$12))-$C$9:$C$12),$H$9:$H$12)))),0))</f>
        <v>0</v>
      </c>
      <c r="AA48" s="167">
        <f>IF(AND(F48&lt;&gt;0,F48&lt;=E48,F48&lt;=INDEX('Sch A. Input'!$CD$15:$CD$39,MATCH(E48,'Sch A. Input'!$CD$15:$CD$39,FALSE)-1,1)),"Leaver",IFERROR(Z48/U48,0))</f>
        <v>0</v>
      </c>
      <c r="AB48" s="168">
        <f>IF(AND(F48&lt;&gt;0,F48&lt;=E48,F48&lt;=INDEX('Sch A. Input'!$CD$15:$CD$39,MATCH(E48,'Sch A. Input'!$CD$15:$CD$39,FALSE)-1,1)),"Leaver",Q48-Z48)</f>
        <v>0</v>
      </c>
      <c r="AC48" s="92">
        <f t="shared" si="11"/>
        <v>0</v>
      </c>
      <c r="BK48" s="2"/>
      <c r="BL48" s="2"/>
      <c r="CI48"/>
    </row>
    <row r="49" spans="2:87" x14ac:dyDescent="0.35">
      <c r="B49" s="70" t="str">
        <f>IF('Sch A. Input'!B47="","",'Sch A. Input'!B47)</f>
        <v/>
      </c>
      <c r="C49" s="276" t="str">
        <f>IF('Sch A. Input'!C47="","",'Sch A. Input'!C47)</f>
        <v/>
      </c>
      <c r="D49" s="71" t="str">
        <f>IF('Sch A. Input'!D47="","",'Sch A. Input'!D47)</f>
        <v/>
      </c>
      <c r="E49" s="71">
        <f>'Sch A. Input'!E47</f>
        <v>45016</v>
      </c>
      <c r="F49" s="71">
        <f>'Sch A. Input'!F47</f>
        <v>0</v>
      </c>
      <c r="G49" s="221">
        <f>SUMIFS('Sch A. Input'!H47:CA47,'Sch A. Input'!$H$13:$CA$13,$L$11,'Sch A. Input'!$H$14:$CA$14,"Recurring")</f>
        <v>0</v>
      </c>
      <c r="H49" s="221">
        <f>SUMIFS('Sch A. Input'!H47:CA47,'Sch A. Input'!$H$13:$CA$13,$L$11,'Sch A. Input'!$H$14:$CA$14,"One-time")</f>
        <v>0</v>
      </c>
      <c r="I49" s="222">
        <f t="shared" si="12"/>
        <v>0</v>
      </c>
      <c r="J49" s="223">
        <f>SUMIFS('Sch A. Input'!H47:CA47,'Sch A. Input'!$H$14:$CA$14,"Recurring",'Sch A. Input'!$H$13:$CA$13,"&lt;="&amp;'Sch D. Workings'!$L$11)</f>
        <v>0</v>
      </c>
      <c r="K49" s="223">
        <f>SUMIFS('Sch A. Input'!H47:CA47,'Sch A. Input'!$H$14:$CA$14,"One-time",'Sch A. Input'!$H$13:$CA$13,"&lt;="&amp;'Sch D. Workings'!$L$11)</f>
        <v>0</v>
      </c>
      <c r="L49" s="224">
        <f t="shared" si="13"/>
        <v>0</v>
      </c>
      <c r="M49" s="223">
        <f t="shared" ref="M49:M80" si="15">+IFERROR(J49/$O49*24,0)</f>
        <v>0</v>
      </c>
      <c r="N49" s="223">
        <f t="shared" si="14"/>
        <v>0</v>
      </c>
      <c r="O49" s="249">
        <f t="shared" ref="O49:O80" si="16">IF(OR(D49="",D49&gt;$L$11),0,IF(AND(F49&lt;E49,F49&gt;0),(DAYS360(D49,F49+1)/15),((DAYS360(D49,E49+1)/15))))</f>
        <v>0</v>
      </c>
      <c r="P49" s="258">
        <f t="shared" ref="P49:P80" si="17">IFERROR(IF((J49/$O49*$M$9+K49)&gt;$D$12,"YES","NO"),0)</f>
        <v>0</v>
      </c>
      <c r="Q49" s="226">
        <f t="shared" ref="Q49:Q80" si="18">IFERROR(IF($P49="YES",MIN($L49*($G$12/$D$12),$G$12),((SUMPRODUCT(--((MIN(N49,$D$12))&gt;$C$9:$C$12),((MIN(N49,$D$12))-$C$9:$C$12),$H$9:$H$12))-((1-O49/24)*((SUMPRODUCT(--((MIN(M49,$D$12))&gt;$C$9:$C$12),((MIN(M49,$D$12))-$C$9:$C$12),$H$9:$H$12)))))),0)</f>
        <v>0</v>
      </c>
      <c r="R49" s="95">
        <f t="shared" ref="R49:R80" si="19">IFERROR(Q49/L49,0)</f>
        <v>0</v>
      </c>
      <c r="S49" s="232">
        <f>IF(AND(F49&lt;&gt;0,F49&lt;=E49,F49&lt;=INDEX('Sch A. Input'!$CD$15:$CD$39,MATCH(E49,'Sch A. Input'!$CD$15:$CD$39,FALSE)-1,1)),"Leaver",J49-G49)</f>
        <v>0</v>
      </c>
      <c r="T49" s="232">
        <f>IF(AND(F49&lt;&gt;0,F49&lt;=E49,F49&lt;=INDEX('Sch A. Input'!$CD$15:$CD$39,MATCH(E49,'Sch A. Input'!$CD$15:$CD$39,FALSE)-1,1)),"Leaver",K49-H49)</f>
        <v>0</v>
      </c>
      <c r="U49" s="233">
        <f>IF(AND(F49&lt;&gt;0,F49&lt;=E49,F49&lt;=INDEX('Sch A. Input'!$CD$15:$CD$39,MATCH(E49,'Sch A. Input'!$CD$15:$CD$39,FALSE)-1,1)),"Leaver",L49-I49)</f>
        <v>0</v>
      </c>
      <c r="V49" s="233">
        <f>IF(AND(F49&lt;&gt;0,F49&lt;=E49,F49&lt;=INDEX('Sch A. Input'!$CD$15:$CD$39,MATCH(E49,'Sch A. Input'!$CD$15:$CD$39,FALSE)-1,1)),"Leaver",IFERROR(S49/X49*24,0))</f>
        <v>0</v>
      </c>
      <c r="W49" s="233">
        <f>IF(AND(F49&lt;&gt;0,F49&lt;=E49,F49&lt;=INDEX('Sch A. Input'!$CD$15:$CD$39,MATCH(E49,'Sch A. Input'!$CD$15:$CD$39,FALSE)-1,1)),"Leaver",V49+T49)</f>
        <v>0</v>
      </c>
      <c r="X49" s="254">
        <f>IF(AND(F49&lt;&gt;0,F49&lt;=E49,F49&lt;=INDEX('Sch A. Input'!$CD$15:$CD$39,MATCH(E49,'Sch A. Input'!$CD$15:$CD$39,FALSE)-1,1)),"Leaver",IF(OR(D49="",D49&gt;$L$11,($L$11-15)&lt;$K$9),0,DAYS360(D49,E49+1,FALSE)/15-1))</f>
        <v>0</v>
      </c>
      <c r="Y49" s="255">
        <f>IF(AND(F49&lt;&gt;0,F49&lt;=E49,F49&lt;=INDEX('Sch A. Input'!$CD$15:$CD$39,MATCH(E49,'Sch A. Input'!$CD$15:$CD$39,FALSE)-1,1)),"Leaver",IFERROR(IF((S49/$X49*$M$9+T49)&gt;$D$12,"YES","NO"),0))</f>
        <v>0</v>
      </c>
      <c r="Z49" s="220">
        <f>IF(AND(F49&lt;&gt;0,F49&lt;=E49,F49&lt;=INDEX('Sch A. Input'!$CD$15:$CD$39,MATCH(E49,'Sch A. Input'!$CD$15:$CD$39,FALSE)-1,1)),"Leaver",IFERROR(IF(Y49="Yes",MIN($U49*($G$12/$D$12),$G$12),(SUMPRODUCT(--((MIN(W49,$D$12))&gt;$C$9:$C$12),((MIN(W49,$D$12))-$C$9:$C$12),$H$9:$H$12))-((1-(X49/24))*(SUMPRODUCT(--((MIN(V49,$D$12))&gt;$C$9:$C$12),((MIN(V49,$D$12))-$C$9:$C$12),$H$9:$H$12)))),0))</f>
        <v>0</v>
      </c>
      <c r="AA49" s="167">
        <f>IF(AND(F49&lt;&gt;0,F49&lt;=E49,F49&lt;=INDEX('Sch A. Input'!$CD$15:$CD$39,MATCH(E49,'Sch A. Input'!$CD$15:$CD$39,FALSE)-1,1)),"Leaver",IFERROR(Z49/U49,0))</f>
        <v>0</v>
      </c>
      <c r="AB49" s="168">
        <f>IF(AND(F49&lt;&gt;0,F49&lt;=E49,F49&lt;=INDEX('Sch A. Input'!$CD$15:$CD$39,MATCH(E49,'Sch A. Input'!$CD$15:$CD$39,FALSE)-1,1)),"Leaver",Q49-Z49)</f>
        <v>0</v>
      </c>
      <c r="AC49" s="92">
        <f t="shared" ref="AC49:AC80" si="20">+IFERROR(AB49/I49,0)</f>
        <v>0</v>
      </c>
      <c r="BK49" s="2"/>
      <c r="BL49" s="2"/>
      <c r="CI49"/>
    </row>
    <row r="50" spans="2:87" x14ac:dyDescent="0.35">
      <c r="B50" s="70" t="str">
        <f>IF('Sch A. Input'!B48="","",'Sch A. Input'!B48)</f>
        <v/>
      </c>
      <c r="C50" s="276" t="str">
        <f>IF('Sch A. Input'!C48="","",'Sch A. Input'!C48)</f>
        <v/>
      </c>
      <c r="D50" s="71" t="str">
        <f>IF('Sch A. Input'!D48="","",'Sch A. Input'!D48)</f>
        <v/>
      </c>
      <c r="E50" s="71">
        <f>'Sch A. Input'!E48</f>
        <v>45016</v>
      </c>
      <c r="F50" s="71">
        <f>'Sch A. Input'!F48</f>
        <v>0</v>
      </c>
      <c r="G50" s="221">
        <f>SUMIFS('Sch A. Input'!H48:CA48,'Sch A. Input'!$H$13:$CA$13,$L$11,'Sch A. Input'!$H$14:$CA$14,"Recurring")</f>
        <v>0</v>
      </c>
      <c r="H50" s="221">
        <f>SUMIFS('Sch A. Input'!H48:CA48,'Sch A. Input'!$H$13:$CA$13,$L$11,'Sch A. Input'!$H$14:$CA$14,"One-time")</f>
        <v>0</v>
      </c>
      <c r="I50" s="222">
        <f t="shared" si="12"/>
        <v>0</v>
      </c>
      <c r="J50" s="223">
        <f>SUMIFS('Sch A. Input'!H48:CA48,'Sch A. Input'!$H$14:$CA$14,"Recurring",'Sch A. Input'!$H$13:$CA$13,"&lt;="&amp;'Sch D. Workings'!$L$11)</f>
        <v>0</v>
      </c>
      <c r="K50" s="223">
        <f>SUMIFS('Sch A. Input'!H48:CA48,'Sch A. Input'!$H$14:$CA$14,"One-time",'Sch A. Input'!$H$13:$CA$13,"&lt;="&amp;'Sch D. Workings'!$L$11)</f>
        <v>0</v>
      </c>
      <c r="L50" s="224">
        <f t="shared" si="13"/>
        <v>0</v>
      </c>
      <c r="M50" s="223">
        <f t="shared" si="15"/>
        <v>0</v>
      </c>
      <c r="N50" s="223">
        <f t="shared" si="14"/>
        <v>0</v>
      </c>
      <c r="O50" s="249">
        <f t="shared" si="16"/>
        <v>0</v>
      </c>
      <c r="P50" s="258">
        <f t="shared" si="17"/>
        <v>0</v>
      </c>
      <c r="Q50" s="226">
        <f t="shared" si="18"/>
        <v>0</v>
      </c>
      <c r="R50" s="95">
        <f t="shared" si="19"/>
        <v>0</v>
      </c>
      <c r="S50" s="232">
        <f>IF(AND(F50&lt;&gt;0,F50&lt;=E50,F50&lt;=INDEX('Sch A. Input'!$CD$15:$CD$39,MATCH(E50,'Sch A. Input'!$CD$15:$CD$39,FALSE)-1,1)),"Leaver",J50-G50)</f>
        <v>0</v>
      </c>
      <c r="T50" s="232">
        <f>IF(AND(F50&lt;&gt;0,F50&lt;=E50,F50&lt;=INDEX('Sch A. Input'!$CD$15:$CD$39,MATCH(E50,'Sch A. Input'!$CD$15:$CD$39,FALSE)-1,1)),"Leaver",K50-H50)</f>
        <v>0</v>
      </c>
      <c r="U50" s="233">
        <f>IF(AND(F50&lt;&gt;0,F50&lt;=E50,F50&lt;=INDEX('Sch A. Input'!$CD$15:$CD$39,MATCH(E50,'Sch A. Input'!$CD$15:$CD$39,FALSE)-1,1)),"Leaver",L50-I50)</f>
        <v>0</v>
      </c>
      <c r="V50" s="233">
        <f>IF(AND(F50&lt;&gt;0,F50&lt;=E50,F50&lt;=INDEX('Sch A. Input'!$CD$15:$CD$39,MATCH(E50,'Sch A. Input'!$CD$15:$CD$39,FALSE)-1,1)),"Leaver",IFERROR(S50/X50*24,0))</f>
        <v>0</v>
      </c>
      <c r="W50" s="233">
        <f>IF(AND(F50&lt;&gt;0,F50&lt;=E50,F50&lt;=INDEX('Sch A. Input'!$CD$15:$CD$39,MATCH(E50,'Sch A. Input'!$CD$15:$CD$39,FALSE)-1,1)),"Leaver",V50+T50)</f>
        <v>0</v>
      </c>
      <c r="X50" s="254">
        <f>IF(AND(F50&lt;&gt;0,F50&lt;=E50,F50&lt;=INDEX('Sch A. Input'!$CD$15:$CD$39,MATCH(E50,'Sch A. Input'!$CD$15:$CD$39,FALSE)-1,1)),"Leaver",IF(OR(D50="",D50&gt;$L$11,($L$11-15)&lt;$K$9),0,DAYS360(D50,E50+1,FALSE)/15-1))</f>
        <v>0</v>
      </c>
      <c r="Y50" s="255">
        <f>IF(AND(F50&lt;&gt;0,F50&lt;=E50,F50&lt;=INDEX('Sch A. Input'!$CD$15:$CD$39,MATCH(E50,'Sch A. Input'!$CD$15:$CD$39,FALSE)-1,1)),"Leaver",IFERROR(IF((S50/$X50*$M$9+T50)&gt;$D$12,"YES","NO"),0))</f>
        <v>0</v>
      </c>
      <c r="Z50" s="220">
        <f>IF(AND(F50&lt;&gt;0,F50&lt;=E50,F50&lt;=INDEX('Sch A. Input'!$CD$15:$CD$39,MATCH(E50,'Sch A. Input'!$CD$15:$CD$39,FALSE)-1,1)),"Leaver",IFERROR(IF(Y50="Yes",MIN($U50*($G$12/$D$12),$G$12),(SUMPRODUCT(--((MIN(W50,$D$12))&gt;$C$9:$C$12),((MIN(W50,$D$12))-$C$9:$C$12),$H$9:$H$12))-((1-(X50/24))*(SUMPRODUCT(--((MIN(V50,$D$12))&gt;$C$9:$C$12),((MIN(V50,$D$12))-$C$9:$C$12),$H$9:$H$12)))),0))</f>
        <v>0</v>
      </c>
      <c r="AA50" s="167">
        <f>IF(AND(F50&lt;&gt;0,F50&lt;=E50,F50&lt;=INDEX('Sch A. Input'!$CD$15:$CD$39,MATCH(E50,'Sch A. Input'!$CD$15:$CD$39,FALSE)-1,1)),"Leaver",IFERROR(Z50/U50,0))</f>
        <v>0</v>
      </c>
      <c r="AB50" s="168">
        <f>IF(AND(F50&lt;&gt;0,F50&lt;=E50,F50&lt;=INDEX('Sch A. Input'!$CD$15:$CD$39,MATCH(E50,'Sch A. Input'!$CD$15:$CD$39,FALSE)-1,1)),"Leaver",Q50-Z50)</f>
        <v>0</v>
      </c>
      <c r="AC50" s="92">
        <f t="shared" si="20"/>
        <v>0</v>
      </c>
      <c r="BK50" s="2"/>
      <c r="BL50" s="2"/>
      <c r="CI50"/>
    </row>
    <row r="51" spans="2:87" x14ac:dyDescent="0.35">
      <c r="B51" s="70" t="str">
        <f>IF('Sch A. Input'!B49="","",'Sch A. Input'!B49)</f>
        <v/>
      </c>
      <c r="C51" s="276" t="str">
        <f>IF('Sch A. Input'!C49="","",'Sch A. Input'!C49)</f>
        <v/>
      </c>
      <c r="D51" s="71" t="str">
        <f>IF('Sch A. Input'!D49="","",'Sch A. Input'!D49)</f>
        <v/>
      </c>
      <c r="E51" s="71">
        <f>'Sch A. Input'!E49</f>
        <v>45016</v>
      </c>
      <c r="F51" s="71">
        <f>'Sch A. Input'!F49</f>
        <v>0</v>
      </c>
      <c r="G51" s="221">
        <f>SUMIFS('Sch A. Input'!H49:CA49,'Sch A. Input'!$H$13:$CA$13,$L$11,'Sch A. Input'!$H$14:$CA$14,"Recurring")</f>
        <v>0</v>
      </c>
      <c r="H51" s="221">
        <f>SUMIFS('Sch A. Input'!H49:CA49,'Sch A. Input'!$H$13:$CA$13,$L$11,'Sch A. Input'!$H$14:$CA$14,"One-time")</f>
        <v>0</v>
      </c>
      <c r="I51" s="222">
        <f t="shared" si="12"/>
        <v>0</v>
      </c>
      <c r="J51" s="223">
        <f>SUMIFS('Sch A. Input'!H49:CA49,'Sch A. Input'!$H$14:$CA$14,"Recurring",'Sch A. Input'!$H$13:$CA$13,"&lt;="&amp;'Sch D. Workings'!$L$11)</f>
        <v>0</v>
      </c>
      <c r="K51" s="223">
        <f>SUMIFS('Sch A. Input'!H49:CA49,'Sch A. Input'!$H$14:$CA$14,"One-time",'Sch A. Input'!$H$13:$CA$13,"&lt;="&amp;'Sch D. Workings'!$L$11)</f>
        <v>0</v>
      </c>
      <c r="L51" s="224">
        <f t="shared" si="13"/>
        <v>0</v>
      </c>
      <c r="M51" s="223">
        <f t="shared" si="15"/>
        <v>0</v>
      </c>
      <c r="N51" s="223">
        <f t="shared" si="14"/>
        <v>0</v>
      </c>
      <c r="O51" s="249">
        <f t="shared" si="16"/>
        <v>0</v>
      </c>
      <c r="P51" s="258">
        <f t="shared" si="17"/>
        <v>0</v>
      </c>
      <c r="Q51" s="226">
        <f t="shared" si="18"/>
        <v>0</v>
      </c>
      <c r="R51" s="95">
        <f t="shared" si="19"/>
        <v>0</v>
      </c>
      <c r="S51" s="232">
        <f>IF(AND(F51&lt;&gt;0,F51&lt;=E51,F51&lt;=INDEX('Sch A. Input'!$CD$15:$CD$39,MATCH(E51,'Sch A. Input'!$CD$15:$CD$39,FALSE)-1,1)),"Leaver",J51-G51)</f>
        <v>0</v>
      </c>
      <c r="T51" s="232">
        <f>IF(AND(F51&lt;&gt;0,F51&lt;=E51,F51&lt;=INDEX('Sch A. Input'!$CD$15:$CD$39,MATCH(E51,'Sch A. Input'!$CD$15:$CD$39,FALSE)-1,1)),"Leaver",K51-H51)</f>
        <v>0</v>
      </c>
      <c r="U51" s="233">
        <f>IF(AND(F51&lt;&gt;0,F51&lt;=E51,F51&lt;=INDEX('Sch A. Input'!$CD$15:$CD$39,MATCH(E51,'Sch A. Input'!$CD$15:$CD$39,FALSE)-1,1)),"Leaver",L51-I51)</f>
        <v>0</v>
      </c>
      <c r="V51" s="233">
        <f>IF(AND(F51&lt;&gt;0,F51&lt;=E51,F51&lt;=INDEX('Sch A. Input'!$CD$15:$CD$39,MATCH(E51,'Sch A. Input'!$CD$15:$CD$39,FALSE)-1,1)),"Leaver",IFERROR(S51/X51*24,0))</f>
        <v>0</v>
      </c>
      <c r="W51" s="233">
        <f>IF(AND(F51&lt;&gt;0,F51&lt;=E51,F51&lt;=INDEX('Sch A. Input'!$CD$15:$CD$39,MATCH(E51,'Sch A. Input'!$CD$15:$CD$39,FALSE)-1,1)),"Leaver",V51+T51)</f>
        <v>0</v>
      </c>
      <c r="X51" s="254">
        <f>IF(AND(F51&lt;&gt;0,F51&lt;=E51,F51&lt;=INDEX('Sch A. Input'!$CD$15:$CD$39,MATCH(E51,'Sch A. Input'!$CD$15:$CD$39,FALSE)-1,1)),"Leaver",IF(OR(D51="",D51&gt;$L$11,($L$11-15)&lt;$K$9),0,DAYS360(D51,E51+1,FALSE)/15-1))</f>
        <v>0</v>
      </c>
      <c r="Y51" s="255">
        <f>IF(AND(F51&lt;&gt;0,F51&lt;=E51,F51&lt;=INDEX('Sch A. Input'!$CD$15:$CD$39,MATCH(E51,'Sch A. Input'!$CD$15:$CD$39,FALSE)-1,1)),"Leaver",IFERROR(IF((S51/$X51*$M$9+T51)&gt;$D$12,"YES","NO"),0))</f>
        <v>0</v>
      </c>
      <c r="Z51" s="220">
        <f>IF(AND(F51&lt;&gt;0,F51&lt;=E51,F51&lt;=INDEX('Sch A. Input'!$CD$15:$CD$39,MATCH(E51,'Sch A. Input'!$CD$15:$CD$39,FALSE)-1,1)),"Leaver",IFERROR(IF(Y51="Yes",MIN($U51*($G$12/$D$12),$G$12),(SUMPRODUCT(--((MIN(W51,$D$12))&gt;$C$9:$C$12),((MIN(W51,$D$12))-$C$9:$C$12),$H$9:$H$12))-((1-(X51/24))*(SUMPRODUCT(--((MIN(V51,$D$12))&gt;$C$9:$C$12),((MIN(V51,$D$12))-$C$9:$C$12),$H$9:$H$12)))),0))</f>
        <v>0</v>
      </c>
      <c r="AA51" s="167">
        <f>IF(AND(F51&lt;&gt;0,F51&lt;=E51,F51&lt;=INDEX('Sch A. Input'!$CD$15:$CD$39,MATCH(E51,'Sch A. Input'!$CD$15:$CD$39,FALSE)-1,1)),"Leaver",IFERROR(Z51/U51,0))</f>
        <v>0</v>
      </c>
      <c r="AB51" s="168">
        <f>IF(AND(F51&lt;&gt;0,F51&lt;=E51,F51&lt;=INDEX('Sch A. Input'!$CD$15:$CD$39,MATCH(E51,'Sch A. Input'!$CD$15:$CD$39,FALSE)-1,1)),"Leaver",Q51-Z51)</f>
        <v>0</v>
      </c>
      <c r="AC51" s="92">
        <f t="shared" si="20"/>
        <v>0</v>
      </c>
      <c r="BK51" s="2"/>
      <c r="BL51" s="2"/>
      <c r="CI51"/>
    </row>
    <row r="52" spans="2:87" x14ac:dyDescent="0.35">
      <c r="B52" s="70" t="str">
        <f>IF('Sch A. Input'!B50="","",'Sch A. Input'!B50)</f>
        <v/>
      </c>
      <c r="C52" s="276" t="str">
        <f>IF('Sch A. Input'!C50="","",'Sch A. Input'!C50)</f>
        <v/>
      </c>
      <c r="D52" s="71" t="str">
        <f>IF('Sch A. Input'!D50="","",'Sch A. Input'!D50)</f>
        <v/>
      </c>
      <c r="E52" s="71">
        <f>'Sch A. Input'!E50</f>
        <v>45016</v>
      </c>
      <c r="F52" s="71">
        <f>'Sch A. Input'!F50</f>
        <v>0</v>
      </c>
      <c r="G52" s="221">
        <f>SUMIFS('Sch A. Input'!H50:CA50,'Sch A. Input'!$H$13:$CA$13,$L$11,'Sch A. Input'!$H$14:$CA$14,"Recurring")</f>
        <v>0</v>
      </c>
      <c r="H52" s="221">
        <f>SUMIFS('Sch A. Input'!H50:CA50,'Sch A. Input'!$H$13:$CA$13,$L$11,'Sch A. Input'!$H$14:$CA$14,"One-time")</f>
        <v>0</v>
      </c>
      <c r="I52" s="222">
        <f t="shared" si="12"/>
        <v>0</v>
      </c>
      <c r="J52" s="223">
        <f>SUMIFS('Sch A. Input'!H50:CA50,'Sch A. Input'!$H$14:$CA$14,"Recurring",'Sch A. Input'!$H$13:$CA$13,"&lt;="&amp;'Sch D. Workings'!$L$11)</f>
        <v>0</v>
      </c>
      <c r="K52" s="223">
        <f>SUMIFS('Sch A. Input'!H50:CA50,'Sch A. Input'!$H$14:$CA$14,"One-time",'Sch A. Input'!$H$13:$CA$13,"&lt;="&amp;'Sch D. Workings'!$L$11)</f>
        <v>0</v>
      </c>
      <c r="L52" s="224">
        <f t="shared" si="13"/>
        <v>0</v>
      </c>
      <c r="M52" s="223">
        <f t="shared" si="15"/>
        <v>0</v>
      </c>
      <c r="N52" s="223">
        <f t="shared" si="14"/>
        <v>0</v>
      </c>
      <c r="O52" s="249">
        <f t="shared" si="16"/>
        <v>0</v>
      </c>
      <c r="P52" s="258">
        <f t="shared" si="17"/>
        <v>0</v>
      </c>
      <c r="Q52" s="226">
        <f t="shared" si="18"/>
        <v>0</v>
      </c>
      <c r="R52" s="95">
        <f t="shared" si="19"/>
        <v>0</v>
      </c>
      <c r="S52" s="232">
        <f>IF(AND(F52&lt;&gt;0,F52&lt;=E52,F52&lt;=INDEX('Sch A. Input'!$CD$15:$CD$39,MATCH(E52,'Sch A. Input'!$CD$15:$CD$39,FALSE)-1,1)),"Leaver",J52-G52)</f>
        <v>0</v>
      </c>
      <c r="T52" s="232">
        <f>IF(AND(F52&lt;&gt;0,F52&lt;=E52,F52&lt;=INDEX('Sch A. Input'!$CD$15:$CD$39,MATCH(E52,'Sch A. Input'!$CD$15:$CD$39,FALSE)-1,1)),"Leaver",K52-H52)</f>
        <v>0</v>
      </c>
      <c r="U52" s="233">
        <f>IF(AND(F52&lt;&gt;0,F52&lt;=E52,F52&lt;=INDEX('Sch A. Input'!$CD$15:$CD$39,MATCH(E52,'Sch A. Input'!$CD$15:$CD$39,FALSE)-1,1)),"Leaver",L52-I52)</f>
        <v>0</v>
      </c>
      <c r="V52" s="233">
        <f>IF(AND(F52&lt;&gt;0,F52&lt;=E52,F52&lt;=INDEX('Sch A. Input'!$CD$15:$CD$39,MATCH(E52,'Sch A. Input'!$CD$15:$CD$39,FALSE)-1,1)),"Leaver",IFERROR(S52/X52*24,0))</f>
        <v>0</v>
      </c>
      <c r="W52" s="233">
        <f>IF(AND(F52&lt;&gt;0,F52&lt;=E52,F52&lt;=INDEX('Sch A. Input'!$CD$15:$CD$39,MATCH(E52,'Sch A. Input'!$CD$15:$CD$39,FALSE)-1,1)),"Leaver",V52+T52)</f>
        <v>0</v>
      </c>
      <c r="X52" s="254">
        <f>IF(AND(F52&lt;&gt;0,F52&lt;=E52,F52&lt;=INDEX('Sch A. Input'!$CD$15:$CD$39,MATCH(E52,'Sch A. Input'!$CD$15:$CD$39,FALSE)-1,1)),"Leaver",IF(OR(D52="",D52&gt;$L$11,($L$11-15)&lt;$K$9),0,DAYS360(D52,E52+1,FALSE)/15-1))</f>
        <v>0</v>
      </c>
      <c r="Y52" s="255">
        <f>IF(AND(F52&lt;&gt;0,F52&lt;=E52,F52&lt;=INDEX('Sch A. Input'!$CD$15:$CD$39,MATCH(E52,'Sch A. Input'!$CD$15:$CD$39,FALSE)-1,1)),"Leaver",IFERROR(IF((S52/$X52*$M$9+T52)&gt;$D$12,"YES","NO"),0))</f>
        <v>0</v>
      </c>
      <c r="Z52" s="220">
        <f>IF(AND(F52&lt;&gt;0,F52&lt;=E52,F52&lt;=INDEX('Sch A. Input'!$CD$15:$CD$39,MATCH(E52,'Sch A. Input'!$CD$15:$CD$39,FALSE)-1,1)),"Leaver",IFERROR(IF(Y52="Yes",MIN($U52*($G$12/$D$12),$G$12),(SUMPRODUCT(--((MIN(W52,$D$12))&gt;$C$9:$C$12),((MIN(W52,$D$12))-$C$9:$C$12),$H$9:$H$12))-((1-(X52/24))*(SUMPRODUCT(--((MIN(V52,$D$12))&gt;$C$9:$C$12),((MIN(V52,$D$12))-$C$9:$C$12),$H$9:$H$12)))),0))</f>
        <v>0</v>
      </c>
      <c r="AA52" s="167">
        <f>IF(AND(F52&lt;&gt;0,F52&lt;=E52,F52&lt;=INDEX('Sch A. Input'!$CD$15:$CD$39,MATCH(E52,'Sch A. Input'!$CD$15:$CD$39,FALSE)-1,1)),"Leaver",IFERROR(Z52/U52,0))</f>
        <v>0</v>
      </c>
      <c r="AB52" s="168">
        <f>IF(AND(F52&lt;&gt;0,F52&lt;=E52,F52&lt;=INDEX('Sch A. Input'!$CD$15:$CD$39,MATCH(E52,'Sch A. Input'!$CD$15:$CD$39,FALSE)-1,1)),"Leaver",Q52-Z52)</f>
        <v>0</v>
      </c>
      <c r="AC52" s="92">
        <f t="shared" si="20"/>
        <v>0</v>
      </c>
      <c r="BK52" s="2"/>
      <c r="BL52" s="2"/>
      <c r="CI52"/>
    </row>
    <row r="53" spans="2:87" x14ac:dyDescent="0.35">
      <c r="B53" s="70" t="str">
        <f>IF('Sch A. Input'!B51="","",'Sch A. Input'!B51)</f>
        <v/>
      </c>
      <c r="C53" s="276" t="str">
        <f>IF('Sch A. Input'!C51="","",'Sch A. Input'!C51)</f>
        <v/>
      </c>
      <c r="D53" s="71" t="str">
        <f>IF('Sch A. Input'!D51="","",'Sch A. Input'!D51)</f>
        <v/>
      </c>
      <c r="E53" s="71">
        <f>'Sch A. Input'!E51</f>
        <v>45016</v>
      </c>
      <c r="F53" s="71">
        <f>'Sch A. Input'!F51</f>
        <v>0</v>
      </c>
      <c r="G53" s="221">
        <f>SUMIFS('Sch A. Input'!H51:CA51,'Sch A. Input'!$H$13:$CA$13,$L$11,'Sch A. Input'!$H$14:$CA$14,"Recurring")</f>
        <v>0</v>
      </c>
      <c r="H53" s="221">
        <f>SUMIFS('Sch A. Input'!H51:CA51,'Sch A. Input'!$H$13:$CA$13,$L$11,'Sch A. Input'!$H$14:$CA$14,"One-time")</f>
        <v>0</v>
      </c>
      <c r="I53" s="222">
        <f t="shared" si="12"/>
        <v>0</v>
      </c>
      <c r="J53" s="223">
        <f>SUMIFS('Sch A. Input'!H51:CA51,'Sch A. Input'!$H$14:$CA$14,"Recurring",'Sch A. Input'!$H$13:$CA$13,"&lt;="&amp;'Sch D. Workings'!$L$11)</f>
        <v>0</v>
      </c>
      <c r="K53" s="223">
        <f>SUMIFS('Sch A. Input'!H51:CA51,'Sch A. Input'!$H$14:$CA$14,"One-time",'Sch A. Input'!$H$13:$CA$13,"&lt;="&amp;'Sch D. Workings'!$L$11)</f>
        <v>0</v>
      </c>
      <c r="L53" s="224">
        <f t="shared" si="13"/>
        <v>0</v>
      </c>
      <c r="M53" s="223">
        <f t="shared" si="15"/>
        <v>0</v>
      </c>
      <c r="N53" s="223">
        <f t="shared" si="14"/>
        <v>0</v>
      </c>
      <c r="O53" s="249">
        <f t="shared" si="16"/>
        <v>0</v>
      </c>
      <c r="P53" s="258">
        <f t="shared" si="17"/>
        <v>0</v>
      </c>
      <c r="Q53" s="226">
        <f t="shared" si="18"/>
        <v>0</v>
      </c>
      <c r="R53" s="95">
        <f t="shared" si="19"/>
        <v>0</v>
      </c>
      <c r="S53" s="232">
        <f>IF(AND(F53&lt;&gt;0,F53&lt;=E53,F53&lt;=INDEX('Sch A. Input'!$CD$15:$CD$39,MATCH(E53,'Sch A. Input'!$CD$15:$CD$39,FALSE)-1,1)),"Leaver",J53-G53)</f>
        <v>0</v>
      </c>
      <c r="T53" s="232">
        <f>IF(AND(F53&lt;&gt;0,F53&lt;=E53,F53&lt;=INDEX('Sch A. Input'!$CD$15:$CD$39,MATCH(E53,'Sch A. Input'!$CD$15:$CD$39,FALSE)-1,1)),"Leaver",K53-H53)</f>
        <v>0</v>
      </c>
      <c r="U53" s="233">
        <f>IF(AND(F53&lt;&gt;0,F53&lt;=E53,F53&lt;=INDEX('Sch A. Input'!$CD$15:$CD$39,MATCH(E53,'Sch A. Input'!$CD$15:$CD$39,FALSE)-1,1)),"Leaver",L53-I53)</f>
        <v>0</v>
      </c>
      <c r="V53" s="233">
        <f>IF(AND(F53&lt;&gt;0,F53&lt;=E53,F53&lt;=INDEX('Sch A. Input'!$CD$15:$CD$39,MATCH(E53,'Sch A. Input'!$CD$15:$CD$39,FALSE)-1,1)),"Leaver",IFERROR(S53/X53*24,0))</f>
        <v>0</v>
      </c>
      <c r="W53" s="233">
        <f>IF(AND(F53&lt;&gt;0,F53&lt;=E53,F53&lt;=INDEX('Sch A. Input'!$CD$15:$CD$39,MATCH(E53,'Sch A. Input'!$CD$15:$CD$39,FALSE)-1,1)),"Leaver",V53+T53)</f>
        <v>0</v>
      </c>
      <c r="X53" s="254">
        <f>IF(AND(F53&lt;&gt;0,F53&lt;=E53,F53&lt;=INDEX('Sch A. Input'!$CD$15:$CD$39,MATCH(E53,'Sch A. Input'!$CD$15:$CD$39,FALSE)-1,1)),"Leaver",IF(OR(D53="",D53&gt;$L$11,($L$11-15)&lt;$K$9),0,DAYS360(D53,E53+1,FALSE)/15-1))</f>
        <v>0</v>
      </c>
      <c r="Y53" s="255">
        <f>IF(AND(F53&lt;&gt;0,F53&lt;=E53,F53&lt;=INDEX('Sch A. Input'!$CD$15:$CD$39,MATCH(E53,'Sch A. Input'!$CD$15:$CD$39,FALSE)-1,1)),"Leaver",IFERROR(IF((S53/$X53*$M$9+T53)&gt;$D$12,"YES","NO"),0))</f>
        <v>0</v>
      </c>
      <c r="Z53" s="220">
        <f>IF(AND(F53&lt;&gt;0,F53&lt;=E53,F53&lt;=INDEX('Sch A. Input'!$CD$15:$CD$39,MATCH(E53,'Sch A. Input'!$CD$15:$CD$39,FALSE)-1,1)),"Leaver",IFERROR(IF(Y53="Yes",MIN($U53*($G$12/$D$12),$G$12),(SUMPRODUCT(--((MIN(W53,$D$12))&gt;$C$9:$C$12),((MIN(W53,$D$12))-$C$9:$C$12),$H$9:$H$12))-((1-(X53/24))*(SUMPRODUCT(--((MIN(V53,$D$12))&gt;$C$9:$C$12),((MIN(V53,$D$12))-$C$9:$C$12),$H$9:$H$12)))),0))</f>
        <v>0</v>
      </c>
      <c r="AA53" s="167">
        <f>IF(AND(F53&lt;&gt;0,F53&lt;=E53,F53&lt;=INDEX('Sch A. Input'!$CD$15:$CD$39,MATCH(E53,'Sch A. Input'!$CD$15:$CD$39,FALSE)-1,1)),"Leaver",IFERROR(Z53/U53,0))</f>
        <v>0</v>
      </c>
      <c r="AB53" s="168">
        <f>IF(AND(F53&lt;&gt;0,F53&lt;=E53,F53&lt;=INDEX('Sch A. Input'!$CD$15:$CD$39,MATCH(E53,'Sch A. Input'!$CD$15:$CD$39,FALSE)-1,1)),"Leaver",Q53-Z53)</f>
        <v>0</v>
      </c>
      <c r="AC53" s="92">
        <f t="shared" si="20"/>
        <v>0</v>
      </c>
      <c r="BK53" s="2"/>
      <c r="BL53" s="2"/>
      <c r="CI53"/>
    </row>
    <row r="54" spans="2:87" x14ac:dyDescent="0.35">
      <c r="B54" s="70" t="str">
        <f>IF('Sch A. Input'!B52="","",'Sch A. Input'!B52)</f>
        <v/>
      </c>
      <c r="C54" s="276" t="str">
        <f>IF('Sch A. Input'!C52="","",'Sch A. Input'!C52)</f>
        <v/>
      </c>
      <c r="D54" s="71" t="str">
        <f>IF('Sch A. Input'!D52="","",'Sch A. Input'!D52)</f>
        <v/>
      </c>
      <c r="E54" s="71">
        <f>'Sch A. Input'!E52</f>
        <v>45016</v>
      </c>
      <c r="F54" s="71">
        <f>'Sch A. Input'!F52</f>
        <v>0</v>
      </c>
      <c r="G54" s="221">
        <f>SUMIFS('Sch A. Input'!H52:CA52,'Sch A. Input'!$H$13:$CA$13,$L$11,'Sch A. Input'!$H$14:$CA$14,"Recurring")</f>
        <v>0</v>
      </c>
      <c r="H54" s="221">
        <f>SUMIFS('Sch A. Input'!H52:CA52,'Sch A. Input'!$H$13:$CA$13,$L$11,'Sch A. Input'!$H$14:$CA$14,"One-time")</f>
        <v>0</v>
      </c>
      <c r="I54" s="222">
        <f t="shared" si="12"/>
        <v>0</v>
      </c>
      <c r="J54" s="223">
        <f>SUMIFS('Sch A. Input'!H52:CA52,'Sch A. Input'!$H$14:$CA$14,"Recurring",'Sch A. Input'!$H$13:$CA$13,"&lt;="&amp;'Sch D. Workings'!$L$11)</f>
        <v>0</v>
      </c>
      <c r="K54" s="223">
        <f>SUMIFS('Sch A. Input'!H52:CA52,'Sch A. Input'!$H$14:$CA$14,"One-time",'Sch A. Input'!$H$13:$CA$13,"&lt;="&amp;'Sch D. Workings'!$L$11)</f>
        <v>0</v>
      </c>
      <c r="L54" s="224">
        <f t="shared" si="13"/>
        <v>0</v>
      </c>
      <c r="M54" s="223">
        <f t="shared" si="15"/>
        <v>0</v>
      </c>
      <c r="N54" s="223">
        <f t="shared" si="14"/>
        <v>0</v>
      </c>
      <c r="O54" s="249">
        <f t="shared" si="16"/>
        <v>0</v>
      </c>
      <c r="P54" s="258">
        <f t="shared" si="17"/>
        <v>0</v>
      </c>
      <c r="Q54" s="226">
        <f t="shared" si="18"/>
        <v>0</v>
      </c>
      <c r="R54" s="95">
        <f t="shared" si="19"/>
        <v>0</v>
      </c>
      <c r="S54" s="232">
        <f>IF(AND(F54&lt;&gt;0,F54&lt;=E54,F54&lt;=INDEX('Sch A. Input'!$CD$15:$CD$39,MATCH(E54,'Sch A. Input'!$CD$15:$CD$39,FALSE)-1,1)),"Leaver",J54-G54)</f>
        <v>0</v>
      </c>
      <c r="T54" s="232">
        <f>IF(AND(F54&lt;&gt;0,F54&lt;=E54,F54&lt;=INDEX('Sch A. Input'!$CD$15:$CD$39,MATCH(E54,'Sch A. Input'!$CD$15:$CD$39,FALSE)-1,1)),"Leaver",K54-H54)</f>
        <v>0</v>
      </c>
      <c r="U54" s="233">
        <f>IF(AND(F54&lt;&gt;0,F54&lt;=E54,F54&lt;=INDEX('Sch A. Input'!$CD$15:$CD$39,MATCH(E54,'Sch A. Input'!$CD$15:$CD$39,FALSE)-1,1)),"Leaver",L54-I54)</f>
        <v>0</v>
      </c>
      <c r="V54" s="233">
        <f>IF(AND(F54&lt;&gt;0,F54&lt;=E54,F54&lt;=INDEX('Sch A. Input'!$CD$15:$CD$39,MATCH(E54,'Sch A. Input'!$CD$15:$CD$39,FALSE)-1,1)),"Leaver",IFERROR(S54/X54*24,0))</f>
        <v>0</v>
      </c>
      <c r="W54" s="233">
        <f>IF(AND(F54&lt;&gt;0,F54&lt;=E54,F54&lt;=INDEX('Sch A. Input'!$CD$15:$CD$39,MATCH(E54,'Sch A. Input'!$CD$15:$CD$39,FALSE)-1,1)),"Leaver",V54+T54)</f>
        <v>0</v>
      </c>
      <c r="X54" s="254">
        <f>IF(AND(F54&lt;&gt;0,F54&lt;=E54,F54&lt;=INDEX('Sch A. Input'!$CD$15:$CD$39,MATCH(E54,'Sch A. Input'!$CD$15:$CD$39,FALSE)-1,1)),"Leaver",IF(OR(D54="",D54&gt;$L$11,($L$11-15)&lt;$K$9),0,DAYS360(D54,E54+1,FALSE)/15-1))</f>
        <v>0</v>
      </c>
      <c r="Y54" s="255">
        <f>IF(AND(F54&lt;&gt;0,F54&lt;=E54,F54&lt;=INDEX('Sch A. Input'!$CD$15:$CD$39,MATCH(E54,'Sch A. Input'!$CD$15:$CD$39,FALSE)-1,1)),"Leaver",IFERROR(IF((S54/$X54*$M$9+T54)&gt;$D$12,"YES","NO"),0))</f>
        <v>0</v>
      </c>
      <c r="Z54" s="220">
        <f>IF(AND(F54&lt;&gt;0,F54&lt;=E54,F54&lt;=INDEX('Sch A. Input'!$CD$15:$CD$39,MATCH(E54,'Sch A. Input'!$CD$15:$CD$39,FALSE)-1,1)),"Leaver",IFERROR(IF(Y54="Yes",MIN($U54*($G$12/$D$12),$G$12),(SUMPRODUCT(--((MIN(W54,$D$12))&gt;$C$9:$C$12),((MIN(W54,$D$12))-$C$9:$C$12),$H$9:$H$12))-((1-(X54/24))*(SUMPRODUCT(--((MIN(V54,$D$12))&gt;$C$9:$C$12),((MIN(V54,$D$12))-$C$9:$C$12),$H$9:$H$12)))),0))</f>
        <v>0</v>
      </c>
      <c r="AA54" s="167">
        <f>IF(AND(F54&lt;&gt;0,F54&lt;=E54,F54&lt;=INDEX('Sch A. Input'!$CD$15:$CD$39,MATCH(E54,'Sch A. Input'!$CD$15:$CD$39,FALSE)-1,1)),"Leaver",IFERROR(Z54/U54,0))</f>
        <v>0</v>
      </c>
      <c r="AB54" s="168">
        <f>IF(AND(F54&lt;&gt;0,F54&lt;=E54,F54&lt;=INDEX('Sch A. Input'!$CD$15:$CD$39,MATCH(E54,'Sch A. Input'!$CD$15:$CD$39,FALSE)-1,1)),"Leaver",Q54-Z54)</f>
        <v>0</v>
      </c>
      <c r="AC54" s="92">
        <f t="shared" si="20"/>
        <v>0</v>
      </c>
      <c r="BK54" s="2"/>
      <c r="BL54" s="2"/>
      <c r="CI54"/>
    </row>
    <row r="55" spans="2:87" x14ac:dyDescent="0.35">
      <c r="B55" s="70" t="str">
        <f>IF('Sch A. Input'!B53="","",'Sch A. Input'!B53)</f>
        <v/>
      </c>
      <c r="C55" s="276" t="str">
        <f>IF('Sch A. Input'!C53="","",'Sch A. Input'!C53)</f>
        <v/>
      </c>
      <c r="D55" s="71" t="str">
        <f>IF('Sch A. Input'!D53="","",'Sch A. Input'!D53)</f>
        <v/>
      </c>
      <c r="E55" s="71">
        <f>'Sch A. Input'!E53</f>
        <v>45016</v>
      </c>
      <c r="F55" s="71">
        <f>'Sch A. Input'!F53</f>
        <v>0</v>
      </c>
      <c r="G55" s="221">
        <f>SUMIFS('Sch A. Input'!H53:CA53,'Sch A. Input'!$H$13:$CA$13,$L$11,'Sch A. Input'!$H$14:$CA$14,"Recurring")</f>
        <v>0</v>
      </c>
      <c r="H55" s="221">
        <f>SUMIFS('Sch A. Input'!H53:CA53,'Sch A. Input'!$H$13:$CA$13,$L$11,'Sch A. Input'!$H$14:$CA$14,"One-time")</f>
        <v>0</v>
      </c>
      <c r="I55" s="222">
        <f t="shared" si="12"/>
        <v>0</v>
      </c>
      <c r="J55" s="223">
        <f>SUMIFS('Sch A. Input'!H53:CA53,'Sch A. Input'!$H$14:$CA$14,"Recurring",'Sch A. Input'!$H$13:$CA$13,"&lt;="&amp;'Sch D. Workings'!$L$11)</f>
        <v>0</v>
      </c>
      <c r="K55" s="223">
        <f>SUMIFS('Sch A. Input'!H53:CA53,'Sch A. Input'!$H$14:$CA$14,"One-time",'Sch A. Input'!$H$13:$CA$13,"&lt;="&amp;'Sch D. Workings'!$L$11)</f>
        <v>0</v>
      </c>
      <c r="L55" s="224">
        <f t="shared" si="13"/>
        <v>0</v>
      </c>
      <c r="M55" s="223">
        <f t="shared" si="15"/>
        <v>0</v>
      </c>
      <c r="N55" s="223">
        <f t="shared" si="14"/>
        <v>0</v>
      </c>
      <c r="O55" s="249">
        <f t="shared" si="16"/>
        <v>0</v>
      </c>
      <c r="P55" s="258">
        <f t="shared" si="17"/>
        <v>0</v>
      </c>
      <c r="Q55" s="226">
        <f t="shared" si="18"/>
        <v>0</v>
      </c>
      <c r="R55" s="95">
        <f t="shared" si="19"/>
        <v>0</v>
      </c>
      <c r="S55" s="232">
        <f>IF(AND(F55&lt;&gt;0,F55&lt;=E55,F55&lt;=INDEX('Sch A. Input'!$CD$15:$CD$39,MATCH(E55,'Sch A. Input'!$CD$15:$CD$39,FALSE)-1,1)),"Leaver",J55-G55)</f>
        <v>0</v>
      </c>
      <c r="T55" s="232">
        <f>IF(AND(F55&lt;&gt;0,F55&lt;=E55,F55&lt;=INDEX('Sch A. Input'!$CD$15:$CD$39,MATCH(E55,'Sch A. Input'!$CD$15:$CD$39,FALSE)-1,1)),"Leaver",K55-H55)</f>
        <v>0</v>
      </c>
      <c r="U55" s="233">
        <f>IF(AND(F55&lt;&gt;0,F55&lt;=E55,F55&lt;=INDEX('Sch A. Input'!$CD$15:$CD$39,MATCH(E55,'Sch A. Input'!$CD$15:$CD$39,FALSE)-1,1)),"Leaver",L55-I55)</f>
        <v>0</v>
      </c>
      <c r="V55" s="233">
        <f>IF(AND(F55&lt;&gt;0,F55&lt;=E55,F55&lt;=INDEX('Sch A. Input'!$CD$15:$CD$39,MATCH(E55,'Sch A. Input'!$CD$15:$CD$39,FALSE)-1,1)),"Leaver",IFERROR(S55/X55*24,0))</f>
        <v>0</v>
      </c>
      <c r="W55" s="233">
        <f>IF(AND(F55&lt;&gt;0,F55&lt;=E55,F55&lt;=INDEX('Sch A. Input'!$CD$15:$CD$39,MATCH(E55,'Sch A. Input'!$CD$15:$CD$39,FALSE)-1,1)),"Leaver",V55+T55)</f>
        <v>0</v>
      </c>
      <c r="X55" s="254">
        <f>IF(AND(F55&lt;&gt;0,F55&lt;=E55,F55&lt;=INDEX('Sch A. Input'!$CD$15:$CD$39,MATCH(E55,'Sch A. Input'!$CD$15:$CD$39,FALSE)-1,1)),"Leaver",IF(OR(D55="",D55&gt;$L$11,($L$11-15)&lt;$K$9),0,DAYS360(D55,E55+1,FALSE)/15-1))</f>
        <v>0</v>
      </c>
      <c r="Y55" s="255">
        <f>IF(AND(F55&lt;&gt;0,F55&lt;=E55,F55&lt;=INDEX('Sch A. Input'!$CD$15:$CD$39,MATCH(E55,'Sch A. Input'!$CD$15:$CD$39,FALSE)-1,1)),"Leaver",IFERROR(IF((S55/$X55*$M$9+T55)&gt;$D$12,"YES","NO"),0))</f>
        <v>0</v>
      </c>
      <c r="Z55" s="220">
        <f>IF(AND(F55&lt;&gt;0,F55&lt;=E55,F55&lt;=INDEX('Sch A. Input'!$CD$15:$CD$39,MATCH(E55,'Sch A. Input'!$CD$15:$CD$39,FALSE)-1,1)),"Leaver",IFERROR(IF(Y55="Yes",MIN($U55*($G$12/$D$12),$G$12),(SUMPRODUCT(--((MIN(W55,$D$12))&gt;$C$9:$C$12),((MIN(W55,$D$12))-$C$9:$C$12),$H$9:$H$12))-((1-(X55/24))*(SUMPRODUCT(--((MIN(V55,$D$12))&gt;$C$9:$C$12),((MIN(V55,$D$12))-$C$9:$C$12),$H$9:$H$12)))),0))</f>
        <v>0</v>
      </c>
      <c r="AA55" s="167">
        <f>IF(AND(F55&lt;&gt;0,F55&lt;=E55,F55&lt;=INDEX('Sch A. Input'!$CD$15:$CD$39,MATCH(E55,'Sch A. Input'!$CD$15:$CD$39,FALSE)-1,1)),"Leaver",IFERROR(Z55/U55,0))</f>
        <v>0</v>
      </c>
      <c r="AB55" s="168">
        <f>IF(AND(F55&lt;&gt;0,F55&lt;=E55,F55&lt;=INDEX('Sch A. Input'!$CD$15:$CD$39,MATCH(E55,'Sch A. Input'!$CD$15:$CD$39,FALSE)-1,1)),"Leaver",Q55-Z55)</f>
        <v>0</v>
      </c>
      <c r="AC55" s="92">
        <f t="shared" si="20"/>
        <v>0</v>
      </c>
      <c r="BK55" s="2"/>
      <c r="BL55" s="2"/>
      <c r="CI55"/>
    </row>
    <row r="56" spans="2:87" x14ac:dyDescent="0.35">
      <c r="B56" s="70" t="str">
        <f>IF('Sch A. Input'!B54="","",'Sch A. Input'!B54)</f>
        <v/>
      </c>
      <c r="C56" s="276" t="str">
        <f>IF('Sch A. Input'!C54="","",'Sch A. Input'!C54)</f>
        <v/>
      </c>
      <c r="D56" s="71" t="str">
        <f>IF('Sch A. Input'!D54="","",'Sch A. Input'!D54)</f>
        <v/>
      </c>
      <c r="E56" s="71">
        <f>'Sch A. Input'!E54</f>
        <v>45016</v>
      </c>
      <c r="F56" s="71">
        <f>'Sch A. Input'!F54</f>
        <v>0</v>
      </c>
      <c r="G56" s="221">
        <f>SUMIFS('Sch A. Input'!H54:CA54,'Sch A. Input'!$H$13:$CA$13,$L$11,'Sch A. Input'!$H$14:$CA$14,"Recurring")</f>
        <v>0</v>
      </c>
      <c r="H56" s="221">
        <f>SUMIFS('Sch A. Input'!H54:CA54,'Sch A. Input'!$H$13:$CA$13,$L$11,'Sch A. Input'!$H$14:$CA$14,"One-time")</f>
        <v>0</v>
      </c>
      <c r="I56" s="222">
        <f t="shared" si="12"/>
        <v>0</v>
      </c>
      <c r="J56" s="223">
        <f>SUMIFS('Sch A. Input'!H54:CA54,'Sch A. Input'!$H$14:$CA$14,"Recurring",'Sch A. Input'!$H$13:$CA$13,"&lt;="&amp;'Sch D. Workings'!$L$11)</f>
        <v>0</v>
      </c>
      <c r="K56" s="223">
        <f>SUMIFS('Sch A. Input'!H54:CA54,'Sch A. Input'!$H$14:$CA$14,"One-time",'Sch A. Input'!$H$13:$CA$13,"&lt;="&amp;'Sch D. Workings'!$L$11)</f>
        <v>0</v>
      </c>
      <c r="L56" s="224">
        <f t="shared" si="13"/>
        <v>0</v>
      </c>
      <c r="M56" s="223">
        <f t="shared" si="15"/>
        <v>0</v>
      </c>
      <c r="N56" s="223">
        <f t="shared" si="14"/>
        <v>0</v>
      </c>
      <c r="O56" s="249">
        <f t="shared" si="16"/>
        <v>0</v>
      </c>
      <c r="P56" s="258">
        <f t="shared" si="17"/>
        <v>0</v>
      </c>
      <c r="Q56" s="226">
        <f t="shared" si="18"/>
        <v>0</v>
      </c>
      <c r="R56" s="95">
        <f t="shared" si="19"/>
        <v>0</v>
      </c>
      <c r="S56" s="232">
        <f>IF(AND(F56&lt;&gt;0,F56&lt;=E56,F56&lt;=INDEX('Sch A. Input'!$CD$15:$CD$39,MATCH(E56,'Sch A. Input'!$CD$15:$CD$39,FALSE)-1,1)),"Leaver",J56-G56)</f>
        <v>0</v>
      </c>
      <c r="T56" s="232">
        <f>IF(AND(F56&lt;&gt;0,F56&lt;=E56,F56&lt;=INDEX('Sch A. Input'!$CD$15:$CD$39,MATCH(E56,'Sch A. Input'!$CD$15:$CD$39,FALSE)-1,1)),"Leaver",K56-H56)</f>
        <v>0</v>
      </c>
      <c r="U56" s="233">
        <f>IF(AND(F56&lt;&gt;0,F56&lt;=E56,F56&lt;=INDEX('Sch A. Input'!$CD$15:$CD$39,MATCH(E56,'Sch A. Input'!$CD$15:$CD$39,FALSE)-1,1)),"Leaver",L56-I56)</f>
        <v>0</v>
      </c>
      <c r="V56" s="233">
        <f>IF(AND(F56&lt;&gt;0,F56&lt;=E56,F56&lt;=INDEX('Sch A. Input'!$CD$15:$CD$39,MATCH(E56,'Sch A. Input'!$CD$15:$CD$39,FALSE)-1,1)),"Leaver",IFERROR(S56/X56*24,0))</f>
        <v>0</v>
      </c>
      <c r="W56" s="233">
        <f>IF(AND(F56&lt;&gt;0,F56&lt;=E56,F56&lt;=INDEX('Sch A. Input'!$CD$15:$CD$39,MATCH(E56,'Sch A. Input'!$CD$15:$CD$39,FALSE)-1,1)),"Leaver",V56+T56)</f>
        <v>0</v>
      </c>
      <c r="X56" s="254">
        <f>IF(AND(F56&lt;&gt;0,F56&lt;=E56,F56&lt;=INDEX('Sch A. Input'!$CD$15:$CD$39,MATCH(E56,'Sch A. Input'!$CD$15:$CD$39,FALSE)-1,1)),"Leaver",IF(OR(D56="",D56&gt;$L$11,($L$11-15)&lt;$K$9),0,DAYS360(D56,E56+1,FALSE)/15-1))</f>
        <v>0</v>
      </c>
      <c r="Y56" s="255">
        <f>IF(AND(F56&lt;&gt;0,F56&lt;=E56,F56&lt;=INDEX('Sch A. Input'!$CD$15:$CD$39,MATCH(E56,'Sch A. Input'!$CD$15:$CD$39,FALSE)-1,1)),"Leaver",IFERROR(IF((S56/$X56*$M$9+T56)&gt;$D$12,"YES","NO"),0))</f>
        <v>0</v>
      </c>
      <c r="Z56" s="220">
        <f>IF(AND(F56&lt;&gt;0,F56&lt;=E56,F56&lt;=INDEX('Sch A. Input'!$CD$15:$CD$39,MATCH(E56,'Sch A. Input'!$CD$15:$CD$39,FALSE)-1,1)),"Leaver",IFERROR(IF(Y56="Yes",MIN($U56*($G$12/$D$12),$G$12),(SUMPRODUCT(--((MIN(W56,$D$12))&gt;$C$9:$C$12),((MIN(W56,$D$12))-$C$9:$C$12),$H$9:$H$12))-((1-(X56/24))*(SUMPRODUCT(--((MIN(V56,$D$12))&gt;$C$9:$C$12),((MIN(V56,$D$12))-$C$9:$C$12),$H$9:$H$12)))),0))</f>
        <v>0</v>
      </c>
      <c r="AA56" s="167">
        <f>IF(AND(F56&lt;&gt;0,F56&lt;=E56,F56&lt;=INDEX('Sch A. Input'!$CD$15:$CD$39,MATCH(E56,'Sch A. Input'!$CD$15:$CD$39,FALSE)-1,1)),"Leaver",IFERROR(Z56/U56,0))</f>
        <v>0</v>
      </c>
      <c r="AB56" s="168">
        <f>IF(AND(F56&lt;&gt;0,F56&lt;=E56,F56&lt;=INDEX('Sch A. Input'!$CD$15:$CD$39,MATCH(E56,'Sch A. Input'!$CD$15:$CD$39,FALSE)-1,1)),"Leaver",Q56-Z56)</f>
        <v>0</v>
      </c>
      <c r="AC56" s="92">
        <f t="shared" si="20"/>
        <v>0</v>
      </c>
      <c r="BK56" s="2"/>
      <c r="BL56" s="2"/>
      <c r="CI56"/>
    </row>
    <row r="57" spans="2:87" x14ac:dyDescent="0.35">
      <c r="B57" s="70" t="str">
        <f>IF('Sch A. Input'!B55="","",'Sch A. Input'!B55)</f>
        <v/>
      </c>
      <c r="C57" s="276" t="str">
        <f>IF('Sch A. Input'!C55="","",'Sch A. Input'!C55)</f>
        <v/>
      </c>
      <c r="D57" s="71" t="str">
        <f>IF('Sch A. Input'!D55="","",'Sch A. Input'!D55)</f>
        <v/>
      </c>
      <c r="E57" s="71">
        <f>'Sch A. Input'!E55</f>
        <v>45016</v>
      </c>
      <c r="F57" s="71">
        <f>'Sch A. Input'!F55</f>
        <v>0</v>
      </c>
      <c r="G57" s="221">
        <f>SUMIFS('Sch A. Input'!H55:CA55,'Sch A. Input'!$H$13:$CA$13,$L$11,'Sch A. Input'!$H$14:$CA$14,"Recurring")</f>
        <v>0</v>
      </c>
      <c r="H57" s="221">
        <f>SUMIFS('Sch A. Input'!H55:CA55,'Sch A. Input'!$H$13:$CA$13,$L$11,'Sch A. Input'!$H$14:$CA$14,"One-time")</f>
        <v>0</v>
      </c>
      <c r="I57" s="222">
        <f t="shared" si="12"/>
        <v>0</v>
      </c>
      <c r="J57" s="223">
        <f>SUMIFS('Sch A. Input'!H55:CA55,'Sch A. Input'!$H$14:$CA$14,"Recurring",'Sch A. Input'!$H$13:$CA$13,"&lt;="&amp;'Sch D. Workings'!$L$11)</f>
        <v>0</v>
      </c>
      <c r="K57" s="223">
        <f>SUMIFS('Sch A. Input'!H55:CA55,'Sch A. Input'!$H$14:$CA$14,"One-time",'Sch A. Input'!$H$13:$CA$13,"&lt;="&amp;'Sch D. Workings'!$L$11)</f>
        <v>0</v>
      </c>
      <c r="L57" s="224">
        <f t="shared" si="13"/>
        <v>0</v>
      </c>
      <c r="M57" s="223">
        <f t="shared" si="15"/>
        <v>0</v>
      </c>
      <c r="N57" s="223">
        <f t="shared" si="14"/>
        <v>0</v>
      </c>
      <c r="O57" s="249">
        <f t="shared" si="16"/>
        <v>0</v>
      </c>
      <c r="P57" s="258">
        <f t="shared" si="17"/>
        <v>0</v>
      </c>
      <c r="Q57" s="226">
        <f t="shared" si="18"/>
        <v>0</v>
      </c>
      <c r="R57" s="95">
        <f t="shared" si="19"/>
        <v>0</v>
      </c>
      <c r="S57" s="232">
        <f>IF(AND(F57&lt;&gt;0,F57&lt;=E57,F57&lt;=INDEX('Sch A. Input'!$CD$15:$CD$39,MATCH(E57,'Sch A. Input'!$CD$15:$CD$39,FALSE)-1,1)),"Leaver",J57-G57)</f>
        <v>0</v>
      </c>
      <c r="T57" s="232">
        <f>IF(AND(F57&lt;&gt;0,F57&lt;=E57,F57&lt;=INDEX('Sch A. Input'!$CD$15:$CD$39,MATCH(E57,'Sch A. Input'!$CD$15:$CD$39,FALSE)-1,1)),"Leaver",K57-H57)</f>
        <v>0</v>
      </c>
      <c r="U57" s="233">
        <f>IF(AND(F57&lt;&gt;0,F57&lt;=E57,F57&lt;=INDEX('Sch A. Input'!$CD$15:$CD$39,MATCH(E57,'Sch A. Input'!$CD$15:$CD$39,FALSE)-1,1)),"Leaver",L57-I57)</f>
        <v>0</v>
      </c>
      <c r="V57" s="233">
        <f>IF(AND(F57&lt;&gt;0,F57&lt;=E57,F57&lt;=INDEX('Sch A. Input'!$CD$15:$CD$39,MATCH(E57,'Sch A. Input'!$CD$15:$CD$39,FALSE)-1,1)),"Leaver",IFERROR(S57/X57*24,0))</f>
        <v>0</v>
      </c>
      <c r="W57" s="233">
        <f>IF(AND(F57&lt;&gt;0,F57&lt;=E57,F57&lt;=INDEX('Sch A. Input'!$CD$15:$CD$39,MATCH(E57,'Sch A. Input'!$CD$15:$CD$39,FALSE)-1,1)),"Leaver",V57+T57)</f>
        <v>0</v>
      </c>
      <c r="X57" s="254">
        <f>IF(AND(F57&lt;&gt;0,F57&lt;=E57,F57&lt;=INDEX('Sch A. Input'!$CD$15:$CD$39,MATCH(E57,'Sch A. Input'!$CD$15:$CD$39,FALSE)-1,1)),"Leaver",IF(OR(D57="",D57&gt;$L$11,($L$11-15)&lt;$K$9),0,DAYS360(D57,E57+1,FALSE)/15-1))</f>
        <v>0</v>
      </c>
      <c r="Y57" s="255">
        <f>IF(AND(F57&lt;&gt;0,F57&lt;=E57,F57&lt;=INDEX('Sch A. Input'!$CD$15:$CD$39,MATCH(E57,'Sch A. Input'!$CD$15:$CD$39,FALSE)-1,1)),"Leaver",IFERROR(IF((S57/$X57*$M$9+T57)&gt;$D$12,"YES","NO"),0))</f>
        <v>0</v>
      </c>
      <c r="Z57" s="220">
        <f>IF(AND(F57&lt;&gt;0,F57&lt;=E57,F57&lt;=INDEX('Sch A. Input'!$CD$15:$CD$39,MATCH(E57,'Sch A. Input'!$CD$15:$CD$39,FALSE)-1,1)),"Leaver",IFERROR(IF(Y57="Yes",MIN($U57*($G$12/$D$12),$G$12),(SUMPRODUCT(--((MIN(W57,$D$12))&gt;$C$9:$C$12),((MIN(W57,$D$12))-$C$9:$C$12),$H$9:$H$12))-((1-(X57/24))*(SUMPRODUCT(--((MIN(V57,$D$12))&gt;$C$9:$C$12),((MIN(V57,$D$12))-$C$9:$C$12),$H$9:$H$12)))),0))</f>
        <v>0</v>
      </c>
      <c r="AA57" s="167">
        <f>IF(AND(F57&lt;&gt;0,F57&lt;=E57,F57&lt;=INDEX('Sch A. Input'!$CD$15:$CD$39,MATCH(E57,'Sch A. Input'!$CD$15:$CD$39,FALSE)-1,1)),"Leaver",IFERROR(Z57/U57,0))</f>
        <v>0</v>
      </c>
      <c r="AB57" s="168">
        <f>IF(AND(F57&lt;&gt;0,F57&lt;=E57,F57&lt;=INDEX('Sch A. Input'!$CD$15:$CD$39,MATCH(E57,'Sch A. Input'!$CD$15:$CD$39,FALSE)-1,1)),"Leaver",Q57-Z57)</f>
        <v>0</v>
      </c>
      <c r="AC57" s="92">
        <f t="shared" si="20"/>
        <v>0</v>
      </c>
      <c r="BK57" s="2"/>
      <c r="BL57" s="2"/>
      <c r="CI57"/>
    </row>
    <row r="58" spans="2:87" x14ac:dyDescent="0.35">
      <c r="B58" s="70" t="str">
        <f>IF('Sch A. Input'!B56="","",'Sch A. Input'!B56)</f>
        <v/>
      </c>
      <c r="C58" s="276" t="str">
        <f>IF('Sch A. Input'!C56="","",'Sch A. Input'!C56)</f>
        <v/>
      </c>
      <c r="D58" s="71" t="str">
        <f>IF('Sch A. Input'!D56="","",'Sch A. Input'!D56)</f>
        <v/>
      </c>
      <c r="E58" s="71">
        <f>'Sch A. Input'!E56</f>
        <v>45016</v>
      </c>
      <c r="F58" s="71">
        <f>'Sch A. Input'!F56</f>
        <v>0</v>
      </c>
      <c r="G58" s="221">
        <f>SUMIFS('Sch A. Input'!H56:CA56,'Sch A. Input'!$H$13:$CA$13,$L$11,'Sch A. Input'!$H$14:$CA$14,"Recurring")</f>
        <v>0</v>
      </c>
      <c r="H58" s="221">
        <f>SUMIFS('Sch A. Input'!H56:CA56,'Sch A. Input'!$H$13:$CA$13,$L$11,'Sch A. Input'!$H$14:$CA$14,"One-time")</f>
        <v>0</v>
      </c>
      <c r="I58" s="222">
        <f t="shared" si="12"/>
        <v>0</v>
      </c>
      <c r="J58" s="223">
        <f>SUMIFS('Sch A. Input'!H56:CA56,'Sch A. Input'!$H$14:$CA$14,"Recurring",'Sch A. Input'!$H$13:$CA$13,"&lt;="&amp;'Sch D. Workings'!$L$11)</f>
        <v>0</v>
      </c>
      <c r="K58" s="223">
        <f>SUMIFS('Sch A. Input'!H56:CA56,'Sch A. Input'!$H$14:$CA$14,"One-time",'Sch A. Input'!$H$13:$CA$13,"&lt;="&amp;'Sch D. Workings'!$L$11)</f>
        <v>0</v>
      </c>
      <c r="L58" s="224">
        <f t="shared" si="13"/>
        <v>0</v>
      </c>
      <c r="M58" s="223">
        <f t="shared" si="15"/>
        <v>0</v>
      </c>
      <c r="N58" s="223">
        <f t="shared" si="14"/>
        <v>0</v>
      </c>
      <c r="O58" s="249">
        <f t="shared" si="16"/>
        <v>0</v>
      </c>
      <c r="P58" s="258">
        <f t="shared" si="17"/>
        <v>0</v>
      </c>
      <c r="Q58" s="226">
        <f t="shared" si="18"/>
        <v>0</v>
      </c>
      <c r="R58" s="95">
        <f t="shared" si="19"/>
        <v>0</v>
      </c>
      <c r="S58" s="232">
        <f>IF(AND(F58&lt;&gt;0,F58&lt;=E58,F58&lt;=INDEX('Sch A. Input'!$CD$15:$CD$39,MATCH(E58,'Sch A. Input'!$CD$15:$CD$39,FALSE)-1,1)),"Leaver",J58-G58)</f>
        <v>0</v>
      </c>
      <c r="T58" s="232">
        <f>IF(AND(F58&lt;&gt;0,F58&lt;=E58,F58&lt;=INDEX('Sch A. Input'!$CD$15:$CD$39,MATCH(E58,'Sch A. Input'!$CD$15:$CD$39,FALSE)-1,1)),"Leaver",K58-H58)</f>
        <v>0</v>
      </c>
      <c r="U58" s="233">
        <f>IF(AND(F58&lt;&gt;0,F58&lt;=E58,F58&lt;=INDEX('Sch A. Input'!$CD$15:$CD$39,MATCH(E58,'Sch A. Input'!$CD$15:$CD$39,FALSE)-1,1)),"Leaver",L58-I58)</f>
        <v>0</v>
      </c>
      <c r="V58" s="233">
        <f>IF(AND(F58&lt;&gt;0,F58&lt;=E58,F58&lt;=INDEX('Sch A. Input'!$CD$15:$CD$39,MATCH(E58,'Sch A. Input'!$CD$15:$CD$39,FALSE)-1,1)),"Leaver",IFERROR(S58/X58*24,0))</f>
        <v>0</v>
      </c>
      <c r="W58" s="233">
        <f>IF(AND(F58&lt;&gt;0,F58&lt;=E58,F58&lt;=INDEX('Sch A. Input'!$CD$15:$CD$39,MATCH(E58,'Sch A. Input'!$CD$15:$CD$39,FALSE)-1,1)),"Leaver",V58+T58)</f>
        <v>0</v>
      </c>
      <c r="X58" s="254">
        <f>IF(AND(F58&lt;&gt;0,F58&lt;=E58,F58&lt;=INDEX('Sch A. Input'!$CD$15:$CD$39,MATCH(E58,'Sch A. Input'!$CD$15:$CD$39,FALSE)-1,1)),"Leaver",IF(OR(D58="",D58&gt;$L$11,($L$11-15)&lt;$K$9),0,DAYS360(D58,E58+1,FALSE)/15-1))</f>
        <v>0</v>
      </c>
      <c r="Y58" s="255">
        <f>IF(AND(F58&lt;&gt;0,F58&lt;=E58,F58&lt;=INDEX('Sch A. Input'!$CD$15:$CD$39,MATCH(E58,'Sch A. Input'!$CD$15:$CD$39,FALSE)-1,1)),"Leaver",IFERROR(IF((S58/$X58*$M$9+T58)&gt;$D$12,"YES","NO"),0))</f>
        <v>0</v>
      </c>
      <c r="Z58" s="220">
        <f>IF(AND(F58&lt;&gt;0,F58&lt;=E58,F58&lt;=INDEX('Sch A. Input'!$CD$15:$CD$39,MATCH(E58,'Sch A. Input'!$CD$15:$CD$39,FALSE)-1,1)),"Leaver",IFERROR(IF(Y58="Yes",MIN($U58*($G$12/$D$12),$G$12),(SUMPRODUCT(--((MIN(W58,$D$12))&gt;$C$9:$C$12),((MIN(W58,$D$12))-$C$9:$C$12),$H$9:$H$12))-((1-(X58/24))*(SUMPRODUCT(--((MIN(V58,$D$12))&gt;$C$9:$C$12),((MIN(V58,$D$12))-$C$9:$C$12),$H$9:$H$12)))),0))</f>
        <v>0</v>
      </c>
      <c r="AA58" s="167">
        <f>IF(AND(F58&lt;&gt;0,F58&lt;=E58,F58&lt;=INDEX('Sch A. Input'!$CD$15:$CD$39,MATCH(E58,'Sch A. Input'!$CD$15:$CD$39,FALSE)-1,1)),"Leaver",IFERROR(Z58/U58,0))</f>
        <v>0</v>
      </c>
      <c r="AB58" s="168">
        <f>IF(AND(F58&lt;&gt;0,F58&lt;=E58,F58&lt;=INDEX('Sch A. Input'!$CD$15:$CD$39,MATCH(E58,'Sch A. Input'!$CD$15:$CD$39,FALSE)-1,1)),"Leaver",Q58-Z58)</f>
        <v>0</v>
      </c>
      <c r="AC58" s="92">
        <f t="shared" si="20"/>
        <v>0</v>
      </c>
      <c r="BK58" s="2"/>
      <c r="BL58" s="2"/>
      <c r="CI58"/>
    </row>
    <row r="59" spans="2:87" x14ac:dyDescent="0.35">
      <c r="B59" s="70" t="str">
        <f>IF('Sch A. Input'!B57="","",'Sch A. Input'!B57)</f>
        <v/>
      </c>
      <c r="C59" s="276" t="str">
        <f>IF('Sch A. Input'!C57="","",'Sch A. Input'!C57)</f>
        <v/>
      </c>
      <c r="D59" s="71" t="str">
        <f>IF('Sch A. Input'!D57="","",'Sch A. Input'!D57)</f>
        <v/>
      </c>
      <c r="E59" s="71">
        <f>'Sch A. Input'!E57</f>
        <v>45016</v>
      </c>
      <c r="F59" s="71">
        <f>'Sch A. Input'!F57</f>
        <v>0</v>
      </c>
      <c r="G59" s="221">
        <f>SUMIFS('Sch A. Input'!H57:CA57,'Sch A. Input'!$H$13:$CA$13,$L$11,'Sch A. Input'!$H$14:$CA$14,"Recurring")</f>
        <v>0</v>
      </c>
      <c r="H59" s="221">
        <f>SUMIFS('Sch A. Input'!H57:CA57,'Sch A. Input'!$H$13:$CA$13,$L$11,'Sch A. Input'!$H$14:$CA$14,"One-time")</f>
        <v>0</v>
      </c>
      <c r="I59" s="222">
        <f t="shared" si="12"/>
        <v>0</v>
      </c>
      <c r="J59" s="223">
        <f>SUMIFS('Sch A. Input'!H57:CA57,'Sch A. Input'!$H$14:$CA$14,"Recurring",'Sch A. Input'!$H$13:$CA$13,"&lt;="&amp;'Sch D. Workings'!$L$11)</f>
        <v>0</v>
      </c>
      <c r="K59" s="223">
        <f>SUMIFS('Sch A. Input'!H57:CA57,'Sch A. Input'!$H$14:$CA$14,"One-time",'Sch A. Input'!$H$13:$CA$13,"&lt;="&amp;'Sch D. Workings'!$L$11)</f>
        <v>0</v>
      </c>
      <c r="L59" s="224">
        <f t="shared" si="13"/>
        <v>0</v>
      </c>
      <c r="M59" s="223">
        <f t="shared" si="15"/>
        <v>0</v>
      </c>
      <c r="N59" s="223">
        <f t="shared" si="14"/>
        <v>0</v>
      </c>
      <c r="O59" s="249">
        <f t="shared" si="16"/>
        <v>0</v>
      </c>
      <c r="P59" s="258">
        <f t="shared" si="17"/>
        <v>0</v>
      </c>
      <c r="Q59" s="226">
        <f t="shared" si="18"/>
        <v>0</v>
      </c>
      <c r="R59" s="95">
        <f t="shared" si="19"/>
        <v>0</v>
      </c>
      <c r="S59" s="232">
        <f>IF(AND(F59&lt;&gt;0,F59&lt;=E59,F59&lt;=INDEX('Sch A. Input'!$CD$15:$CD$39,MATCH(E59,'Sch A. Input'!$CD$15:$CD$39,FALSE)-1,1)),"Leaver",J59-G59)</f>
        <v>0</v>
      </c>
      <c r="T59" s="232">
        <f>IF(AND(F59&lt;&gt;0,F59&lt;=E59,F59&lt;=INDEX('Sch A. Input'!$CD$15:$CD$39,MATCH(E59,'Sch A. Input'!$CD$15:$CD$39,FALSE)-1,1)),"Leaver",K59-H59)</f>
        <v>0</v>
      </c>
      <c r="U59" s="233">
        <f>IF(AND(F59&lt;&gt;0,F59&lt;=E59,F59&lt;=INDEX('Sch A. Input'!$CD$15:$CD$39,MATCH(E59,'Sch A. Input'!$CD$15:$CD$39,FALSE)-1,1)),"Leaver",L59-I59)</f>
        <v>0</v>
      </c>
      <c r="V59" s="233">
        <f>IF(AND(F59&lt;&gt;0,F59&lt;=E59,F59&lt;=INDEX('Sch A. Input'!$CD$15:$CD$39,MATCH(E59,'Sch A. Input'!$CD$15:$CD$39,FALSE)-1,1)),"Leaver",IFERROR(S59/X59*24,0))</f>
        <v>0</v>
      </c>
      <c r="W59" s="233">
        <f>IF(AND(F59&lt;&gt;0,F59&lt;=E59,F59&lt;=INDEX('Sch A. Input'!$CD$15:$CD$39,MATCH(E59,'Sch A. Input'!$CD$15:$CD$39,FALSE)-1,1)),"Leaver",V59+T59)</f>
        <v>0</v>
      </c>
      <c r="X59" s="254">
        <f>IF(AND(F59&lt;&gt;0,F59&lt;=E59,F59&lt;=INDEX('Sch A. Input'!$CD$15:$CD$39,MATCH(E59,'Sch A. Input'!$CD$15:$CD$39,FALSE)-1,1)),"Leaver",IF(OR(D59="",D59&gt;$L$11,($L$11-15)&lt;$K$9),0,DAYS360(D59,E59+1,FALSE)/15-1))</f>
        <v>0</v>
      </c>
      <c r="Y59" s="255">
        <f>IF(AND(F59&lt;&gt;0,F59&lt;=E59,F59&lt;=INDEX('Sch A. Input'!$CD$15:$CD$39,MATCH(E59,'Sch A. Input'!$CD$15:$CD$39,FALSE)-1,1)),"Leaver",IFERROR(IF((S59/$X59*$M$9+T59)&gt;$D$12,"YES","NO"),0))</f>
        <v>0</v>
      </c>
      <c r="Z59" s="220">
        <f>IF(AND(F59&lt;&gt;0,F59&lt;=E59,F59&lt;=INDEX('Sch A. Input'!$CD$15:$CD$39,MATCH(E59,'Sch A. Input'!$CD$15:$CD$39,FALSE)-1,1)),"Leaver",IFERROR(IF(Y59="Yes",MIN($U59*($G$12/$D$12),$G$12),(SUMPRODUCT(--((MIN(W59,$D$12))&gt;$C$9:$C$12),((MIN(W59,$D$12))-$C$9:$C$12),$H$9:$H$12))-((1-(X59/24))*(SUMPRODUCT(--((MIN(V59,$D$12))&gt;$C$9:$C$12),((MIN(V59,$D$12))-$C$9:$C$12),$H$9:$H$12)))),0))</f>
        <v>0</v>
      </c>
      <c r="AA59" s="167">
        <f>IF(AND(F59&lt;&gt;0,F59&lt;=E59,F59&lt;=INDEX('Sch A. Input'!$CD$15:$CD$39,MATCH(E59,'Sch A. Input'!$CD$15:$CD$39,FALSE)-1,1)),"Leaver",IFERROR(Z59/U59,0))</f>
        <v>0</v>
      </c>
      <c r="AB59" s="168">
        <f>IF(AND(F59&lt;&gt;0,F59&lt;=E59,F59&lt;=INDEX('Sch A. Input'!$CD$15:$CD$39,MATCH(E59,'Sch A. Input'!$CD$15:$CD$39,FALSE)-1,1)),"Leaver",Q59-Z59)</f>
        <v>0</v>
      </c>
      <c r="AC59" s="92">
        <f t="shared" si="20"/>
        <v>0</v>
      </c>
      <c r="BK59" s="2"/>
      <c r="BL59" s="2"/>
      <c r="CI59"/>
    </row>
    <row r="60" spans="2:87" x14ac:dyDescent="0.35">
      <c r="B60" s="70" t="str">
        <f>IF('Sch A. Input'!B58="","",'Sch A. Input'!B58)</f>
        <v/>
      </c>
      <c r="C60" s="276" t="str">
        <f>IF('Sch A. Input'!C58="","",'Sch A. Input'!C58)</f>
        <v/>
      </c>
      <c r="D60" s="71" t="str">
        <f>IF('Sch A. Input'!D58="","",'Sch A. Input'!D58)</f>
        <v/>
      </c>
      <c r="E60" s="71">
        <f>'Sch A. Input'!E58</f>
        <v>45016</v>
      </c>
      <c r="F60" s="71">
        <f>'Sch A. Input'!F58</f>
        <v>0</v>
      </c>
      <c r="G60" s="221">
        <f>SUMIFS('Sch A. Input'!H58:CA58,'Sch A. Input'!$H$13:$CA$13,$L$11,'Sch A. Input'!$H$14:$CA$14,"Recurring")</f>
        <v>0</v>
      </c>
      <c r="H60" s="221">
        <f>SUMIFS('Sch A. Input'!H58:CA58,'Sch A. Input'!$H$13:$CA$13,$L$11,'Sch A. Input'!$H$14:$CA$14,"One-time")</f>
        <v>0</v>
      </c>
      <c r="I60" s="222">
        <f t="shared" si="12"/>
        <v>0</v>
      </c>
      <c r="J60" s="223">
        <f>SUMIFS('Sch A. Input'!H58:CA58,'Sch A. Input'!$H$14:$CA$14,"Recurring",'Sch A. Input'!$H$13:$CA$13,"&lt;="&amp;'Sch D. Workings'!$L$11)</f>
        <v>0</v>
      </c>
      <c r="K60" s="223">
        <f>SUMIFS('Sch A. Input'!H58:CA58,'Sch A. Input'!$H$14:$CA$14,"One-time",'Sch A. Input'!$H$13:$CA$13,"&lt;="&amp;'Sch D. Workings'!$L$11)</f>
        <v>0</v>
      </c>
      <c r="L60" s="224">
        <f t="shared" si="13"/>
        <v>0</v>
      </c>
      <c r="M60" s="223">
        <f t="shared" si="15"/>
        <v>0</v>
      </c>
      <c r="N60" s="223">
        <f t="shared" si="14"/>
        <v>0</v>
      </c>
      <c r="O60" s="249">
        <f t="shared" si="16"/>
        <v>0</v>
      </c>
      <c r="P60" s="258">
        <f t="shared" si="17"/>
        <v>0</v>
      </c>
      <c r="Q60" s="226">
        <f t="shared" si="18"/>
        <v>0</v>
      </c>
      <c r="R60" s="95">
        <f t="shared" si="19"/>
        <v>0</v>
      </c>
      <c r="S60" s="232">
        <f>IF(AND(F60&lt;&gt;0,F60&lt;=E60,F60&lt;=INDEX('Sch A. Input'!$CD$15:$CD$39,MATCH(E60,'Sch A. Input'!$CD$15:$CD$39,FALSE)-1,1)),"Leaver",J60-G60)</f>
        <v>0</v>
      </c>
      <c r="T60" s="232">
        <f>IF(AND(F60&lt;&gt;0,F60&lt;=E60,F60&lt;=INDEX('Sch A. Input'!$CD$15:$CD$39,MATCH(E60,'Sch A. Input'!$CD$15:$CD$39,FALSE)-1,1)),"Leaver",K60-H60)</f>
        <v>0</v>
      </c>
      <c r="U60" s="233">
        <f>IF(AND(F60&lt;&gt;0,F60&lt;=E60,F60&lt;=INDEX('Sch A. Input'!$CD$15:$CD$39,MATCH(E60,'Sch A. Input'!$CD$15:$CD$39,FALSE)-1,1)),"Leaver",L60-I60)</f>
        <v>0</v>
      </c>
      <c r="V60" s="233">
        <f>IF(AND(F60&lt;&gt;0,F60&lt;=E60,F60&lt;=INDEX('Sch A. Input'!$CD$15:$CD$39,MATCH(E60,'Sch A. Input'!$CD$15:$CD$39,FALSE)-1,1)),"Leaver",IFERROR(S60/X60*24,0))</f>
        <v>0</v>
      </c>
      <c r="W60" s="233">
        <f>IF(AND(F60&lt;&gt;0,F60&lt;=E60,F60&lt;=INDEX('Sch A. Input'!$CD$15:$CD$39,MATCH(E60,'Sch A. Input'!$CD$15:$CD$39,FALSE)-1,1)),"Leaver",V60+T60)</f>
        <v>0</v>
      </c>
      <c r="X60" s="254">
        <f>IF(AND(F60&lt;&gt;0,F60&lt;=E60,F60&lt;=INDEX('Sch A. Input'!$CD$15:$CD$39,MATCH(E60,'Sch A. Input'!$CD$15:$CD$39,FALSE)-1,1)),"Leaver",IF(OR(D60="",D60&gt;$L$11,($L$11-15)&lt;$K$9),0,DAYS360(D60,E60+1,FALSE)/15-1))</f>
        <v>0</v>
      </c>
      <c r="Y60" s="255">
        <f>IF(AND(F60&lt;&gt;0,F60&lt;=E60,F60&lt;=INDEX('Sch A. Input'!$CD$15:$CD$39,MATCH(E60,'Sch A. Input'!$CD$15:$CD$39,FALSE)-1,1)),"Leaver",IFERROR(IF((S60/$X60*$M$9+T60)&gt;$D$12,"YES","NO"),0))</f>
        <v>0</v>
      </c>
      <c r="Z60" s="220">
        <f>IF(AND(F60&lt;&gt;0,F60&lt;=E60,F60&lt;=INDEX('Sch A. Input'!$CD$15:$CD$39,MATCH(E60,'Sch A. Input'!$CD$15:$CD$39,FALSE)-1,1)),"Leaver",IFERROR(IF(Y60="Yes",MIN($U60*($G$12/$D$12),$G$12),(SUMPRODUCT(--((MIN(W60,$D$12))&gt;$C$9:$C$12),((MIN(W60,$D$12))-$C$9:$C$12),$H$9:$H$12))-((1-(X60/24))*(SUMPRODUCT(--((MIN(V60,$D$12))&gt;$C$9:$C$12),((MIN(V60,$D$12))-$C$9:$C$12),$H$9:$H$12)))),0))</f>
        <v>0</v>
      </c>
      <c r="AA60" s="167">
        <f>IF(AND(F60&lt;&gt;0,F60&lt;=E60,F60&lt;=INDEX('Sch A. Input'!$CD$15:$CD$39,MATCH(E60,'Sch A. Input'!$CD$15:$CD$39,FALSE)-1,1)),"Leaver",IFERROR(Z60/U60,0))</f>
        <v>0</v>
      </c>
      <c r="AB60" s="168">
        <f>IF(AND(F60&lt;&gt;0,F60&lt;=E60,F60&lt;=INDEX('Sch A. Input'!$CD$15:$CD$39,MATCH(E60,'Sch A. Input'!$CD$15:$CD$39,FALSE)-1,1)),"Leaver",Q60-Z60)</f>
        <v>0</v>
      </c>
      <c r="AC60" s="92">
        <f t="shared" si="20"/>
        <v>0</v>
      </c>
      <c r="BK60" s="2"/>
      <c r="BL60" s="2"/>
      <c r="CI60"/>
    </row>
    <row r="61" spans="2:87" x14ac:dyDescent="0.35">
      <c r="B61" s="70" t="str">
        <f>IF('Sch A. Input'!B59="","",'Sch A. Input'!B59)</f>
        <v/>
      </c>
      <c r="C61" s="276" t="str">
        <f>IF('Sch A. Input'!C59="","",'Sch A. Input'!C59)</f>
        <v/>
      </c>
      <c r="D61" s="71" t="str">
        <f>IF('Sch A. Input'!D59="","",'Sch A. Input'!D59)</f>
        <v/>
      </c>
      <c r="E61" s="71">
        <f>'Sch A. Input'!E59</f>
        <v>45016</v>
      </c>
      <c r="F61" s="71">
        <f>'Sch A. Input'!F59</f>
        <v>0</v>
      </c>
      <c r="G61" s="221">
        <f>SUMIFS('Sch A. Input'!H59:CA59,'Sch A. Input'!$H$13:$CA$13,$L$11,'Sch A. Input'!$H$14:$CA$14,"Recurring")</f>
        <v>0</v>
      </c>
      <c r="H61" s="221">
        <f>SUMIFS('Sch A. Input'!H59:CA59,'Sch A. Input'!$H$13:$CA$13,$L$11,'Sch A. Input'!$H$14:$CA$14,"One-time")</f>
        <v>0</v>
      </c>
      <c r="I61" s="222">
        <f t="shared" si="12"/>
        <v>0</v>
      </c>
      <c r="J61" s="223">
        <f>SUMIFS('Sch A. Input'!H59:CA59,'Sch A. Input'!$H$14:$CA$14,"Recurring",'Sch A. Input'!$H$13:$CA$13,"&lt;="&amp;'Sch D. Workings'!$L$11)</f>
        <v>0</v>
      </c>
      <c r="K61" s="223">
        <f>SUMIFS('Sch A. Input'!H59:CA59,'Sch A. Input'!$H$14:$CA$14,"One-time",'Sch A. Input'!$H$13:$CA$13,"&lt;="&amp;'Sch D. Workings'!$L$11)</f>
        <v>0</v>
      </c>
      <c r="L61" s="224">
        <f t="shared" si="13"/>
        <v>0</v>
      </c>
      <c r="M61" s="223">
        <f t="shared" si="15"/>
        <v>0</v>
      </c>
      <c r="N61" s="223">
        <f t="shared" si="14"/>
        <v>0</v>
      </c>
      <c r="O61" s="249">
        <f t="shared" si="16"/>
        <v>0</v>
      </c>
      <c r="P61" s="258">
        <f t="shared" si="17"/>
        <v>0</v>
      </c>
      <c r="Q61" s="226">
        <f t="shared" si="18"/>
        <v>0</v>
      </c>
      <c r="R61" s="95">
        <f t="shared" si="19"/>
        <v>0</v>
      </c>
      <c r="S61" s="232">
        <f>IF(AND(F61&lt;&gt;0,F61&lt;=E61,F61&lt;=INDEX('Sch A. Input'!$CD$15:$CD$39,MATCH(E61,'Sch A. Input'!$CD$15:$CD$39,FALSE)-1,1)),"Leaver",J61-G61)</f>
        <v>0</v>
      </c>
      <c r="T61" s="232">
        <f>IF(AND(F61&lt;&gt;0,F61&lt;=E61,F61&lt;=INDEX('Sch A. Input'!$CD$15:$CD$39,MATCH(E61,'Sch A. Input'!$CD$15:$CD$39,FALSE)-1,1)),"Leaver",K61-H61)</f>
        <v>0</v>
      </c>
      <c r="U61" s="233">
        <f>IF(AND(F61&lt;&gt;0,F61&lt;=E61,F61&lt;=INDEX('Sch A. Input'!$CD$15:$CD$39,MATCH(E61,'Sch A. Input'!$CD$15:$CD$39,FALSE)-1,1)),"Leaver",L61-I61)</f>
        <v>0</v>
      </c>
      <c r="V61" s="233">
        <f>IF(AND(F61&lt;&gt;0,F61&lt;=E61,F61&lt;=INDEX('Sch A. Input'!$CD$15:$CD$39,MATCH(E61,'Sch A. Input'!$CD$15:$CD$39,FALSE)-1,1)),"Leaver",IFERROR(S61/X61*24,0))</f>
        <v>0</v>
      </c>
      <c r="W61" s="233">
        <f>IF(AND(F61&lt;&gt;0,F61&lt;=E61,F61&lt;=INDEX('Sch A. Input'!$CD$15:$CD$39,MATCH(E61,'Sch A. Input'!$CD$15:$CD$39,FALSE)-1,1)),"Leaver",V61+T61)</f>
        <v>0</v>
      </c>
      <c r="X61" s="254">
        <f>IF(AND(F61&lt;&gt;0,F61&lt;=E61,F61&lt;=INDEX('Sch A. Input'!$CD$15:$CD$39,MATCH(E61,'Sch A. Input'!$CD$15:$CD$39,FALSE)-1,1)),"Leaver",IF(OR(D61="",D61&gt;$L$11,($L$11-15)&lt;$K$9),0,DAYS360(D61,E61+1,FALSE)/15-1))</f>
        <v>0</v>
      </c>
      <c r="Y61" s="255">
        <f>IF(AND(F61&lt;&gt;0,F61&lt;=E61,F61&lt;=INDEX('Sch A. Input'!$CD$15:$CD$39,MATCH(E61,'Sch A. Input'!$CD$15:$CD$39,FALSE)-1,1)),"Leaver",IFERROR(IF((S61/$X61*$M$9+T61)&gt;$D$12,"YES","NO"),0))</f>
        <v>0</v>
      </c>
      <c r="Z61" s="220">
        <f>IF(AND(F61&lt;&gt;0,F61&lt;=E61,F61&lt;=INDEX('Sch A. Input'!$CD$15:$CD$39,MATCH(E61,'Sch A. Input'!$CD$15:$CD$39,FALSE)-1,1)),"Leaver",IFERROR(IF(Y61="Yes",MIN($U61*($G$12/$D$12),$G$12),(SUMPRODUCT(--((MIN(W61,$D$12))&gt;$C$9:$C$12),((MIN(W61,$D$12))-$C$9:$C$12),$H$9:$H$12))-((1-(X61/24))*(SUMPRODUCT(--((MIN(V61,$D$12))&gt;$C$9:$C$12),((MIN(V61,$D$12))-$C$9:$C$12),$H$9:$H$12)))),0))</f>
        <v>0</v>
      </c>
      <c r="AA61" s="167">
        <f>IF(AND(F61&lt;&gt;0,F61&lt;=E61,F61&lt;=INDEX('Sch A. Input'!$CD$15:$CD$39,MATCH(E61,'Sch A. Input'!$CD$15:$CD$39,FALSE)-1,1)),"Leaver",IFERROR(Z61/U61,0))</f>
        <v>0</v>
      </c>
      <c r="AB61" s="168">
        <f>IF(AND(F61&lt;&gt;0,F61&lt;=E61,F61&lt;=INDEX('Sch A. Input'!$CD$15:$CD$39,MATCH(E61,'Sch A. Input'!$CD$15:$CD$39,FALSE)-1,1)),"Leaver",Q61-Z61)</f>
        <v>0</v>
      </c>
      <c r="AC61" s="92">
        <f t="shared" si="20"/>
        <v>0</v>
      </c>
      <c r="BK61" s="2"/>
      <c r="BL61" s="2"/>
      <c r="CI61"/>
    </row>
    <row r="62" spans="2:87" x14ac:dyDescent="0.35">
      <c r="B62" s="70" t="str">
        <f>IF('Sch A. Input'!B60="","",'Sch A. Input'!B60)</f>
        <v/>
      </c>
      <c r="C62" s="276" t="str">
        <f>IF('Sch A. Input'!C60="","",'Sch A. Input'!C60)</f>
        <v/>
      </c>
      <c r="D62" s="71" t="str">
        <f>IF('Sch A. Input'!D60="","",'Sch A. Input'!D60)</f>
        <v/>
      </c>
      <c r="E62" s="71">
        <f>'Sch A. Input'!E60</f>
        <v>45016</v>
      </c>
      <c r="F62" s="71">
        <f>'Sch A. Input'!F60</f>
        <v>0</v>
      </c>
      <c r="G62" s="221">
        <f>SUMIFS('Sch A. Input'!H60:CA60,'Sch A. Input'!$H$13:$CA$13,$L$11,'Sch A. Input'!$H$14:$CA$14,"Recurring")</f>
        <v>0</v>
      </c>
      <c r="H62" s="221">
        <f>SUMIFS('Sch A. Input'!H60:CA60,'Sch A. Input'!$H$13:$CA$13,$L$11,'Sch A. Input'!$H$14:$CA$14,"One-time")</f>
        <v>0</v>
      </c>
      <c r="I62" s="222">
        <f t="shared" si="12"/>
        <v>0</v>
      </c>
      <c r="J62" s="223">
        <f>SUMIFS('Sch A. Input'!H60:CA60,'Sch A. Input'!$H$14:$CA$14,"Recurring",'Sch A. Input'!$H$13:$CA$13,"&lt;="&amp;'Sch D. Workings'!$L$11)</f>
        <v>0</v>
      </c>
      <c r="K62" s="223">
        <f>SUMIFS('Sch A. Input'!H60:CA60,'Sch A. Input'!$H$14:$CA$14,"One-time",'Sch A. Input'!$H$13:$CA$13,"&lt;="&amp;'Sch D. Workings'!$L$11)</f>
        <v>0</v>
      </c>
      <c r="L62" s="224">
        <f t="shared" si="13"/>
        <v>0</v>
      </c>
      <c r="M62" s="223">
        <f t="shared" si="15"/>
        <v>0</v>
      </c>
      <c r="N62" s="223">
        <f t="shared" si="14"/>
        <v>0</v>
      </c>
      <c r="O62" s="249">
        <f t="shared" si="16"/>
        <v>0</v>
      </c>
      <c r="P62" s="258">
        <f t="shared" si="17"/>
        <v>0</v>
      </c>
      <c r="Q62" s="226">
        <f t="shared" si="18"/>
        <v>0</v>
      </c>
      <c r="R62" s="95">
        <f t="shared" si="19"/>
        <v>0</v>
      </c>
      <c r="S62" s="232">
        <f>IF(AND(F62&lt;&gt;0,F62&lt;=E62,F62&lt;=INDEX('Sch A. Input'!$CD$15:$CD$39,MATCH(E62,'Sch A. Input'!$CD$15:$CD$39,FALSE)-1,1)),"Leaver",J62-G62)</f>
        <v>0</v>
      </c>
      <c r="T62" s="232">
        <f>IF(AND(F62&lt;&gt;0,F62&lt;=E62,F62&lt;=INDEX('Sch A. Input'!$CD$15:$CD$39,MATCH(E62,'Sch A. Input'!$CD$15:$CD$39,FALSE)-1,1)),"Leaver",K62-H62)</f>
        <v>0</v>
      </c>
      <c r="U62" s="233">
        <f>IF(AND(F62&lt;&gt;0,F62&lt;=E62,F62&lt;=INDEX('Sch A. Input'!$CD$15:$CD$39,MATCH(E62,'Sch A. Input'!$CD$15:$CD$39,FALSE)-1,1)),"Leaver",L62-I62)</f>
        <v>0</v>
      </c>
      <c r="V62" s="233">
        <f>IF(AND(F62&lt;&gt;0,F62&lt;=E62,F62&lt;=INDEX('Sch A. Input'!$CD$15:$CD$39,MATCH(E62,'Sch A. Input'!$CD$15:$CD$39,FALSE)-1,1)),"Leaver",IFERROR(S62/X62*24,0))</f>
        <v>0</v>
      </c>
      <c r="W62" s="233">
        <f>IF(AND(F62&lt;&gt;0,F62&lt;=E62,F62&lt;=INDEX('Sch A. Input'!$CD$15:$CD$39,MATCH(E62,'Sch A. Input'!$CD$15:$CD$39,FALSE)-1,1)),"Leaver",V62+T62)</f>
        <v>0</v>
      </c>
      <c r="X62" s="254">
        <f>IF(AND(F62&lt;&gt;0,F62&lt;=E62,F62&lt;=INDEX('Sch A. Input'!$CD$15:$CD$39,MATCH(E62,'Sch A. Input'!$CD$15:$CD$39,FALSE)-1,1)),"Leaver",IF(OR(D62="",D62&gt;$L$11,($L$11-15)&lt;$K$9),0,DAYS360(D62,E62+1,FALSE)/15-1))</f>
        <v>0</v>
      </c>
      <c r="Y62" s="255">
        <f>IF(AND(F62&lt;&gt;0,F62&lt;=E62,F62&lt;=INDEX('Sch A. Input'!$CD$15:$CD$39,MATCH(E62,'Sch A. Input'!$CD$15:$CD$39,FALSE)-1,1)),"Leaver",IFERROR(IF((S62/$X62*$M$9+T62)&gt;$D$12,"YES","NO"),0))</f>
        <v>0</v>
      </c>
      <c r="Z62" s="220">
        <f>IF(AND(F62&lt;&gt;0,F62&lt;=E62,F62&lt;=INDEX('Sch A. Input'!$CD$15:$CD$39,MATCH(E62,'Sch A. Input'!$CD$15:$CD$39,FALSE)-1,1)),"Leaver",IFERROR(IF(Y62="Yes",MIN($U62*($G$12/$D$12),$G$12),(SUMPRODUCT(--((MIN(W62,$D$12))&gt;$C$9:$C$12),((MIN(W62,$D$12))-$C$9:$C$12),$H$9:$H$12))-((1-(X62/24))*(SUMPRODUCT(--((MIN(V62,$D$12))&gt;$C$9:$C$12),((MIN(V62,$D$12))-$C$9:$C$12),$H$9:$H$12)))),0))</f>
        <v>0</v>
      </c>
      <c r="AA62" s="167">
        <f>IF(AND(F62&lt;&gt;0,F62&lt;=E62,F62&lt;=INDEX('Sch A. Input'!$CD$15:$CD$39,MATCH(E62,'Sch A. Input'!$CD$15:$CD$39,FALSE)-1,1)),"Leaver",IFERROR(Z62/U62,0))</f>
        <v>0</v>
      </c>
      <c r="AB62" s="168">
        <f>IF(AND(F62&lt;&gt;0,F62&lt;=E62,F62&lt;=INDEX('Sch A. Input'!$CD$15:$CD$39,MATCH(E62,'Sch A. Input'!$CD$15:$CD$39,FALSE)-1,1)),"Leaver",Q62-Z62)</f>
        <v>0</v>
      </c>
      <c r="AC62" s="92">
        <f t="shared" si="20"/>
        <v>0</v>
      </c>
      <c r="BK62" s="2"/>
      <c r="BL62" s="2"/>
      <c r="CI62"/>
    </row>
    <row r="63" spans="2:87" x14ac:dyDescent="0.35">
      <c r="B63" s="70" t="str">
        <f>IF('Sch A. Input'!B61="","",'Sch A. Input'!B61)</f>
        <v/>
      </c>
      <c r="C63" s="276" t="str">
        <f>IF('Sch A. Input'!C61="","",'Sch A. Input'!C61)</f>
        <v/>
      </c>
      <c r="D63" s="71" t="str">
        <f>IF('Sch A. Input'!D61="","",'Sch A. Input'!D61)</f>
        <v/>
      </c>
      <c r="E63" s="71">
        <f>'Sch A. Input'!E61</f>
        <v>45016</v>
      </c>
      <c r="F63" s="71">
        <f>'Sch A. Input'!F61</f>
        <v>0</v>
      </c>
      <c r="G63" s="221">
        <f>SUMIFS('Sch A. Input'!H61:CA61,'Sch A. Input'!$H$13:$CA$13,$L$11,'Sch A. Input'!$H$14:$CA$14,"Recurring")</f>
        <v>0</v>
      </c>
      <c r="H63" s="221">
        <f>SUMIFS('Sch A. Input'!H61:CA61,'Sch A. Input'!$H$13:$CA$13,$L$11,'Sch A. Input'!$H$14:$CA$14,"One-time")</f>
        <v>0</v>
      </c>
      <c r="I63" s="222">
        <f t="shared" si="12"/>
        <v>0</v>
      </c>
      <c r="J63" s="223">
        <f>SUMIFS('Sch A. Input'!H61:CA61,'Sch A. Input'!$H$14:$CA$14,"Recurring",'Sch A. Input'!$H$13:$CA$13,"&lt;="&amp;'Sch D. Workings'!$L$11)</f>
        <v>0</v>
      </c>
      <c r="K63" s="223">
        <f>SUMIFS('Sch A. Input'!H61:CA61,'Sch A. Input'!$H$14:$CA$14,"One-time",'Sch A. Input'!$H$13:$CA$13,"&lt;="&amp;'Sch D. Workings'!$L$11)</f>
        <v>0</v>
      </c>
      <c r="L63" s="224">
        <f t="shared" si="13"/>
        <v>0</v>
      </c>
      <c r="M63" s="223">
        <f t="shared" si="15"/>
        <v>0</v>
      </c>
      <c r="N63" s="223">
        <f t="shared" si="14"/>
        <v>0</v>
      </c>
      <c r="O63" s="249">
        <f t="shared" si="16"/>
        <v>0</v>
      </c>
      <c r="P63" s="258">
        <f t="shared" si="17"/>
        <v>0</v>
      </c>
      <c r="Q63" s="226">
        <f t="shared" si="18"/>
        <v>0</v>
      </c>
      <c r="R63" s="95">
        <f t="shared" si="19"/>
        <v>0</v>
      </c>
      <c r="S63" s="232">
        <f>IF(AND(F63&lt;&gt;0,F63&lt;=E63,F63&lt;=INDEX('Sch A. Input'!$CD$15:$CD$39,MATCH(E63,'Sch A. Input'!$CD$15:$CD$39,FALSE)-1,1)),"Leaver",J63-G63)</f>
        <v>0</v>
      </c>
      <c r="T63" s="232">
        <f>IF(AND(F63&lt;&gt;0,F63&lt;=E63,F63&lt;=INDEX('Sch A. Input'!$CD$15:$CD$39,MATCH(E63,'Sch A. Input'!$CD$15:$CD$39,FALSE)-1,1)),"Leaver",K63-H63)</f>
        <v>0</v>
      </c>
      <c r="U63" s="233">
        <f>IF(AND(F63&lt;&gt;0,F63&lt;=E63,F63&lt;=INDEX('Sch A. Input'!$CD$15:$CD$39,MATCH(E63,'Sch A. Input'!$CD$15:$CD$39,FALSE)-1,1)),"Leaver",L63-I63)</f>
        <v>0</v>
      </c>
      <c r="V63" s="233">
        <f>IF(AND(F63&lt;&gt;0,F63&lt;=E63,F63&lt;=INDEX('Sch A. Input'!$CD$15:$CD$39,MATCH(E63,'Sch A. Input'!$CD$15:$CD$39,FALSE)-1,1)),"Leaver",IFERROR(S63/X63*24,0))</f>
        <v>0</v>
      </c>
      <c r="W63" s="233">
        <f>IF(AND(F63&lt;&gt;0,F63&lt;=E63,F63&lt;=INDEX('Sch A. Input'!$CD$15:$CD$39,MATCH(E63,'Sch A. Input'!$CD$15:$CD$39,FALSE)-1,1)),"Leaver",V63+T63)</f>
        <v>0</v>
      </c>
      <c r="X63" s="254">
        <f>IF(AND(F63&lt;&gt;0,F63&lt;=E63,F63&lt;=INDEX('Sch A. Input'!$CD$15:$CD$39,MATCH(E63,'Sch A. Input'!$CD$15:$CD$39,FALSE)-1,1)),"Leaver",IF(OR(D63="",D63&gt;$L$11,($L$11-15)&lt;$K$9),0,DAYS360(D63,E63+1,FALSE)/15-1))</f>
        <v>0</v>
      </c>
      <c r="Y63" s="255">
        <f>IF(AND(F63&lt;&gt;0,F63&lt;=E63,F63&lt;=INDEX('Sch A. Input'!$CD$15:$CD$39,MATCH(E63,'Sch A. Input'!$CD$15:$CD$39,FALSE)-1,1)),"Leaver",IFERROR(IF((S63/$X63*$M$9+T63)&gt;$D$12,"YES","NO"),0))</f>
        <v>0</v>
      </c>
      <c r="Z63" s="220">
        <f>IF(AND(F63&lt;&gt;0,F63&lt;=E63,F63&lt;=INDEX('Sch A. Input'!$CD$15:$CD$39,MATCH(E63,'Sch A. Input'!$CD$15:$CD$39,FALSE)-1,1)),"Leaver",IFERROR(IF(Y63="Yes",MIN($U63*($G$12/$D$12),$G$12),(SUMPRODUCT(--((MIN(W63,$D$12))&gt;$C$9:$C$12),((MIN(W63,$D$12))-$C$9:$C$12),$H$9:$H$12))-((1-(X63/24))*(SUMPRODUCT(--((MIN(V63,$D$12))&gt;$C$9:$C$12),((MIN(V63,$D$12))-$C$9:$C$12),$H$9:$H$12)))),0))</f>
        <v>0</v>
      </c>
      <c r="AA63" s="167">
        <f>IF(AND(F63&lt;&gt;0,F63&lt;=E63,F63&lt;=INDEX('Sch A. Input'!$CD$15:$CD$39,MATCH(E63,'Sch A. Input'!$CD$15:$CD$39,FALSE)-1,1)),"Leaver",IFERROR(Z63/U63,0))</f>
        <v>0</v>
      </c>
      <c r="AB63" s="168">
        <f>IF(AND(F63&lt;&gt;0,F63&lt;=E63,F63&lt;=INDEX('Sch A. Input'!$CD$15:$CD$39,MATCH(E63,'Sch A. Input'!$CD$15:$CD$39,FALSE)-1,1)),"Leaver",Q63-Z63)</f>
        <v>0</v>
      </c>
      <c r="AC63" s="92">
        <f t="shared" si="20"/>
        <v>0</v>
      </c>
      <c r="BK63" s="2"/>
      <c r="BL63" s="2"/>
      <c r="CI63"/>
    </row>
    <row r="64" spans="2:87" x14ac:dyDescent="0.35">
      <c r="B64" s="70" t="str">
        <f>IF('Sch A. Input'!B62="","",'Sch A. Input'!B62)</f>
        <v/>
      </c>
      <c r="C64" s="276" t="str">
        <f>IF('Sch A. Input'!C62="","",'Sch A. Input'!C62)</f>
        <v/>
      </c>
      <c r="D64" s="71" t="str">
        <f>IF('Sch A. Input'!D62="","",'Sch A. Input'!D62)</f>
        <v/>
      </c>
      <c r="E64" s="71">
        <f>'Sch A. Input'!E62</f>
        <v>45016</v>
      </c>
      <c r="F64" s="71">
        <f>'Sch A. Input'!F62</f>
        <v>0</v>
      </c>
      <c r="G64" s="221">
        <f>SUMIFS('Sch A. Input'!H62:CA62,'Sch A. Input'!$H$13:$CA$13,$L$11,'Sch A. Input'!$H$14:$CA$14,"Recurring")</f>
        <v>0</v>
      </c>
      <c r="H64" s="221">
        <f>SUMIFS('Sch A. Input'!H62:CA62,'Sch A. Input'!$H$13:$CA$13,$L$11,'Sch A. Input'!$H$14:$CA$14,"One-time")</f>
        <v>0</v>
      </c>
      <c r="I64" s="222">
        <f t="shared" si="12"/>
        <v>0</v>
      </c>
      <c r="J64" s="223">
        <f>SUMIFS('Sch A. Input'!H62:CA62,'Sch A. Input'!$H$14:$CA$14,"Recurring",'Sch A. Input'!$H$13:$CA$13,"&lt;="&amp;'Sch D. Workings'!$L$11)</f>
        <v>0</v>
      </c>
      <c r="K64" s="223">
        <f>SUMIFS('Sch A. Input'!H62:CA62,'Sch A. Input'!$H$14:$CA$14,"One-time",'Sch A. Input'!$H$13:$CA$13,"&lt;="&amp;'Sch D. Workings'!$L$11)</f>
        <v>0</v>
      </c>
      <c r="L64" s="224">
        <f t="shared" si="13"/>
        <v>0</v>
      </c>
      <c r="M64" s="223">
        <f t="shared" si="15"/>
        <v>0</v>
      </c>
      <c r="N64" s="223">
        <f t="shared" si="14"/>
        <v>0</v>
      </c>
      <c r="O64" s="249">
        <f t="shared" si="16"/>
        <v>0</v>
      </c>
      <c r="P64" s="258">
        <f t="shared" si="17"/>
        <v>0</v>
      </c>
      <c r="Q64" s="226">
        <f t="shared" si="18"/>
        <v>0</v>
      </c>
      <c r="R64" s="95">
        <f t="shared" si="19"/>
        <v>0</v>
      </c>
      <c r="S64" s="232">
        <f>IF(AND(F64&lt;&gt;0,F64&lt;=E64,F64&lt;=INDEX('Sch A. Input'!$CD$15:$CD$39,MATCH(E64,'Sch A. Input'!$CD$15:$CD$39,FALSE)-1,1)),"Leaver",J64-G64)</f>
        <v>0</v>
      </c>
      <c r="T64" s="232">
        <f>IF(AND(F64&lt;&gt;0,F64&lt;=E64,F64&lt;=INDEX('Sch A. Input'!$CD$15:$CD$39,MATCH(E64,'Sch A. Input'!$CD$15:$CD$39,FALSE)-1,1)),"Leaver",K64-H64)</f>
        <v>0</v>
      </c>
      <c r="U64" s="233">
        <f>IF(AND(F64&lt;&gt;0,F64&lt;=E64,F64&lt;=INDEX('Sch A. Input'!$CD$15:$CD$39,MATCH(E64,'Sch A. Input'!$CD$15:$CD$39,FALSE)-1,1)),"Leaver",L64-I64)</f>
        <v>0</v>
      </c>
      <c r="V64" s="233">
        <f>IF(AND(F64&lt;&gt;0,F64&lt;=E64,F64&lt;=INDEX('Sch A. Input'!$CD$15:$CD$39,MATCH(E64,'Sch A. Input'!$CD$15:$CD$39,FALSE)-1,1)),"Leaver",IFERROR(S64/X64*24,0))</f>
        <v>0</v>
      </c>
      <c r="W64" s="233">
        <f>IF(AND(F64&lt;&gt;0,F64&lt;=E64,F64&lt;=INDEX('Sch A. Input'!$CD$15:$CD$39,MATCH(E64,'Sch A. Input'!$CD$15:$CD$39,FALSE)-1,1)),"Leaver",V64+T64)</f>
        <v>0</v>
      </c>
      <c r="X64" s="254">
        <f>IF(AND(F64&lt;&gt;0,F64&lt;=E64,F64&lt;=INDEX('Sch A. Input'!$CD$15:$CD$39,MATCH(E64,'Sch A. Input'!$CD$15:$CD$39,FALSE)-1,1)),"Leaver",IF(OR(D64="",D64&gt;$L$11,($L$11-15)&lt;$K$9),0,DAYS360(D64,E64+1,FALSE)/15-1))</f>
        <v>0</v>
      </c>
      <c r="Y64" s="255">
        <f>IF(AND(F64&lt;&gt;0,F64&lt;=E64,F64&lt;=INDEX('Sch A. Input'!$CD$15:$CD$39,MATCH(E64,'Sch A. Input'!$CD$15:$CD$39,FALSE)-1,1)),"Leaver",IFERROR(IF((S64/$X64*$M$9+T64)&gt;$D$12,"YES","NO"),0))</f>
        <v>0</v>
      </c>
      <c r="Z64" s="220">
        <f>IF(AND(F64&lt;&gt;0,F64&lt;=E64,F64&lt;=INDEX('Sch A. Input'!$CD$15:$CD$39,MATCH(E64,'Sch A. Input'!$CD$15:$CD$39,FALSE)-1,1)),"Leaver",IFERROR(IF(Y64="Yes",MIN($U64*($G$12/$D$12),$G$12),(SUMPRODUCT(--((MIN(W64,$D$12))&gt;$C$9:$C$12),((MIN(W64,$D$12))-$C$9:$C$12),$H$9:$H$12))-((1-(X64/24))*(SUMPRODUCT(--((MIN(V64,$D$12))&gt;$C$9:$C$12),((MIN(V64,$D$12))-$C$9:$C$12),$H$9:$H$12)))),0))</f>
        <v>0</v>
      </c>
      <c r="AA64" s="167">
        <f>IF(AND(F64&lt;&gt;0,F64&lt;=E64,F64&lt;=INDEX('Sch A. Input'!$CD$15:$CD$39,MATCH(E64,'Sch A. Input'!$CD$15:$CD$39,FALSE)-1,1)),"Leaver",IFERROR(Z64/U64,0))</f>
        <v>0</v>
      </c>
      <c r="AB64" s="168">
        <f>IF(AND(F64&lt;&gt;0,F64&lt;=E64,F64&lt;=INDEX('Sch A. Input'!$CD$15:$CD$39,MATCH(E64,'Sch A. Input'!$CD$15:$CD$39,FALSE)-1,1)),"Leaver",Q64-Z64)</f>
        <v>0</v>
      </c>
      <c r="AC64" s="92">
        <f t="shared" si="20"/>
        <v>0</v>
      </c>
      <c r="BK64" s="2"/>
      <c r="BL64" s="2"/>
      <c r="CI64"/>
    </row>
    <row r="65" spans="2:87" x14ac:dyDescent="0.35">
      <c r="B65" s="70" t="str">
        <f>IF('Sch A. Input'!B63="","",'Sch A. Input'!B63)</f>
        <v/>
      </c>
      <c r="C65" s="276" t="str">
        <f>IF('Sch A. Input'!C63="","",'Sch A. Input'!C63)</f>
        <v/>
      </c>
      <c r="D65" s="71" t="str">
        <f>IF('Sch A. Input'!D63="","",'Sch A. Input'!D63)</f>
        <v/>
      </c>
      <c r="E65" s="71">
        <f>'Sch A. Input'!E63</f>
        <v>45016</v>
      </c>
      <c r="F65" s="71">
        <f>'Sch A. Input'!F63</f>
        <v>0</v>
      </c>
      <c r="G65" s="221">
        <f>SUMIFS('Sch A. Input'!H63:CA63,'Sch A. Input'!$H$13:$CA$13,$L$11,'Sch A. Input'!$H$14:$CA$14,"Recurring")</f>
        <v>0</v>
      </c>
      <c r="H65" s="221">
        <f>SUMIFS('Sch A. Input'!H63:CA63,'Sch A. Input'!$H$13:$CA$13,$L$11,'Sch A. Input'!$H$14:$CA$14,"One-time")</f>
        <v>0</v>
      </c>
      <c r="I65" s="222">
        <f t="shared" si="12"/>
        <v>0</v>
      </c>
      <c r="J65" s="223">
        <f>SUMIFS('Sch A. Input'!H63:CA63,'Sch A. Input'!$H$14:$CA$14,"Recurring",'Sch A. Input'!$H$13:$CA$13,"&lt;="&amp;'Sch D. Workings'!$L$11)</f>
        <v>0</v>
      </c>
      <c r="K65" s="223">
        <f>SUMIFS('Sch A. Input'!H63:CA63,'Sch A. Input'!$H$14:$CA$14,"One-time",'Sch A. Input'!$H$13:$CA$13,"&lt;="&amp;'Sch D. Workings'!$L$11)</f>
        <v>0</v>
      </c>
      <c r="L65" s="224">
        <f t="shared" si="13"/>
        <v>0</v>
      </c>
      <c r="M65" s="223">
        <f t="shared" si="15"/>
        <v>0</v>
      </c>
      <c r="N65" s="223">
        <f t="shared" si="14"/>
        <v>0</v>
      </c>
      <c r="O65" s="249">
        <f t="shared" si="16"/>
        <v>0</v>
      </c>
      <c r="P65" s="258">
        <f t="shared" si="17"/>
        <v>0</v>
      </c>
      <c r="Q65" s="226">
        <f t="shared" si="18"/>
        <v>0</v>
      </c>
      <c r="R65" s="95">
        <f t="shared" si="19"/>
        <v>0</v>
      </c>
      <c r="S65" s="232">
        <f>IF(AND(F65&lt;&gt;0,F65&lt;=E65,F65&lt;=INDEX('Sch A. Input'!$CD$15:$CD$39,MATCH(E65,'Sch A. Input'!$CD$15:$CD$39,FALSE)-1,1)),"Leaver",J65-G65)</f>
        <v>0</v>
      </c>
      <c r="T65" s="232">
        <f>IF(AND(F65&lt;&gt;0,F65&lt;=E65,F65&lt;=INDEX('Sch A. Input'!$CD$15:$CD$39,MATCH(E65,'Sch A. Input'!$CD$15:$CD$39,FALSE)-1,1)),"Leaver",K65-H65)</f>
        <v>0</v>
      </c>
      <c r="U65" s="233">
        <f>IF(AND(F65&lt;&gt;0,F65&lt;=E65,F65&lt;=INDEX('Sch A. Input'!$CD$15:$CD$39,MATCH(E65,'Sch A. Input'!$CD$15:$CD$39,FALSE)-1,1)),"Leaver",L65-I65)</f>
        <v>0</v>
      </c>
      <c r="V65" s="233">
        <f>IF(AND(F65&lt;&gt;0,F65&lt;=E65,F65&lt;=INDEX('Sch A. Input'!$CD$15:$CD$39,MATCH(E65,'Sch A. Input'!$CD$15:$CD$39,FALSE)-1,1)),"Leaver",IFERROR(S65/X65*24,0))</f>
        <v>0</v>
      </c>
      <c r="W65" s="233">
        <f>IF(AND(F65&lt;&gt;0,F65&lt;=E65,F65&lt;=INDEX('Sch A. Input'!$CD$15:$CD$39,MATCH(E65,'Sch A. Input'!$CD$15:$CD$39,FALSE)-1,1)),"Leaver",V65+T65)</f>
        <v>0</v>
      </c>
      <c r="X65" s="254">
        <f>IF(AND(F65&lt;&gt;0,F65&lt;=E65,F65&lt;=INDEX('Sch A. Input'!$CD$15:$CD$39,MATCH(E65,'Sch A. Input'!$CD$15:$CD$39,FALSE)-1,1)),"Leaver",IF(OR(D65="",D65&gt;$L$11,($L$11-15)&lt;$K$9),0,DAYS360(D65,E65+1,FALSE)/15-1))</f>
        <v>0</v>
      </c>
      <c r="Y65" s="255">
        <f>IF(AND(F65&lt;&gt;0,F65&lt;=E65,F65&lt;=INDEX('Sch A. Input'!$CD$15:$CD$39,MATCH(E65,'Sch A. Input'!$CD$15:$CD$39,FALSE)-1,1)),"Leaver",IFERROR(IF((S65/$X65*$M$9+T65)&gt;$D$12,"YES","NO"),0))</f>
        <v>0</v>
      </c>
      <c r="Z65" s="220">
        <f>IF(AND(F65&lt;&gt;0,F65&lt;=E65,F65&lt;=INDEX('Sch A. Input'!$CD$15:$CD$39,MATCH(E65,'Sch A. Input'!$CD$15:$CD$39,FALSE)-1,1)),"Leaver",IFERROR(IF(Y65="Yes",MIN($U65*($G$12/$D$12),$G$12),(SUMPRODUCT(--((MIN(W65,$D$12))&gt;$C$9:$C$12),((MIN(W65,$D$12))-$C$9:$C$12),$H$9:$H$12))-((1-(X65/24))*(SUMPRODUCT(--((MIN(V65,$D$12))&gt;$C$9:$C$12),((MIN(V65,$D$12))-$C$9:$C$12),$H$9:$H$12)))),0))</f>
        <v>0</v>
      </c>
      <c r="AA65" s="167">
        <f>IF(AND(F65&lt;&gt;0,F65&lt;=E65,F65&lt;=INDEX('Sch A. Input'!$CD$15:$CD$39,MATCH(E65,'Sch A. Input'!$CD$15:$CD$39,FALSE)-1,1)),"Leaver",IFERROR(Z65/U65,0))</f>
        <v>0</v>
      </c>
      <c r="AB65" s="168">
        <f>IF(AND(F65&lt;&gt;0,F65&lt;=E65,F65&lt;=INDEX('Sch A. Input'!$CD$15:$CD$39,MATCH(E65,'Sch A. Input'!$CD$15:$CD$39,FALSE)-1,1)),"Leaver",Q65-Z65)</f>
        <v>0</v>
      </c>
      <c r="AC65" s="92">
        <f t="shared" si="20"/>
        <v>0</v>
      </c>
      <c r="BK65" s="2"/>
      <c r="BL65" s="2"/>
      <c r="CI65"/>
    </row>
    <row r="66" spans="2:87" x14ac:dyDescent="0.35">
      <c r="B66" s="70" t="str">
        <f>IF('Sch A. Input'!B64="","",'Sch A. Input'!B64)</f>
        <v/>
      </c>
      <c r="C66" s="276" t="str">
        <f>IF('Sch A. Input'!C64="","",'Sch A. Input'!C64)</f>
        <v/>
      </c>
      <c r="D66" s="71" t="str">
        <f>IF('Sch A. Input'!D64="","",'Sch A. Input'!D64)</f>
        <v/>
      </c>
      <c r="E66" s="71">
        <f>'Sch A. Input'!E64</f>
        <v>45016</v>
      </c>
      <c r="F66" s="71">
        <f>'Sch A. Input'!F64</f>
        <v>0</v>
      </c>
      <c r="G66" s="221">
        <f>SUMIFS('Sch A. Input'!H64:CA64,'Sch A. Input'!$H$13:$CA$13,$L$11,'Sch A. Input'!$H$14:$CA$14,"Recurring")</f>
        <v>0</v>
      </c>
      <c r="H66" s="221">
        <f>SUMIFS('Sch A. Input'!H64:CA64,'Sch A. Input'!$H$13:$CA$13,$L$11,'Sch A. Input'!$H$14:$CA$14,"One-time")</f>
        <v>0</v>
      </c>
      <c r="I66" s="222">
        <f t="shared" si="12"/>
        <v>0</v>
      </c>
      <c r="J66" s="223">
        <f>SUMIFS('Sch A. Input'!H64:CA64,'Sch A. Input'!$H$14:$CA$14,"Recurring",'Sch A. Input'!$H$13:$CA$13,"&lt;="&amp;'Sch D. Workings'!$L$11)</f>
        <v>0</v>
      </c>
      <c r="K66" s="223">
        <f>SUMIFS('Sch A. Input'!H64:CA64,'Sch A. Input'!$H$14:$CA$14,"One-time",'Sch A. Input'!$H$13:$CA$13,"&lt;="&amp;'Sch D. Workings'!$L$11)</f>
        <v>0</v>
      </c>
      <c r="L66" s="224">
        <f t="shared" si="13"/>
        <v>0</v>
      </c>
      <c r="M66" s="223">
        <f t="shared" si="15"/>
        <v>0</v>
      </c>
      <c r="N66" s="223">
        <f t="shared" si="14"/>
        <v>0</v>
      </c>
      <c r="O66" s="249">
        <f t="shared" si="16"/>
        <v>0</v>
      </c>
      <c r="P66" s="258">
        <f t="shared" si="17"/>
        <v>0</v>
      </c>
      <c r="Q66" s="226">
        <f t="shared" si="18"/>
        <v>0</v>
      </c>
      <c r="R66" s="95">
        <f t="shared" si="19"/>
        <v>0</v>
      </c>
      <c r="S66" s="232">
        <f>IF(AND(F66&lt;&gt;0,F66&lt;=E66,F66&lt;=INDEX('Sch A. Input'!$CD$15:$CD$39,MATCH(E66,'Sch A. Input'!$CD$15:$CD$39,FALSE)-1,1)),"Leaver",J66-G66)</f>
        <v>0</v>
      </c>
      <c r="T66" s="232">
        <f>IF(AND(F66&lt;&gt;0,F66&lt;=E66,F66&lt;=INDEX('Sch A. Input'!$CD$15:$CD$39,MATCH(E66,'Sch A. Input'!$CD$15:$CD$39,FALSE)-1,1)),"Leaver",K66-H66)</f>
        <v>0</v>
      </c>
      <c r="U66" s="233">
        <f>IF(AND(F66&lt;&gt;0,F66&lt;=E66,F66&lt;=INDEX('Sch A. Input'!$CD$15:$CD$39,MATCH(E66,'Sch A. Input'!$CD$15:$CD$39,FALSE)-1,1)),"Leaver",L66-I66)</f>
        <v>0</v>
      </c>
      <c r="V66" s="233">
        <f>IF(AND(F66&lt;&gt;0,F66&lt;=E66,F66&lt;=INDEX('Sch A. Input'!$CD$15:$CD$39,MATCH(E66,'Sch A. Input'!$CD$15:$CD$39,FALSE)-1,1)),"Leaver",IFERROR(S66/X66*24,0))</f>
        <v>0</v>
      </c>
      <c r="W66" s="233">
        <f>IF(AND(F66&lt;&gt;0,F66&lt;=E66,F66&lt;=INDEX('Sch A. Input'!$CD$15:$CD$39,MATCH(E66,'Sch A. Input'!$CD$15:$CD$39,FALSE)-1,1)),"Leaver",V66+T66)</f>
        <v>0</v>
      </c>
      <c r="X66" s="254">
        <f>IF(AND(F66&lt;&gt;0,F66&lt;=E66,F66&lt;=INDEX('Sch A. Input'!$CD$15:$CD$39,MATCH(E66,'Sch A. Input'!$CD$15:$CD$39,FALSE)-1,1)),"Leaver",IF(OR(D66="",D66&gt;$L$11,($L$11-15)&lt;$K$9),0,DAYS360(D66,E66+1,FALSE)/15-1))</f>
        <v>0</v>
      </c>
      <c r="Y66" s="255">
        <f>IF(AND(F66&lt;&gt;0,F66&lt;=E66,F66&lt;=INDEX('Sch A. Input'!$CD$15:$CD$39,MATCH(E66,'Sch A. Input'!$CD$15:$CD$39,FALSE)-1,1)),"Leaver",IFERROR(IF((S66/$X66*$M$9+T66)&gt;$D$12,"YES","NO"),0))</f>
        <v>0</v>
      </c>
      <c r="Z66" s="220">
        <f>IF(AND(F66&lt;&gt;0,F66&lt;=E66,F66&lt;=INDEX('Sch A. Input'!$CD$15:$CD$39,MATCH(E66,'Sch A. Input'!$CD$15:$CD$39,FALSE)-1,1)),"Leaver",IFERROR(IF(Y66="Yes",MIN($U66*($G$12/$D$12),$G$12),(SUMPRODUCT(--((MIN(W66,$D$12))&gt;$C$9:$C$12),((MIN(W66,$D$12))-$C$9:$C$12),$H$9:$H$12))-((1-(X66/24))*(SUMPRODUCT(--((MIN(V66,$D$12))&gt;$C$9:$C$12),((MIN(V66,$D$12))-$C$9:$C$12),$H$9:$H$12)))),0))</f>
        <v>0</v>
      </c>
      <c r="AA66" s="167">
        <f>IF(AND(F66&lt;&gt;0,F66&lt;=E66,F66&lt;=INDEX('Sch A. Input'!$CD$15:$CD$39,MATCH(E66,'Sch A. Input'!$CD$15:$CD$39,FALSE)-1,1)),"Leaver",IFERROR(Z66/U66,0))</f>
        <v>0</v>
      </c>
      <c r="AB66" s="168">
        <f>IF(AND(F66&lt;&gt;0,F66&lt;=E66,F66&lt;=INDEX('Sch A. Input'!$CD$15:$CD$39,MATCH(E66,'Sch A. Input'!$CD$15:$CD$39,FALSE)-1,1)),"Leaver",Q66-Z66)</f>
        <v>0</v>
      </c>
      <c r="AC66" s="92">
        <f t="shared" si="20"/>
        <v>0</v>
      </c>
      <c r="BK66" s="2"/>
      <c r="BL66" s="2"/>
      <c r="CI66"/>
    </row>
    <row r="67" spans="2:87" x14ac:dyDescent="0.35">
      <c r="B67" s="70" t="str">
        <f>IF('Sch A. Input'!B65="","",'Sch A. Input'!B65)</f>
        <v/>
      </c>
      <c r="C67" s="276" t="str">
        <f>IF('Sch A. Input'!C65="","",'Sch A. Input'!C65)</f>
        <v/>
      </c>
      <c r="D67" s="71" t="str">
        <f>IF('Sch A. Input'!D65="","",'Sch A. Input'!D65)</f>
        <v/>
      </c>
      <c r="E67" s="71">
        <f>'Sch A. Input'!E65</f>
        <v>45016</v>
      </c>
      <c r="F67" s="71">
        <f>'Sch A. Input'!F65</f>
        <v>0</v>
      </c>
      <c r="G67" s="221">
        <f>SUMIFS('Sch A. Input'!H65:CA65,'Sch A. Input'!$H$13:$CA$13,$L$11,'Sch A. Input'!$H$14:$CA$14,"Recurring")</f>
        <v>0</v>
      </c>
      <c r="H67" s="221">
        <f>SUMIFS('Sch A. Input'!H65:CA65,'Sch A. Input'!$H$13:$CA$13,$L$11,'Sch A. Input'!$H$14:$CA$14,"One-time")</f>
        <v>0</v>
      </c>
      <c r="I67" s="222">
        <f t="shared" si="12"/>
        <v>0</v>
      </c>
      <c r="J67" s="223">
        <f>SUMIFS('Sch A. Input'!H65:CA65,'Sch A. Input'!$H$14:$CA$14,"Recurring",'Sch A. Input'!$H$13:$CA$13,"&lt;="&amp;'Sch D. Workings'!$L$11)</f>
        <v>0</v>
      </c>
      <c r="K67" s="223">
        <f>SUMIFS('Sch A. Input'!H65:CA65,'Sch A. Input'!$H$14:$CA$14,"One-time",'Sch A. Input'!$H$13:$CA$13,"&lt;="&amp;'Sch D. Workings'!$L$11)</f>
        <v>0</v>
      </c>
      <c r="L67" s="224">
        <f t="shared" si="13"/>
        <v>0</v>
      </c>
      <c r="M67" s="223">
        <f t="shared" si="15"/>
        <v>0</v>
      </c>
      <c r="N67" s="223">
        <f t="shared" si="14"/>
        <v>0</v>
      </c>
      <c r="O67" s="249">
        <f t="shared" si="16"/>
        <v>0</v>
      </c>
      <c r="P67" s="258">
        <f t="shared" si="17"/>
        <v>0</v>
      </c>
      <c r="Q67" s="226">
        <f t="shared" si="18"/>
        <v>0</v>
      </c>
      <c r="R67" s="95">
        <f t="shared" si="19"/>
        <v>0</v>
      </c>
      <c r="S67" s="232">
        <f>IF(AND(F67&lt;&gt;0,F67&lt;=E67,F67&lt;=INDEX('Sch A. Input'!$CD$15:$CD$39,MATCH(E67,'Sch A. Input'!$CD$15:$CD$39,FALSE)-1,1)),"Leaver",J67-G67)</f>
        <v>0</v>
      </c>
      <c r="T67" s="232">
        <f>IF(AND(F67&lt;&gt;0,F67&lt;=E67,F67&lt;=INDEX('Sch A. Input'!$CD$15:$CD$39,MATCH(E67,'Sch A. Input'!$CD$15:$CD$39,FALSE)-1,1)),"Leaver",K67-H67)</f>
        <v>0</v>
      </c>
      <c r="U67" s="233">
        <f>IF(AND(F67&lt;&gt;0,F67&lt;=E67,F67&lt;=INDEX('Sch A. Input'!$CD$15:$CD$39,MATCH(E67,'Sch A. Input'!$CD$15:$CD$39,FALSE)-1,1)),"Leaver",L67-I67)</f>
        <v>0</v>
      </c>
      <c r="V67" s="233">
        <f>IF(AND(F67&lt;&gt;0,F67&lt;=E67,F67&lt;=INDEX('Sch A. Input'!$CD$15:$CD$39,MATCH(E67,'Sch A. Input'!$CD$15:$CD$39,FALSE)-1,1)),"Leaver",IFERROR(S67/X67*24,0))</f>
        <v>0</v>
      </c>
      <c r="W67" s="233">
        <f>IF(AND(F67&lt;&gt;0,F67&lt;=E67,F67&lt;=INDEX('Sch A. Input'!$CD$15:$CD$39,MATCH(E67,'Sch A. Input'!$CD$15:$CD$39,FALSE)-1,1)),"Leaver",V67+T67)</f>
        <v>0</v>
      </c>
      <c r="X67" s="254">
        <f>IF(AND(F67&lt;&gt;0,F67&lt;=E67,F67&lt;=INDEX('Sch A. Input'!$CD$15:$CD$39,MATCH(E67,'Sch A. Input'!$CD$15:$CD$39,FALSE)-1,1)),"Leaver",IF(OR(D67="",D67&gt;$L$11,($L$11-15)&lt;$K$9),0,DAYS360(D67,E67+1,FALSE)/15-1))</f>
        <v>0</v>
      </c>
      <c r="Y67" s="255">
        <f>IF(AND(F67&lt;&gt;0,F67&lt;=E67,F67&lt;=INDEX('Sch A. Input'!$CD$15:$CD$39,MATCH(E67,'Sch A. Input'!$CD$15:$CD$39,FALSE)-1,1)),"Leaver",IFERROR(IF((S67/$X67*$M$9+T67)&gt;$D$12,"YES","NO"),0))</f>
        <v>0</v>
      </c>
      <c r="Z67" s="220">
        <f>IF(AND(F67&lt;&gt;0,F67&lt;=E67,F67&lt;=INDEX('Sch A. Input'!$CD$15:$CD$39,MATCH(E67,'Sch A. Input'!$CD$15:$CD$39,FALSE)-1,1)),"Leaver",IFERROR(IF(Y67="Yes",MIN($U67*($G$12/$D$12),$G$12),(SUMPRODUCT(--((MIN(W67,$D$12))&gt;$C$9:$C$12),((MIN(W67,$D$12))-$C$9:$C$12),$H$9:$H$12))-((1-(X67/24))*(SUMPRODUCT(--((MIN(V67,$D$12))&gt;$C$9:$C$12),((MIN(V67,$D$12))-$C$9:$C$12),$H$9:$H$12)))),0))</f>
        <v>0</v>
      </c>
      <c r="AA67" s="167">
        <f>IF(AND(F67&lt;&gt;0,F67&lt;=E67,F67&lt;=INDEX('Sch A. Input'!$CD$15:$CD$39,MATCH(E67,'Sch A. Input'!$CD$15:$CD$39,FALSE)-1,1)),"Leaver",IFERROR(Z67/U67,0))</f>
        <v>0</v>
      </c>
      <c r="AB67" s="168">
        <f>IF(AND(F67&lt;&gt;0,F67&lt;=E67,F67&lt;=INDEX('Sch A. Input'!$CD$15:$CD$39,MATCH(E67,'Sch A. Input'!$CD$15:$CD$39,FALSE)-1,1)),"Leaver",Q67-Z67)</f>
        <v>0</v>
      </c>
      <c r="AC67" s="92">
        <f t="shared" si="20"/>
        <v>0</v>
      </c>
      <c r="BK67" s="2"/>
      <c r="BL67" s="2"/>
      <c r="CI67"/>
    </row>
    <row r="68" spans="2:87" x14ac:dyDescent="0.35">
      <c r="B68" s="70" t="str">
        <f>IF('Sch A. Input'!B66="","",'Sch A. Input'!B66)</f>
        <v/>
      </c>
      <c r="C68" s="276" t="str">
        <f>IF('Sch A. Input'!C66="","",'Sch A. Input'!C66)</f>
        <v/>
      </c>
      <c r="D68" s="71" t="str">
        <f>IF('Sch A. Input'!D66="","",'Sch A. Input'!D66)</f>
        <v/>
      </c>
      <c r="E68" s="71">
        <f>'Sch A. Input'!E66</f>
        <v>45016</v>
      </c>
      <c r="F68" s="71">
        <f>'Sch A. Input'!F66</f>
        <v>0</v>
      </c>
      <c r="G68" s="221">
        <f>SUMIFS('Sch A. Input'!H66:CA66,'Sch A. Input'!$H$13:$CA$13,$L$11,'Sch A. Input'!$H$14:$CA$14,"Recurring")</f>
        <v>0</v>
      </c>
      <c r="H68" s="221">
        <f>SUMIFS('Sch A. Input'!H66:CA66,'Sch A. Input'!$H$13:$CA$13,$L$11,'Sch A. Input'!$H$14:$CA$14,"One-time")</f>
        <v>0</v>
      </c>
      <c r="I68" s="222">
        <f t="shared" si="12"/>
        <v>0</v>
      </c>
      <c r="J68" s="223">
        <f>SUMIFS('Sch A. Input'!H66:CA66,'Sch A. Input'!$H$14:$CA$14,"Recurring",'Sch A. Input'!$H$13:$CA$13,"&lt;="&amp;'Sch D. Workings'!$L$11)</f>
        <v>0</v>
      </c>
      <c r="K68" s="223">
        <f>SUMIFS('Sch A. Input'!H66:CA66,'Sch A. Input'!$H$14:$CA$14,"One-time",'Sch A. Input'!$H$13:$CA$13,"&lt;="&amp;'Sch D. Workings'!$L$11)</f>
        <v>0</v>
      </c>
      <c r="L68" s="224">
        <f t="shared" si="13"/>
        <v>0</v>
      </c>
      <c r="M68" s="223">
        <f t="shared" si="15"/>
        <v>0</v>
      </c>
      <c r="N68" s="223">
        <f t="shared" si="14"/>
        <v>0</v>
      </c>
      <c r="O68" s="249">
        <f t="shared" si="16"/>
        <v>0</v>
      </c>
      <c r="P68" s="258">
        <f t="shared" si="17"/>
        <v>0</v>
      </c>
      <c r="Q68" s="226">
        <f t="shared" si="18"/>
        <v>0</v>
      </c>
      <c r="R68" s="95">
        <f t="shared" si="19"/>
        <v>0</v>
      </c>
      <c r="S68" s="232">
        <f>IF(AND(F68&lt;&gt;0,F68&lt;=E68,F68&lt;=INDEX('Sch A. Input'!$CD$15:$CD$39,MATCH(E68,'Sch A. Input'!$CD$15:$CD$39,FALSE)-1,1)),"Leaver",J68-G68)</f>
        <v>0</v>
      </c>
      <c r="T68" s="232">
        <f>IF(AND(F68&lt;&gt;0,F68&lt;=E68,F68&lt;=INDEX('Sch A. Input'!$CD$15:$CD$39,MATCH(E68,'Sch A. Input'!$CD$15:$CD$39,FALSE)-1,1)),"Leaver",K68-H68)</f>
        <v>0</v>
      </c>
      <c r="U68" s="233">
        <f>IF(AND(F68&lt;&gt;0,F68&lt;=E68,F68&lt;=INDEX('Sch A. Input'!$CD$15:$CD$39,MATCH(E68,'Sch A. Input'!$CD$15:$CD$39,FALSE)-1,1)),"Leaver",L68-I68)</f>
        <v>0</v>
      </c>
      <c r="V68" s="233">
        <f>IF(AND(F68&lt;&gt;0,F68&lt;=E68,F68&lt;=INDEX('Sch A. Input'!$CD$15:$CD$39,MATCH(E68,'Sch A. Input'!$CD$15:$CD$39,FALSE)-1,1)),"Leaver",IFERROR(S68/X68*24,0))</f>
        <v>0</v>
      </c>
      <c r="W68" s="233">
        <f>IF(AND(F68&lt;&gt;0,F68&lt;=E68,F68&lt;=INDEX('Sch A. Input'!$CD$15:$CD$39,MATCH(E68,'Sch A. Input'!$CD$15:$CD$39,FALSE)-1,1)),"Leaver",V68+T68)</f>
        <v>0</v>
      </c>
      <c r="X68" s="254">
        <f>IF(AND(F68&lt;&gt;0,F68&lt;=E68,F68&lt;=INDEX('Sch A. Input'!$CD$15:$CD$39,MATCH(E68,'Sch A. Input'!$CD$15:$CD$39,FALSE)-1,1)),"Leaver",IF(OR(D68="",D68&gt;$L$11,($L$11-15)&lt;$K$9),0,DAYS360(D68,E68+1,FALSE)/15-1))</f>
        <v>0</v>
      </c>
      <c r="Y68" s="255">
        <f>IF(AND(F68&lt;&gt;0,F68&lt;=E68,F68&lt;=INDEX('Sch A. Input'!$CD$15:$CD$39,MATCH(E68,'Sch A. Input'!$CD$15:$CD$39,FALSE)-1,1)),"Leaver",IFERROR(IF((S68/$X68*$M$9+T68)&gt;$D$12,"YES","NO"),0))</f>
        <v>0</v>
      </c>
      <c r="Z68" s="220">
        <f>IF(AND(F68&lt;&gt;0,F68&lt;=E68,F68&lt;=INDEX('Sch A. Input'!$CD$15:$CD$39,MATCH(E68,'Sch A. Input'!$CD$15:$CD$39,FALSE)-1,1)),"Leaver",IFERROR(IF(Y68="Yes",MIN($U68*($G$12/$D$12),$G$12),(SUMPRODUCT(--((MIN(W68,$D$12))&gt;$C$9:$C$12),((MIN(W68,$D$12))-$C$9:$C$12),$H$9:$H$12))-((1-(X68/24))*(SUMPRODUCT(--((MIN(V68,$D$12))&gt;$C$9:$C$12),((MIN(V68,$D$12))-$C$9:$C$12),$H$9:$H$12)))),0))</f>
        <v>0</v>
      </c>
      <c r="AA68" s="167">
        <f>IF(AND(F68&lt;&gt;0,F68&lt;=E68,F68&lt;=INDEX('Sch A. Input'!$CD$15:$CD$39,MATCH(E68,'Sch A. Input'!$CD$15:$CD$39,FALSE)-1,1)),"Leaver",IFERROR(Z68/U68,0))</f>
        <v>0</v>
      </c>
      <c r="AB68" s="168">
        <f>IF(AND(F68&lt;&gt;0,F68&lt;=E68,F68&lt;=INDEX('Sch A. Input'!$CD$15:$CD$39,MATCH(E68,'Sch A. Input'!$CD$15:$CD$39,FALSE)-1,1)),"Leaver",Q68-Z68)</f>
        <v>0</v>
      </c>
      <c r="AC68" s="92">
        <f t="shared" si="20"/>
        <v>0</v>
      </c>
      <c r="BK68" s="2"/>
      <c r="BL68" s="2"/>
      <c r="CI68"/>
    </row>
    <row r="69" spans="2:87" x14ac:dyDescent="0.35">
      <c r="B69" s="70" t="str">
        <f>IF('Sch A. Input'!B67="","",'Sch A. Input'!B67)</f>
        <v/>
      </c>
      <c r="C69" s="276" t="str">
        <f>IF('Sch A. Input'!C67="","",'Sch A. Input'!C67)</f>
        <v/>
      </c>
      <c r="D69" s="71" t="str">
        <f>IF('Sch A. Input'!D67="","",'Sch A. Input'!D67)</f>
        <v/>
      </c>
      <c r="E69" s="71">
        <f>'Sch A. Input'!E67</f>
        <v>45016</v>
      </c>
      <c r="F69" s="71">
        <f>'Sch A. Input'!F67</f>
        <v>0</v>
      </c>
      <c r="G69" s="221">
        <f>SUMIFS('Sch A. Input'!H67:CA67,'Sch A. Input'!$H$13:$CA$13,$L$11,'Sch A. Input'!$H$14:$CA$14,"Recurring")</f>
        <v>0</v>
      </c>
      <c r="H69" s="221">
        <f>SUMIFS('Sch A. Input'!H67:CA67,'Sch A. Input'!$H$13:$CA$13,$L$11,'Sch A. Input'!$H$14:$CA$14,"One-time")</f>
        <v>0</v>
      </c>
      <c r="I69" s="222">
        <f t="shared" si="12"/>
        <v>0</v>
      </c>
      <c r="J69" s="223">
        <f>SUMIFS('Sch A. Input'!H67:CA67,'Sch A. Input'!$H$14:$CA$14,"Recurring",'Sch A. Input'!$H$13:$CA$13,"&lt;="&amp;'Sch D. Workings'!$L$11)</f>
        <v>0</v>
      </c>
      <c r="K69" s="223">
        <f>SUMIFS('Sch A. Input'!H67:CA67,'Sch A. Input'!$H$14:$CA$14,"One-time",'Sch A. Input'!$H$13:$CA$13,"&lt;="&amp;'Sch D. Workings'!$L$11)</f>
        <v>0</v>
      </c>
      <c r="L69" s="224">
        <f t="shared" si="13"/>
        <v>0</v>
      </c>
      <c r="M69" s="223">
        <f t="shared" si="15"/>
        <v>0</v>
      </c>
      <c r="N69" s="223">
        <f t="shared" si="14"/>
        <v>0</v>
      </c>
      <c r="O69" s="249">
        <f t="shared" si="16"/>
        <v>0</v>
      </c>
      <c r="P69" s="258">
        <f t="shared" si="17"/>
        <v>0</v>
      </c>
      <c r="Q69" s="226">
        <f t="shared" si="18"/>
        <v>0</v>
      </c>
      <c r="R69" s="95">
        <f t="shared" si="19"/>
        <v>0</v>
      </c>
      <c r="S69" s="232">
        <f>IF(AND(F69&lt;&gt;0,F69&lt;=E69,F69&lt;=INDEX('Sch A. Input'!$CD$15:$CD$39,MATCH(E69,'Sch A. Input'!$CD$15:$CD$39,FALSE)-1,1)),"Leaver",J69-G69)</f>
        <v>0</v>
      </c>
      <c r="T69" s="232">
        <f>IF(AND(F69&lt;&gt;0,F69&lt;=E69,F69&lt;=INDEX('Sch A. Input'!$CD$15:$CD$39,MATCH(E69,'Sch A. Input'!$CD$15:$CD$39,FALSE)-1,1)),"Leaver",K69-H69)</f>
        <v>0</v>
      </c>
      <c r="U69" s="233">
        <f>IF(AND(F69&lt;&gt;0,F69&lt;=E69,F69&lt;=INDEX('Sch A. Input'!$CD$15:$CD$39,MATCH(E69,'Sch A. Input'!$CD$15:$CD$39,FALSE)-1,1)),"Leaver",L69-I69)</f>
        <v>0</v>
      </c>
      <c r="V69" s="233">
        <f>IF(AND(F69&lt;&gt;0,F69&lt;=E69,F69&lt;=INDEX('Sch A. Input'!$CD$15:$CD$39,MATCH(E69,'Sch A. Input'!$CD$15:$CD$39,FALSE)-1,1)),"Leaver",IFERROR(S69/X69*24,0))</f>
        <v>0</v>
      </c>
      <c r="W69" s="233">
        <f>IF(AND(F69&lt;&gt;0,F69&lt;=E69,F69&lt;=INDEX('Sch A. Input'!$CD$15:$CD$39,MATCH(E69,'Sch A. Input'!$CD$15:$CD$39,FALSE)-1,1)),"Leaver",V69+T69)</f>
        <v>0</v>
      </c>
      <c r="X69" s="254">
        <f>IF(AND(F69&lt;&gt;0,F69&lt;=E69,F69&lt;=INDEX('Sch A. Input'!$CD$15:$CD$39,MATCH(E69,'Sch A. Input'!$CD$15:$CD$39,FALSE)-1,1)),"Leaver",IF(OR(D69="",D69&gt;$L$11,($L$11-15)&lt;$K$9),0,DAYS360(D69,E69+1,FALSE)/15-1))</f>
        <v>0</v>
      </c>
      <c r="Y69" s="255">
        <f>IF(AND(F69&lt;&gt;0,F69&lt;=E69,F69&lt;=INDEX('Sch A. Input'!$CD$15:$CD$39,MATCH(E69,'Sch A. Input'!$CD$15:$CD$39,FALSE)-1,1)),"Leaver",IFERROR(IF((S69/$X69*$M$9+T69)&gt;$D$12,"YES","NO"),0))</f>
        <v>0</v>
      </c>
      <c r="Z69" s="220">
        <f>IF(AND(F69&lt;&gt;0,F69&lt;=E69,F69&lt;=INDEX('Sch A. Input'!$CD$15:$CD$39,MATCH(E69,'Sch A. Input'!$CD$15:$CD$39,FALSE)-1,1)),"Leaver",IFERROR(IF(Y69="Yes",MIN($U69*($G$12/$D$12),$G$12),(SUMPRODUCT(--((MIN(W69,$D$12))&gt;$C$9:$C$12),((MIN(W69,$D$12))-$C$9:$C$12),$H$9:$H$12))-((1-(X69/24))*(SUMPRODUCT(--((MIN(V69,$D$12))&gt;$C$9:$C$12),((MIN(V69,$D$12))-$C$9:$C$12),$H$9:$H$12)))),0))</f>
        <v>0</v>
      </c>
      <c r="AA69" s="167">
        <f>IF(AND(F69&lt;&gt;0,F69&lt;=E69,F69&lt;=INDEX('Sch A. Input'!$CD$15:$CD$39,MATCH(E69,'Sch A. Input'!$CD$15:$CD$39,FALSE)-1,1)),"Leaver",IFERROR(Z69/U69,0))</f>
        <v>0</v>
      </c>
      <c r="AB69" s="168">
        <f>IF(AND(F69&lt;&gt;0,F69&lt;=E69,F69&lt;=INDEX('Sch A. Input'!$CD$15:$CD$39,MATCH(E69,'Sch A. Input'!$CD$15:$CD$39,FALSE)-1,1)),"Leaver",Q69-Z69)</f>
        <v>0</v>
      </c>
      <c r="AC69" s="92">
        <f t="shared" si="20"/>
        <v>0</v>
      </c>
      <c r="BK69" s="2"/>
      <c r="BL69" s="2"/>
      <c r="CI69"/>
    </row>
    <row r="70" spans="2:87" x14ac:dyDescent="0.35">
      <c r="B70" s="70" t="str">
        <f>IF('Sch A. Input'!B68="","",'Sch A. Input'!B68)</f>
        <v/>
      </c>
      <c r="C70" s="276" t="str">
        <f>IF('Sch A. Input'!C68="","",'Sch A. Input'!C68)</f>
        <v/>
      </c>
      <c r="D70" s="71" t="str">
        <f>IF('Sch A. Input'!D68="","",'Sch A. Input'!D68)</f>
        <v/>
      </c>
      <c r="E70" s="71">
        <f>'Sch A. Input'!E68</f>
        <v>45016</v>
      </c>
      <c r="F70" s="71">
        <f>'Sch A. Input'!F68</f>
        <v>0</v>
      </c>
      <c r="G70" s="221">
        <f>SUMIFS('Sch A. Input'!H68:CA68,'Sch A. Input'!$H$13:$CA$13,$L$11,'Sch A. Input'!$H$14:$CA$14,"Recurring")</f>
        <v>0</v>
      </c>
      <c r="H70" s="221">
        <f>SUMIFS('Sch A. Input'!H68:CA68,'Sch A. Input'!$H$13:$CA$13,$L$11,'Sch A. Input'!$H$14:$CA$14,"One-time")</f>
        <v>0</v>
      </c>
      <c r="I70" s="222">
        <f t="shared" si="12"/>
        <v>0</v>
      </c>
      <c r="J70" s="223">
        <f>SUMIFS('Sch A. Input'!H68:CA68,'Sch A. Input'!$H$14:$CA$14,"Recurring",'Sch A. Input'!$H$13:$CA$13,"&lt;="&amp;'Sch D. Workings'!$L$11)</f>
        <v>0</v>
      </c>
      <c r="K70" s="223">
        <f>SUMIFS('Sch A. Input'!H68:CA68,'Sch A. Input'!$H$14:$CA$14,"One-time",'Sch A. Input'!$H$13:$CA$13,"&lt;="&amp;'Sch D. Workings'!$L$11)</f>
        <v>0</v>
      </c>
      <c r="L70" s="224">
        <f t="shared" si="13"/>
        <v>0</v>
      </c>
      <c r="M70" s="223">
        <f t="shared" si="15"/>
        <v>0</v>
      </c>
      <c r="N70" s="223">
        <f t="shared" si="14"/>
        <v>0</v>
      </c>
      <c r="O70" s="249">
        <f t="shared" si="16"/>
        <v>0</v>
      </c>
      <c r="P70" s="258">
        <f t="shared" si="17"/>
        <v>0</v>
      </c>
      <c r="Q70" s="226">
        <f t="shared" si="18"/>
        <v>0</v>
      </c>
      <c r="R70" s="95">
        <f t="shared" si="19"/>
        <v>0</v>
      </c>
      <c r="S70" s="232">
        <f>IF(AND(F70&lt;&gt;0,F70&lt;=E70,F70&lt;=INDEX('Sch A. Input'!$CD$15:$CD$39,MATCH(E70,'Sch A. Input'!$CD$15:$CD$39,FALSE)-1,1)),"Leaver",J70-G70)</f>
        <v>0</v>
      </c>
      <c r="T70" s="232">
        <f>IF(AND(F70&lt;&gt;0,F70&lt;=E70,F70&lt;=INDEX('Sch A. Input'!$CD$15:$CD$39,MATCH(E70,'Sch A. Input'!$CD$15:$CD$39,FALSE)-1,1)),"Leaver",K70-H70)</f>
        <v>0</v>
      </c>
      <c r="U70" s="233">
        <f>IF(AND(F70&lt;&gt;0,F70&lt;=E70,F70&lt;=INDEX('Sch A. Input'!$CD$15:$CD$39,MATCH(E70,'Sch A. Input'!$CD$15:$CD$39,FALSE)-1,1)),"Leaver",L70-I70)</f>
        <v>0</v>
      </c>
      <c r="V70" s="233">
        <f>IF(AND(F70&lt;&gt;0,F70&lt;=E70,F70&lt;=INDEX('Sch A. Input'!$CD$15:$CD$39,MATCH(E70,'Sch A. Input'!$CD$15:$CD$39,FALSE)-1,1)),"Leaver",IFERROR(S70/X70*24,0))</f>
        <v>0</v>
      </c>
      <c r="W70" s="233">
        <f>IF(AND(F70&lt;&gt;0,F70&lt;=E70,F70&lt;=INDEX('Sch A. Input'!$CD$15:$CD$39,MATCH(E70,'Sch A. Input'!$CD$15:$CD$39,FALSE)-1,1)),"Leaver",V70+T70)</f>
        <v>0</v>
      </c>
      <c r="X70" s="254">
        <f>IF(AND(F70&lt;&gt;0,F70&lt;=E70,F70&lt;=INDEX('Sch A. Input'!$CD$15:$CD$39,MATCH(E70,'Sch A. Input'!$CD$15:$CD$39,FALSE)-1,1)),"Leaver",IF(OR(D70="",D70&gt;$L$11,($L$11-15)&lt;$K$9),0,DAYS360(D70,E70+1,FALSE)/15-1))</f>
        <v>0</v>
      </c>
      <c r="Y70" s="255">
        <f>IF(AND(F70&lt;&gt;0,F70&lt;=E70,F70&lt;=INDEX('Sch A. Input'!$CD$15:$CD$39,MATCH(E70,'Sch A. Input'!$CD$15:$CD$39,FALSE)-1,1)),"Leaver",IFERROR(IF((S70/$X70*$M$9+T70)&gt;$D$12,"YES","NO"),0))</f>
        <v>0</v>
      </c>
      <c r="Z70" s="220">
        <f>IF(AND(F70&lt;&gt;0,F70&lt;=E70,F70&lt;=INDEX('Sch A. Input'!$CD$15:$CD$39,MATCH(E70,'Sch A. Input'!$CD$15:$CD$39,FALSE)-1,1)),"Leaver",IFERROR(IF(Y70="Yes",MIN($U70*($G$12/$D$12),$G$12),(SUMPRODUCT(--((MIN(W70,$D$12))&gt;$C$9:$C$12),((MIN(W70,$D$12))-$C$9:$C$12),$H$9:$H$12))-((1-(X70/24))*(SUMPRODUCT(--((MIN(V70,$D$12))&gt;$C$9:$C$12),((MIN(V70,$D$12))-$C$9:$C$12),$H$9:$H$12)))),0))</f>
        <v>0</v>
      </c>
      <c r="AA70" s="167">
        <f>IF(AND(F70&lt;&gt;0,F70&lt;=E70,F70&lt;=INDEX('Sch A. Input'!$CD$15:$CD$39,MATCH(E70,'Sch A. Input'!$CD$15:$CD$39,FALSE)-1,1)),"Leaver",IFERROR(Z70/U70,0))</f>
        <v>0</v>
      </c>
      <c r="AB70" s="168">
        <f>IF(AND(F70&lt;&gt;0,F70&lt;=E70,F70&lt;=INDEX('Sch A. Input'!$CD$15:$CD$39,MATCH(E70,'Sch A. Input'!$CD$15:$CD$39,FALSE)-1,1)),"Leaver",Q70-Z70)</f>
        <v>0</v>
      </c>
      <c r="AC70" s="92">
        <f t="shared" si="20"/>
        <v>0</v>
      </c>
      <c r="BK70" s="2"/>
      <c r="BL70" s="2"/>
      <c r="CI70"/>
    </row>
    <row r="71" spans="2:87" x14ac:dyDescent="0.35">
      <c r="B71" s="70" t="str">
        <f>IF('Sch A. Input'!B69="","",'Sch A. Input'!B69)</f>
        <v/>
      </c>
      <c r="C71" s="276" t="str">
        <f>IF('Sch A. Input'!C69="","",'Sch A. Input'!C69)</f>
        <v/>
      </c>
      <c r="D71" s="71" t="str">
        <f>IF('Sch A. Input'!D69="","",'Sch A. Input'!D69)</f>
        <v/>
      </c>
      <c r="E71" s="71">
        <f>'Sch A. Input'!E69</f>
        <v>45016</v>
      </c>
      <c r="F71" s="71">
        <f>'Sch A. Input'!F69</f>
        <v>0</v>
      </c>
      <c r="G71" s="221">
        <f>SUMIFS('Sch A. Input'!H69:CA69,'Sch A. Input'!$H$13:$CA$13,$L$11,'Sch A. Input'!$H$14:$CA$14,"Recurring")</f>
        <v>0</v>
      </c>
      <c r="H71" s="221">
        <f>SUMIFS('Sch A. Input'!H69:CA69,'Sch A. Input'!$H$13:$CA$13,$L$11,'Sch A. Input'!$H$14:$CA$14,"One-time")</f>
        <v>0</v>
      </c>
      <c r="I71" s="222">
        <f t="shared" si="12"/>
        <v>0</v>
      </c>
      <c r="J71" s="223">
        <f>SUMIFS('Sch A. Input'!H69:CA69,'Sch A. Input'!$H$14:$CA$14,"Recurring",'Sch A. Input'!$H$13:$CA$13,"&lt;="&amp;'Sch D. Workings'!$L$11)</f>
        <v>0</v>
      </c>
      <c r="K71" s="223">
        <f>SUMIFS('Sch A. Input'!H69:CA69,'Sch A. Input'!$H$14:$CA$14,"One-time",'Sch A. Input'!$H$13:$CA$13,"&lt;="&amp;'Sch D. Workings'!$L$11)</f>
        <v>0</v>
      </c>
      <c r="L71" s="224">
        <f t="shared" si="13"/>
        <v>0</v>
      </c>
      <c r="M71" s="223">
        <f t="shared" si="15"/>
        <v>0</v>
      </c>
      <c r="N71" s="223">
        <f t="shared" si="14"/>
        <v>0</v>
      </c>
      <c r="O71" s="249">
        <f t="shared" si="16"/>
        <v>0</v>
      </c>
      <c r="P71" s="258">
        <f t="shared" si="17"/>
        <v>0</v>
      </c>
      <c r="Q71" s="226">
        <f t="shared" si="18"/>
        <v>0</v>
      </c>
      <c r="R71" s="95">
        <f t="shared" si="19"/>
        <v>0</v>
      </c>
      <c r="S71" s="232">
        <f>IF(AND(F71&lt;&gt;0,F71&lt;=E71,F71&lt;=INDEX('Sch A. Input'!$CD$15:$CD$39,MATCH(E71,'Sch A. Input'!$CD$15:$CD$39,FALSE)-1,1)),"Leaver",J71-G71)</f>
        <v>0</v>
      </c>
      <c r="T71" s="232">
        <f>IF(AND(F71&lt;&gt;0,F71&lt;=E71,F71&lt;=INDEX('Sch A. Input'!$CD$15:$CD$39,MATCH(E71,'Sch A. Input'!$CD$15:$CD$39,FALSE)-1,1)),"Leaver",K71-H71)</f>
        <v>0</v>
      </c>
      <c r="U71" s="233">
        <f>IF(AND(F71&lt;&gt;0,F71&lt;=E71,F71&lt;=INDEX('Sch A. Input'!$CD$15:$CD$39,MATCH(E71,'Sch A. Input'!$CD$15:$CD$39,FALSE)-1,1)),"Leaver",L71-I71)</f>
        <v>0</v>
      </c>
      <c r="V71" s="233">
        <f>IF(AND(F71&lt;&gt;0,F71&lt;=E71,F71&lt;=INDEX('Sch A. Input'!$CD$15:$CD$39,MATCH(E71,'Sch A. Input'!$CD$15:$CD$39,FALSE)-1,1)),"Leaver",IFERROR(S71/X71*24,0))</f>
        <v>0</v>
      </c>
      <c r="W71" s="233">
        <f>IF(AND(F71&lt;&gt;0,F71&lt;=E71,F71&lt;=INDEX('Sch A. Input'!$CD$15:$CD$39,MATCH(E71,'Sch A. Input'!$CD$15:$CD$39,FALSE)-1,1)),"Leaver",V71+T71)</f>
        <v>0</v>
      </c>
      <c r="X71" s="254">
        <f>IF(AND(F71&lt;&gt;0,F71&lt;=E71,F71&lt;=INDEX('Sch A. Input'!$CD$15:$CD$39,MATCH(E71,'Sch A. Input'!$CD$15:$CD$39,FALSE)-1,1)),"Leaver",IF(OR(D71="",D71&gt;$L$11,($L$11-15)&lt;$K$9),0,DAYS360(D71,E71+1,FALSE)/15-1))</f>
        <v>0</v>
      </c>
      <c r="Y71" s="255">
        <f>IF(AND(F71&lt;&gt;0,F71&lt;=E71,F71&lt;=INDEX('Sch A. Input'!$CD$15:$CD$39,MATCH(E71,'Sch A. Input'!$CD$15:$CD$39,FALSE)-1,1)),"Leaver",IFERROR(IF((S71/$X71*$M$9+T71)&gt;$D$12,"YES","NO"),0))</f>
        <v>0</v>
      </c>
      <c r="Z71" s="220">
        <f>IF(AND(F71&lt;&gt;0,F71&lt;=E71,F71&lt;=INDEX('Sch A. Input'!$CD$15:$CD$39,MATCH(E71,'Sch A. Input'!$CD$15:$CD$39,FALSE)-1,1)),"Leaver",IFERROR(IF(Y71="Yes",MIN($U71*($G$12/$D$12),$G$12),(SUMPRODUCT(--((MIN(W71,$D$12))&gt;$C$9:$C$12),((MIN(W71,$D$12))-$C$9:$C$12),$H$9:$H$12))-((1-(X71/24))*(SUMPRODUCT(--((MIN(V71,$D$12))&gt;$C$9:$C$12),((MIN(V71,$D$12))-$C$9:$C$12),$H$9:$H$12)))),0))</f>
        <v>0</v>
      </c>
      <c r="AA71" s="167">
        <f>IF(AND(F71&lt;&gt;0,F71&lt;=E71,F71&lt;=INDEX('Sch A. Input'!$CD$15:$CD$39,MATCH(E71,'Sch A. Input'!$CD$15:$CD$39,FALSE)-1,1)),"Leaver",IFERROR(Z71/U71,0))</f>
        <v>0</v>
      </c>
      <c r="AB71" s="168">
        <f>IF(AND(F71&lt;&gt;0,F71&lt;=E71,F71&lt;=INDEX('Sch A. Input'!$CD$15:$CD$39,MATCH(E71,'Sch A. Input'!$CD$15:$CD$39,FALSE)-1,1)),"Leaver",Q71-Z71)</f>
        <v>0</v>
      </c>
      <c r="AC71" s="92">
        <f t="shared" si="20"/>
        <v>0</v>
      </c>
      <c r="BK71" s="2"/>
      <c r="BL71" s="2"/>
      <c r="CI71"/>
    </row>
    <row r="72" spans="2:87" x14ac:dyDescent="0.35">
      <c r="B72" s="70" t="str">
        <f>IF('Sch A. Input'!B70="","",'Sch A. Input'!B70)</f>
        <v/>
      </c>
      <c r="C72" s="276" t="str">
        <f>IF('Sch A. Input'!C70="","",'Sch A. Input'!C70)</f>
        <v/>
      </c>
      <c r="D72" s="71" t="str">
        <f>IF('Sch A. Input'!D70="","",'Sch A. Input'!D70)</f>
        <v/>
      </c>
      <c r="E72" s="71">
        <f>'Sch A. Input'!E70</f>
        <v>45016</v>
      </c>
      <c r="F72" s="71">
        <f>'Sch A. Input'!F70</f>
        <v>0</v>
      </c>
      <c r="G72" s="221">
        <f>SUMIFS('Sch A. Input'!H70:CA70,'Sch A. Input'!$H$13:$CA$13,$L$11,'Sch A. Input'!$H$14:$CA$14,"Recurring")</f>
        <v>0</v>
      </c>
      <c r="H72" s="221">
        <f>SUMIFS('Sch A. Input'!H70:CA70,'Sch A. Input'!$H$13:$CA$13,$L$11,'Sch A. Input'!$H$14:$CA$14,"One-time")</f>
        <v>0</v>
      </c>
      <c r="I72" s="222">
        <f t="shared" si="12"/>
        <v>0</v>
      </c>
      <c r="J72" s="223">
        <f>SUMIFS('Sch A. Input'!H70:CA70,'Sch A. Input'!$H$14:$CA$14,"Recurring",'Sch A. Input'!$H$13:$CA$13,"&lt;="&amp;'Sch D. Workings'!$L$11)</f>
        <v>0</v>
      </c>
      <c r="K72" s="223">
        <f>SUMIFS('Sch A. Input'!H70:CA70,'Sch A. Input'!$H$14:$CA$14,"One-time",'Sch A. Input'!$H$13:$CA$13,"&lt;="&amp;'Sch D. Workings'!$L$11)</f>
        <v>0</v>
      </c>
      <c r="L72" s="224">
        <f t="shared" si="13"/>
        <v>0</v>
      </c>
      <c r="M72" s="223">
        <f t="shared" si="15"/>
        <v>0</v>
      </c>
      <c r="N72" s="223">
        <f t="shared" si="14"/>
        <v>0</v>
      </c>
      <c r="O72" s="249">
        <f t="shared" si="16"/>
        <v>0</v>
      </c>
      <c r="P72" s="258">
        <f t="shared" si="17"/>
        <v>0</v>
      </c>
      <c r="Q72" s="226">
        <f t="shared" si="18"/>
        <v>0</v>
      </c>
      <c r="R72" s="95">
        <f t="shared" si="19"/>
        <v>0</v>
      </c>
      <c r="S72" s="232">
        <f>IF(AND(F72&lt;&gt;0,F72&lt;=E72,F72&lt;=INDEX('Sch A. Input'!$CD$15:$CD$39,MATCH(E72,'Sch A. Input'!$CD$15:$CD$39,FALSE)-1,1)),"Leaver",J72-G72)</f>
        <v>0</v>
      </c>
      <c r="T72" s="232">
        <f>IF(AND(F72&lt;&gt;0,F72&lt;=E72,F72&lt;=INDEX('Sch A. Input'!$CD$15:$CD$39,MATCH(E72,'Sch A. Input'!$CD$15:$CD$39,FALSE)-1,1)),"Leaver",K72-H72)</f>
        <v>0</v>
      </c>
      <c r="U72" s="233">
        <f>IF(AND(F72&lt;&gt;0,F72&lt;=E72,F72&lt;=INDEX('Sch A. Input'!$CD$15:$CD$39,MATCH(E72,'Sch A. Input'!$CD$15:$CD$39,FALSE)-1,1)),"Leaver",L72-I72)</f>
        <v>0</v>
      </c>
      <c r="V72" s="233">
        <f>IF(AND(F72&lt;&gt;0,F72&lt;=E72,F72&lt;=INDEX('Sch A. Input'!$CD$15:$CD$39,MATCH(E72,'Sch A. Input'!$CD$15:$CD$39,FALSE)-1,1)),"Leaver",IFERROR(S72/X72*24,0))</f>
        <v>0</v>
      </c>
      <c r="W72" s="233">
        <f>IF(AND(F72&lt;&gt;0,F72&lt;=E72,F72&lt;=INDEX('Sch A. Input'!$CD$15:$CD$39,MATCH(E72,'Sch A. Input'!$CD$15:$CD$39,FALSE)-1,1)),"Leaver",V72+T72)</f>
        <v>0</v>
      </c>
      <c r="X72" s="254">
        <f>IF(AND(F72&lt;&gt;0,F72&lt;=E72,F72&lt;=INDEX('Sch A. Input'!$CD$15:$CD$39,MATCH(E72,'Sch A. Input'!$CD$15:$CD$39,FALSE)-1,1)),"Leaver",IF(OR(D72="",D72&gt;$L$11,($L$11-15)&lt;$K$9),0,DAYS360(D72,E72+1,FALSE)/15-1))</f>
        <v>0</v>
      </c>
      <c r="Y72" s="255">
        <f>IF(AND(F72&lt;&gt;0,F72&lt;=E72,F72&lt;=INDEX('Sch A. Input'!$CD$15:$CD$39,MATCH(E72,'Sch A. Input'!$CD$15:$CD$39,FALSE)-1,1)),"Leaver",IFERROR(IF((S72/$X72*$M$9+T72)&gt;$D$12,"YES","NO"),0))</f>
        <v>0</v>
      </c>
      <c r="Z72" s="220">
        <f>IF(AND(F72&lt;&gt;0,F72&lt;=E72,F72&lt;=INDEX('Sch A. Input'!$CD$15:$CD$39,MATCH(E72,'Sch A. Input'!$CD$15:$CD$39,FALSE)-1,1)),"Leaver",IFERROR(IF(Y72="Yes",MIN($U72*($G$12/$D$12),$G$12),(SUMPRODUCT(--((MIN(W72,$D$12))&gt;$C$9:$C$12),((MIN(W72,$D$12))-$C$9:$C$12),$H$9:$H$12))-((1-(X72/24))*(SUMPRODUCT(--((MIN(V72,$D$12))&gt;$C$9:$C$12),((MIN(V72,$D$12))-$C$9:$C$12),$H$9:$H$12)))),0))</f>
        <v>0</v>
      </c>
      <c r="AA72" s="167">
        <f>IF(AND(F72&lt;&gt;0,F72&lt;=E72,F72&lt;=INDEX('Sch A. Input'!$CD$15:$CD$39,MATCH(E72,'Sch A. Input'!$CD$15:$CD$39,FALSE)-1,1)),"Leaver",IFERROR(Z72/U72,0))</f>
        <v>0</v>
      </c>
      <c r="AB72" s="168">
        <f>IF(AND(F72&lt;&gt;0,F72&lt;=E72,F72&lt;=INDEX('Sch A. Input'!$CD$15:$CD$39,MATCH(E72,'Sch A. Input'!$CD$15:$CD$39,FALSE)-1,1)),"Leaver",Q72-Z72)</f>
        <v>0</v>
      </c>
      <c r="AC72" s="92">
        <f t="shared" si="20"/>
        <v>0</v>
      </c>
      <c r="BK72" s="2"/>
      <c r="BL72" s="2"/>
      <c r="CI72"/>
    </row>
    <row r="73" spans="2:87" x14ac:dyDescent="0.35">
      <c r="B73" s="70" t="str">
        <f>IF('Sch A. Input'!B71="","",'Sch A. Input'!B71)</f>
        <v/>
      </c>
      <c r="C73" s="276" t="str">
        <f>IF('Sch A. Input'!C71="","",'Sch A. Input'!C71)</f>
        <v/>
      </c>
      <c r="D73" s="71" t="str">
        <f>IF('Sch A. Input'!D71="","",'Sch A. Input'!D71)</f>
        <v/>
      </c>
      <c r="E73" s="71">
        <f>'Sch A. Input'!E71</f>
        <v>45016</v>
      </c>
      <c r="F73" s="71">
        <f>'Sch A. Input'!F71</f>
        <v>0</v>
      </c>
      <c r="G73" s="221">
        <f>SUMIFS('Sch A. Input'!H71:CA71,'Sch A. Input'!$H$13:$CA$13,$L$11,'Sch A. Input'!$H$14:$CA$14,"Recurring")</f>
        <v>0</v>
      </c>
      <c r="H73" s="221">
        <f>SUMIFS('Sch A. Input'!H71:CA71,'Sch A. Input'!$H$13:$CA$13,$L$11,'Sch A. Input'!$H$14:$CA$14,"One-time")</f>
        <v>0</v>
      </c>
      <c r="I73" s="222">
        <f t="shared" si="12"/>
        <v>0</v>
      </c>
      <c r="J73" s="223">
        <f>SUMIFS('Sch A. Input'!H71:CA71,'Sch A. Input'!$H$14:$CA$14,"Recurring",'Sch A. Input'!$H$13:$CA$13,"&lt;="&amp;'Sch D. Workings'!$L$11)</f>
        <v>0</v>
      </c>
      <c r="K73" s="223">
        <f>SUMIFS('Sch A. Input'!H71:CA71,'Sch A. Input'!$H$14:$CA$14,"One-time",'Sch A. Input'!$H$13:$CA$13,"&lt;="&amp;'Sch D. Workings'!$L$11)</f>
        <v>0</v>
      </c>
      <c r="L73" s="224">
        <f t="shared" si="13"/>
        <v>0</v>
      </c>
      <c r="M73" s="223">
        <f t="shared" si="15"/>
        <v>0</v>
      </c>
      <c r="N73" s="223">
        <f t="shared" si="14"/>
        <v>0</v>
      </c>
      <c r="O73" s="249">
        <f t="shared" si="16"/>
        <v>0</v>
      </c>
      <c r="P73" s="258">
        <f t="shared" si="17"/>
        <v>0</v>
      </c>
      <c r="Q73" s="226">
        <f t="shared" si="18"/>
        <v>0</v>
      </c>
      <c r="R73" s="95">
        <f t="shared" si="19"/>
        <v>0</v>
      </c>
      <c r="S73" s="232">
        <f>IF(AND(F73&lt;&gt;0,F73&lt;=E73,F73&lt;=INDEX('Sch A. Input'!$CD$15:$CD$39,MATCH(E73,'Sch A. Input'!$CD$15:$CD$39,FALSE)-1,1)),"Leaver",J73-G73)</f>
        <v>0</v>
      </c>
      <c r="T73" s="232">
        <f>IF(AND(F73&lt;&gt;0,F73&lt;=E73,F73&lt;=INDEX('Sch A. Input'!$CD$15:$CD$39,MATCH(E73,'Sch A. Input'!$CD$15:$CD$39,FALSE)-1,1)),"Leaver",K73-H73)</f>
        <v>0</v>
      </c>
      <c r="U73" s="233">
        <f>IF(AND(F73&lt;&gt;0,F73&lt;=E73,F73&lt;=INDEX('Sch A. Input'!$CD$15:$CD$39,MATCH(E73,'Sch A. Input'!$CD$15:$CD$39,FALSE)-1,1)),"Leaver",L73-I73)</f>
        <v>0</v>
      </c>
      <c r="V73" s="233">
        <f>IF(AND(F73&lt;&gt;0,F73&lt;=E73,F73&lt;=INDEX('Sch A. Input'!$CD$15:$CD$39,MATCH(E73,'Sch A. Input'!$CD$15:$CD$39,FALSE)-1,1)),"Leaver",IFERROR(S73/X73*24,0))</f>
        <v>0</v>
      </c>
      <c r="W73" s="233">
        <f>IF(AND(F73&lt;&gt;0,F73&lt;=E73,F73&lt;=INDEX('Sch A. Input'!$CD$15:$CD$39,MATCH(E73,'Sch A. Input'!$CD$15:$CD$39,FALSE)-1,1)),"Leaver",V73+T73)</f>
        <v>0</v>
      </c>
      <c r="X73" s="254">
        <f>IF(AND(F73&lt;&gt;0,F73&lt;=E73,F73&lt;=INDEX('Sch A. Input'!$CD$15:$CD$39,MATCH(E73,'Sch A. Input'!$CD$15:$CD$39,FALSE)-1,1)),"Leaver",IF(OR(D73="",D73&gt;$L$11,($L$11-15)&lt;$K$9),0,DAYS360(D73,E73+1,FALSE)/15-1))</f>
        <v>0</v>
      </c>
      <c r="Y73" s="255">
        <f>IF(AND(F73&lt;&gt;0,F73&lt;=E73,F73&lt;=INDEX('Sch A. Input'!$CD$15:$CD$39,MATCH(E73,'Sch A. Input'!$CD$15:$CD$39,FALSE)-1,1)),"Leaver",IFERROR(IF((S73/$X73*$M$9+T73)&gt;$D$12,"YES","NO"),0))</f>
        <v>0</v>
      </c>
      <c r="Z73" s="220">
        <f>IF(AND(F73&lt;&gt;0,F73&lt;=E73,F73&lt;=INDEX('Sch A. Input'!$CD$15:$CD$39,MATCH(E73,'Sch A. Input'!$CD$15:$CD$39,FALSE)-1,1)),"Leaver",IFERROR(IF(Y73="Yes",MIN($U73*($G$12/$D$12),$G$12),(SUMPRODUCT(--((MIN(W73,$D$12))&gt;$C$9:$C$12),((MIN(W73,$D$12))-$C$9:$C$12),$H$9:$H$12))-((1-(X73/24))*(SUMPRODUCT(--((MIN(V73,$D$12))&gt;$C$9:$C$12),((MIN(V73,$D$12))-$C$9:$C$12),$H$9:$H$12)))),0))</f>
        <v>0</v>
      </c>
      <c r="AA73" s="167">
        <f>IF(AND(F73&lt;&gt;0,F73&lt;=E73,F73&lt;=INDEX('Sch A. Input'!$CD$15:$CD$39,MATCH(E73,'Sch A. Input'!$CD$15:$CD$39,FALSE)-1,1)),"Leaver",IFERROR(Z73/U73,0))</f>
        <v>0</v>
      </c>
      <c r="AB73" s="168">
        <f>IF(AND(F73&lt;&gt;0,F73&lt;=E73,F73&lt;=INDEX('Sch A. Input'!$CD$15:$CD$39,MATCH(E73,'Sch A. Input'!$CD$15:$CD$39,FALSE)-1,1)),"Leaver",Q73-Z73)</f>
        <v>0</v>
      </c>
      <c r="AC73" s="92">
        <f t="shared" si="20"/>
        <v>0</v>
      </c>
      <c r="BK73" s="2"/>
      <c r="BL73" s="2"/>
      <c r="CI73"/>
    </row>
    <row r="74" spans="2:87" x14ac:dyDescent="0.35">
      <c r="B74" s="70" t="str">
        <f>IF('Sch A. Input'!B72="","",'Sch A. Input'!B72)</f>
        <v/>
      </c>
      <c r="C74" s="276" t="str">
        <f>IF('Sch A. Input'!C72="","",'Sch A. Input'!C72)</f>
        <v/>
      </c>
      <c r="D74" s="71" t="str">
        <f>IF('Sch A. Input'!D72="","",'Sch A. Input'!D72)</f>
        <v/>
      </c>
      <c r="E74" s="71">
        <f>'Sch A. Input'!E72</f>
        <v>45016</v>
      </c>
      <c r="F74" s="71">
        <f>'Sch A. Input'!F72</f>
        <v>0</v>
      </c>
      <c r="G74" s="221">
        <f>SUMIFS('Sch A. Input'!H72:CA72,'Sch A. Input'!$H$13:$CA$13,$L$11,'Sch A. Input'!$H$14:$CA$14,"Recurring")</f>
        <v>0</v>
      </c>
      <c r="H74" s="221">
        <f>SUMIFS('Sch A. Input'!H72:CA72,'Sch A. Input'!$H$13:$CA$13,$L$11,'Sch A. Input'!$H$14:$CA$14,"One-time")</f>
        <v>0</v>
      </c>
      <c r="I74" s="222">
        <f t="shared" si="12"/>
        <v>0</v>
      </c>
      <c r="J74" s="223">
        <f>SUMIFS('Sch A. Input'!H72:CA72,'Sch A. Input'!$H$14:$CA$14,"Recurring",'Sch A. Input'!$H$13:$CA$13,"&lt;="&amp;'Sch D. Workings'!$L$11)</f>
        <v>0</v>
      </c>
      <c r="K74" s="223">
        <f>SUMIFS('Sch A. Input'!H72:CA72,'Sch A. Input'!$H$14:$CA$14,"One-time",'Sch A. Input'!$H$13:$CA$13,"&lt;="&amp;'Sch D. Workings'!$L$11)</f>
        <v>0</v>
      </c>
      <c r="L74" s="224">
        <f t="shared" si="13"/>
        <v>0</v>
      </c>
      <c r="M74" s="223">
        <f t="shared" si="15"/>
        <v>0</v>
      </c>
      <c r="N74" s="223">
        <f t="shared" si="14"/>
        <v>0</v>
      </c>
      <c r="O74" s="249">
        <f t="shared" si="16"/>
        <v>0</v>
      </c>
      <c r="P74" s="258">
        <f t="shared" si="17"/>
        <v>0</v>
      </c>
      <c r="Q74" s="226">
        <f t="shared" si="18"/>
        <v>0</v>
      </c>
      <c r="R74" s="95">
        <f t="shared" si="19"/>
        <v>0</v>
      </c>
      <c r="S74" s="232">
        <f>IF(AND(F74&lt;&gt;0,F74&lt;=E74,F74&lt;=INDEX('Sch A. Input'!$CD$15:$CD$39,MATCH(E74,'Sch A. Input'!$CD$15:$CD$39,FALSE)-1,1)),"Leaver",J74-G74)</f>
        <v>0</v>
      </c>
      <c r="T74" s="232">
        <f>IF(AND(F74&lt;&gt;0,F74&lt;=E74,F74&lt;=INDEX('Sch A. Input'!$CD$15:$CD$39,MATCH(E74,'Sch A. Input'!$CD$15:$CD$39,FALSE)-1,1)),"Leaver",K74-H74)</f>
        <v>0</v>
      </c>
      <c r="U74" s="233">
        <f>IF(AND(F74&lt;&gt;0,F74&lt;=E74,F74&lt;=INDEX('Sch A. Input'!$CD$15:$CD$39,MATCH(E74,'Sch A. Input'!$CD$15:$CD$39,FALSE)-1,1)),"Leaver",L74-I74)</f>
        <v>0</v>
      </c>
      <c r="V74" s="233">
        <f>IF(AND(F74&lt;&gt;0,F74&lt;=E74,F74&lt;=INDEX('Sch A. Input'!$CD$15:$CD$39,MATCH(E74,'Sch A. Input'!$CD$15:$CD$39,FALSE)-1,1)),"Leaver",IFERROR(S74/X74*24,0))</f>
        <v>0</v>
      </c>
      <c r="W74" s="233">
        <f>IF(AND(F74&lt;&gt;0,F74&lt;=E74,F74&lt;=INDEX('Sch A. Input'!$CD$15:$CD$39,MATCH(E74,'Sch A. Input'!$CD$15:$CD$39,FALSE)-1,1)),"Leaver",V74+T74)</f>
        <v>0</v>
      </c>
      <c r="X74" s="254">
        <f>IF(AND(F74&lt;&gt;0,F74&lt;=E74,F74&lt;=INDEX('Sch A. Input'!$CD$15:$CD$39,MATCH(E74,'Sch A. Input'!$CD$15:$CD$39,FALSE)-1,1)),"Leaver",IF(OR(D74="",D74&gt;$L$11,($L$11-15)&lt;$K$9),0,DAYS360(D74,E74+1,FALSE)/15-1))</f>
        <v>0</v>
      </c>
      <c r="Y74" s="255">
        <f>IF(AND(F74&lt;&gt;0,F74&lt;=E74,F74&lt;=INDEX('Sch A. Input'!$CD$15:$CD$39,MATCH(E74,'Sch A. Input'!$CD$15:$CD$39,FALSE)-1,1)),"Leaver",IFERROR(IF((S74/$X74*$M$9+T74)&gt;$D$12,"YES","NO"),0))</f>
        <v>0</v>
      </c>
      <c r="Z74" s="220">
        <f>IF(AND(F74&lt;&gt;0,F74&lt;=E74,F74&lt;=INDEX('Sch A. Input'!$CD$15:$CD$39,MATCH(E74,'Sch A. Input'!$CD$15:$CD$39,FALSE)-1,1)),"Leaver",IFERROR(IF(Y74="Yes",MIN($U74*($G$12/$D$12),$G$12),(SUMPRODUCT(--((MIN(W74,$D$12))&gt;$C$9:$C$12),((MIN(W74,$D$12))-$C$9:$C$12),$H$9:$H$12))-((1-(X74/24))*(SUMPRODUCT(--((MIN(V74,$D$12))&gt;$C$9:$C$12),((MIN(V74,$D$12))-$C$9:$C$12),$H$9:$H$12)))),0))</f>
        <v>0</v>
      </c>
      <c r="AA74" s="167">
        <f>IF(AND(F74&lt;&gt;0,F74&lt;=E74,F74&lt;=INDEX('Sch A. Input'!$CD$15:$CD$39,MATCH(E74,'Sch A. Input'!$CD$15:$CD$39,FALSE)-1,1)),"Leaver",IFERROR(Z74/U74,0))</f>
        <v>0</v>
      </c>
      <c r="AB74" s="168">
        <f>IF(AND(F74&lt;&gt;0,F74&lt;=E74,F74&lt;=INDEX('Sch A. Input'!$CD$15:$CD$39,MATCH(E74,'Sch A. Input'!$CD$15:$CD$39,FALSE)-1,1)),"Leaver",Q74-Z74)</f>
        <v>0</v>
      </c>
      <c r="AC74" s="92">
        <f t="shared" si="20"/>
        <v>0</v>
      </c>
      <c r="BK74" s="2"/>
      <c r="BL74" s="2"/>
      <c r="CI74"/>
    </row>
    <row r="75" spans="2:87" x14ac:dyDescent="0.35">
      <c r="B75" s="70" t="str">
        <f>IF('Sch A. Input'!B73="","",'Sch A. Input'!B73)</f>
        <v/>
      </c>
      <c r="C75" s="276" t="str">
        <f>IF('Sch A. Input'!C73="","",'Sch A. Input'!C73)</f>
        <v/>
      </c>
      <c r="D75" s="71" t="str">
        <f>IF('Sch A. Input'!D73="","",'Sch A. Input'!D73)</f>
        <v/>
      </c>
      <c r="E75" s="71">
        <f>'Sch A. Input'!E73</f>
        <v>45016</v>
      </c>
      <c r="F75" s="71">
        <f>'Sch A. Input'!F73</f>
        <v>0</v>
      </c>
      <c r="G75" s="221">
        <f>SUMIFS('Sch A. Input'!H73:CA73,'Sch A. Input'!$H$13:$CA$13,$L$11,'Sch A. Input'!$H$14:$CA$14,"Recurring")</f>
        <v>0</v>
      </c>
      <c r="H75" s="221">
        <f>SUMIFS('Sch A. Input'!H73:CA73,'Sch A. Input'!$H$13:$CA$13,$L$11,'Sch A. Input'!$H$14:$CA$14,"One-time")</f>
        <v>0</v>
      </c>
      <c r="I75" s="222">
        <f t="shared" si="12"/>
        <v>0</v>
      </c>
      <c r="J75" s="223">
        <f>SUMIFS('Sch A. Input'!H73:CA73,'Sch A. Input'!$H$14:$CA$14,"Recurring",'Sch A. Input'!$H$13:$CA$13,"&lt;="&amp;'Sch D. Workings'!$L$11)</f>
        <v>0</v>
      </c>
      <c r="K75" s="223">
        <f>SUMIFS('Sch A. Input'!H73:CA73,'Sch A. Input'!$H$14:$CA$14,"One-time",'Sch A. Input'!$H$13:$CA$13,"&lt;="&amp;'Sch D. Workings'!$L$11)</f>
        <v>0</v>
      </c>
      <c r="L75" s="224">
        <f t="shared" si="13"/>
        <v>0</v>
      </c>
      <c r="M75" s="223">
        <f t="shared" si="15"/>
        <v>0</v>
      </c>
      <c r="N75" s="223">
        <f t="shared" si="14"/>
        <v>0</v>
      </c>
      <c r="O75" s="249">
        <f t="shared" si="16"/>
        <v>0</v>
      </c>
      <c r="P75" s="258">
        <f t="shared" si="17"/>
        <v>0</v>
      </c>
      <c r="Q75" s="226">
        <f t="shared" si="18"/>
        <v>0</v>
      </c>
      <c r="R75" s="95">
        <f t="shared" si="19"/>
        <v>0</v>
      </c>
      <c r="S75" s="232">
        <f>IF(AND(F75&lt;&gt;0,F75&lt;=E75,F75&lt;=INDEX('Sch A. Input'!$CD$15:$CD$39,MATCH(E75,'Sch A. Input'!$CD$15:$CD$39,FALSE)-1,1)),"Leaver",J75-G75)</f>
        <v>0</v>
      </c>
      <c r="T75" s="232">
        <f>IF(AND(F75&lt;&gt;0,F75&lt;=E75,F75&lt;=INDEX('Sch A. Input'!$CD$15:$CD$39,MATCH(E75,'Sch A. Input'!$CD$15:$CD$39,FALSE)-1,1)),"Leaver",K75-H75)</f>
        <v>0</v>
      </c>
      <c r="U75" s="233">
        <f>IF(AND(F75&lt;&gt;0,F75&lt;=E75,F75&lt;=INDEX('Sch A. Input'!$CD$15:$CD$39,MATCH(E75,'Sch A. Input'!$CD$15:$CD$39,FALSE)-1,1)),"Leaver",L75-I75)</f>
        <v>0</v>
      </c>
      <c r="V75" s="233">
        <f>IF(AND(F75&lt;&gt;0,F75&lt;=E75,F75&lt;=INDEX('Sch A. Input'!$CD$15:$CD$39,MATCH(E75,'Sch A. Input'!$CD$15:$CD$39,FALSE)-1,1)),"Leaver",IFERROR(S75/X75*24,0))</f>
        <v>0</v>
      </c>
      <c r="W75" s="233">
        <f>IF(AND(F75&lt;&gt;0,F75&lt;=E75,F75&lt;=INDEX('Sch A. Input'!$CD$15:$CD$39,MATCH(E75,'Sch A. Input'!$CD$15:$CD$39,FALSE)-1,1)),"Leaver",V75+T75)</f>
        <v>0</v>
      </c>
      <c r="X75" s="254">
        <f>IF(AND(F75&lt;&gt;0,F75&lt;=E75,F75&lt;=INDEX('Sch A. Input'!$CD$15:$CD$39,MATCH(E75,'Sch A. Input'!$CD$15:$CD$39,FALSE)-1,1)),"Leaver",IF(OR(D75="",D75&gt;$L$11,($L$11-15)&lt;$K$9),0,DAYS360(D75,E75+1,FALSE)/15-1))</f>
        <v>0</v>
      </c>
      <c r="Y75" s="255">
        <f>IF(AND(F75&lt;&gt;0,F75&lt;=E75,F75&lt;=INDEX('Sch A. Input'!$CD$15:$CD$39,MATCH(E75,'Sch A. Input'!$CD$15:$CD$39,FALSE)-1,1)),"Leaver",IFERROR(IF((S75/$X75*$M$9+T75)&gt;$D$12,"YES","NO"),0))</f>
        <v>0</v>
      </c>
      <c r="Z75" s="220">
        <f>IF(AND(F75&lt;&gt;0,F75&lt;=E75,F75&lt;=INDEX('Sch A. Input'!$CD$15:$CD$39,MATCH(E75,'Sch A. Input'!$CD$15:$CD$39,FALSE)-1,1)),"Leaver",IFERROR(IF(Y75="Yes",MIN($U75*($G$12/$D$12),$G$12),(SUMPRODUCT(--((MIN(W75,$D$12))&gt;$C$9:$C$12),((MIN(W75,$D$12))-$C$9:$C$12),$H$9:$H$12))-((1-(X75/24))*(SUMPRODUCT(--((MIN(V75,$D$12))&gt;$C$9:$C$12),((MIN(V75,$D$12))-$C$9:$C$12),$H$9:$H$12)))),0))</f>
        <v>0</v>
      </c>
      <c r="AA75" s="167">
        <f>IF(AND(F75&lt;&gt;0,F75&lt;=E75,F75&lt;=INDEX('Sch A. Input'!$CD$15:$CD$39,MATCH(E75,'Sch A. Input'!$CD$15:$CD$39,FALSE)-1,1)),"Leaver",IFERROR(Z75/U75,0))</f>
        <v>0</v>
      </c>
      <c r="AB75" s="168">
        <f>IF(AND(F75&lt;&gt;0,F75&lt;=E75,F75&lt;=INDEX('Sch A. Input'!$CD$15:$CD$39,MATCH(E75,'Sch A. Input'!$CD$15:$CD$39,FALSE)-1,1)),"Leaver",Q75-Z75)</f>
        <v>0</v>
      </c>
      <c r="AC75" s="92">
        <f t="shared" si="20"/>
        <v>0</v>
      </c>
      <c r="BK75" s="2"/>
      <c r="BL75" s="2"/>
      <c r="CI75"/>
    </row>
    <row r="76" spans="2:87" x14ac:dyDescent="0.35">
      <c r="B76" s="70" t="str">
        <f>IF('Sch A. Input'!B74="","",'Sch A. Input'!B74)</f>
        <v/>
      </c>
      <c r="C76" s="276" t="str">
        <f>IF('Sch A. Input'!C74="","",'Sch A. Input'!C74)</f>
        <v/>
      </c>
      <c r="D76" s="71" t="str">
        <f>IF('Sch A. Input'!D74="","",'Sch A. Input'!D74)</f>
        <v/>
      </c>
      <c r="E76" s="71">
        <f>'Sch A. Input'!E74</f>
        <v>45016</v>
      </c>
      <c r="F76" s="71">
        <f>'Sch A. Input'!F74</f>
        <v>0</v>
      </c>
      <c r="G76" s="221">
        <f>SUMIFS('Sch A. Input'!H74:CA74,'Sch A. Input'!$H$13:$CA$13,$L$11,'Sch A. Input'!$H$14:$CA$14,"Recurring")</f>
        <v>0</v>
      </c>
      <c r="H76" s="221">
        <f>SUMIFS('Sch A. Input'!H74:CA74,'Sch A. Input'!$H$13:$CA$13,$L$11,'Sch A. Input'!$H$14:$CA$14,"One-time")</f>
        <v>0</v>
      </c>
      <c r="I76" s="222">
        <f t="shared" si="12"/>
        <v>0</v>
      </c>
      <c r="J76" s="223">
        <f>SUMIFS('Sch A. Input'!H74:CA74,'Sch A. Input'!$H$14:$CA$14,"Recurring",'Sch A. Input'!$H$13:$CA$13,"&lt;="&amp;'Sch D. Workings'!$L$11)</f>
        <v>0</v>
      </c>
      <c r="K76" s="223">
        <f>SUMIFS('Sch A. Input'!H74:CA74,'Sch A. Input'!$H$14:$CA$14,"One-time",'Sch A. Input'!$H$13:$CA$13,"&lt;="&amp;'Sch D. Workings'!$L$11)</f>
        <v>0</v>
      </c>
      <c r="L76" s="224">
        <f t="shared" si="13"/>
        <v>0</v>
      </c>
      <c r="M76" s="223">
        <f t="shared" si="15"/>
        <v>0</v>
      </c>
      <c r="N76" s="223">
        <f t="shared" si="14"/>
        <v>0</v>
      </c>
      <c r="O76" s="249">
        <f t="shared" si="16"/>
        <v>0</v>
      </c>
      <c r="P76" s="258">
        <f t="shared" si="17"/>
        <v>0</v>
      </c>
      <c r="Q76" s="226">
        <f t="shared" si="18"/>
        <v>0</v>
      </c>
      <c r="R76" s="95">
        <f t="shared" si="19"/>
        <v>0</v>
      </c>
      <c r="S76" s="232">
        <f>IF(AND(F76&lt;&gt;0,F76&lt;=E76,F76&lt;=INDEX('Sch A. Input'!$CD$15:$CD$39,MATCH(E76,'Sch A. Input'!$CD$15:$CD$39,FALSE)-1,1)),"Leaver",J76-G76)</f>
        <v>0</v>
      </c>
      <c r="T76" s="232">
        <f>IF(AND(F76&lt;&gt;0,F76&lt;=E76,F76&lt;=INDEX('Sch A. Input'!$CD$15:$CD$39,MATCH(E76,'Sch A. Input'!$CD$15:$CD$39,FALSE)-1,1)),"Leaver",K76-H76)</f>
        <v>0</v>
      </c>
      <c r="U76" s="233">
        <f>IF(AND(F76&lt;&gt;0,F76&lt;=E76,F76&lt;=INDEX('Sch A. Input'!$CD$15:$CD$39,MATCH(E76,'Sch A. Input'!$CD$15:$CD$39,FALSE)-1,1)),"Leaver",L76-I76)</f>
        <v>0</v>
      </c>
      <c r="V76" s="233">
        <f>IF(AND(F76&lt;&gt;0,F76&lt;=E76,F76&lt;=INDEX('Sch A. Input'!$CD$15:$CD$39,MATCH(E76,'Sch A. Input'!$CD$15:$CD$39,FALSE)-1,1)),"Leaver",IFERROR(S76/X76*24,0))</f>
        <v>0</v>
      </c>
      <c r="W76" s="233">
        <f>IF(AND(F76&lt;&gt;0,F76&lt;=E76,F76&lt;=INDEX('Sch A. Input'!$CD$15:$CD$39,MATCH(E76,'Sch A. Input'!$CD$15:$CD$39,FALSE)-1,1)),"Leaver",V76+T76)</f>
        <v>0</v>
      </c>
      <c r="X76" s="254">
        <f>IF(AND(F76&lt;&gt;0,F76&lt;=E76,F76&lt;=INDEX('Sch A. Input'!$CD$15:$CD$39,MATCH(E76,'Sch A. Input'!$CD$15:$CD$39,FALSE)-1,1)),"Leaver",IF(OR(D76="",D76&gt;$L$11,($L$11-15)&lt;$K$9),0,DAYS360(D76,E76+1,FALSE)/15-1))</f>
        <v>0</v>
      </c>
      <c r="Y76" s="255">
        <f>IF(AND(F76&lt;&gt;0,F76&lt;=E76,F76&lt;=INDEX('Sch A. Input'!$CD$15:$CD$39,MATCH(E76,'Sch A. Input'!$CD$15:$CD$39,FALSE)-1,1)),"Leaver",IFERROR(IF((S76/$X76*$M$9+T76)&gt;$D$12,"YES","NO"),0))</f>
        <v>0</v>
      </c>
      <c r="Z76" s="220">
        <f>IF(AND(F76&lt;&gt;0,F76&lt;=E76,F76&lt;=INDEX('Sch A. Input'!$CD$15:$CD$39,MATCH(E76,'Sch A. Input'!$CD$15:$CD$39,FALSE)-1,1)),"Leaver",IFERROR(IF(Y76="Yes",MIN($U76*($G$12/$D$12),$G$12),(SUMPRODUCT(--((MIN(W76,$D$12))&gt;$C$9:$C$12),((MIN(W76,$D$12))-$C$9:$C$12),$H$9:$H$12))-((1-(X76/24))*(SUMPRODUCT(--((MIN(V76,$D$12))&gt;$C$9:$C$12),((MIN(V76,$D$12))-$C$9:$C$12),$H$9:$H$12)))),0))</f>
        <v>0</v>
      </c>
      <c r="AA76" s="167">
        <f>IF(AND(F76&lt;&gt;0,F76&lt;=E76,F76&lt;=INDEX('Sch A. Input'!$CD$15:$CD$39,MATCH(E76,'Sch A. Input'!$CD$15:$CD$39,FALSE)-1,1)),"Leaver",IFERROR(Z76/U76,0))</f>
        <v>0</v>
      </c>
      <c r="AB76" s="168">
        <f>IF(AND(F76&lt;&gt;0,F76&lt;=E76,F76&lt;=INDEX('Sch A. Input'!$CD$15:$CD$39,MATCH(E76,'Sch A. Input'!$CD$15:$CD$39,FALSE)-1,1)),"Leaver",Q76-Z76)</f>
        <v>0</v>
      </c>
      <c r="AC76" s="92">
        <f t="shared" si="20"/>
        <v>0</v>
      </c>
      <c r="BK76" s="2"/>
      <c r="BL76" s="2"/>
      <c r="CI76"/>
    </row>
    <row r="77" spans="2:87" x14ac:dyDescent="0.35">
      <c r="B77" s="70" t="str">
        <f>IF('Sch A. Input'!B75="","",'Sch A. Input'!B75)</f>
        <v/>
      </c>
      <c r="C77" s="276" t="str">
        <f>IF('Sch A. Input'!C75="","",'Sch A. Input'!C75)</f>
        <v/>
      </c>
      <c r="D77" s="71" t="str">
        <f>IF('Sch A. Input'!D75="","",'Sch A. Input'!D75)</f>
        <v/>
      </c>
      <c r="E77" s="71">
        <f>'Sch A. Input'!E75</f>
        <v>45016</v>
      </c>
      <c r="F77" s="71">
        <f>'Sch A. Input'!F75</f>
        <v>0</v>
      </c>
      <c r="G77" s="221">
        <f>SUMIFS('Sch A. Input'!H75:CA75,'Sch A. Input'!$H$13:$CA$13,$L$11,'Sch A. Input'!$H$14:$CA$14,"Recurring")</f>
        <v>0</v>
      </c>
      <c r="H77" s="221">
        <f>SUMIFS('Sch A. Input'!H75:CA75,'Sch A. Input'!$H$13:$CA$13,$L$11,'Sch A. Input'!$H$14:$CA$14,"One-time")</f>
        <v>0</v>
      </c>
      <c r="I77" s="222">
        <f t="shared" si="12"/>
        <v>0</v>
      </c>
      <c r="J77" s="223">
        <f>SUMIFS('Sch A. Input'!H75:CA75,'Sch A. Input'!$H$14:$CA$14,"Recurring",'Sch A. Input'!$H$13:$CA$13,"&lt;="&amp;'Sch D. Workings'!$L$11)</f>
        <v>0</v>
      </c>
      <c r="K77" s="223">
        <f>SUMIFS('Sch A. Input'!H75:CA75,'Sch A. Input'!$H$14:$CA$14,"One-time",'Sch A. Input'!$H$13:$CA$13,"&lt;="&amp;'Sch D. Workings'!$L$11)</f>
        <v>0</v>
      </c>
      <c r="L77" s="224">
        <f t="shared" si="13"/>
        <v>0</v>
      </c>
      <c r="M77" s="223">
        <f t="shared" si="15"/>
        <v>0</v>
      </c>
      <c r="N77" s="223">
        <f t="shared" si="14"/>
        <v>0</v>
      </c>
      <c r="O77" s="249">
        <f t="shared" si="16"/>
        <v>0</v>
      </c>
      <c r="P77" s="258">
        <f t="shared" si="17"/>
        <v>0</v>
      </c>
      <c r="Q77" s="226">
        <f t="shared" si="18"/>
        <v>0</v>
      </c>
      <c r="R77" s="95">
        <f t="shared" si="19"/>
        <v>0</v>
      </c>
      <c r="S77" s="232">
        <f>IF(AND(F77&lt;&gt;0,F77&lt;=E77,F77&lt;=INDEX('Sch A. Input'!$CD$15:$CD$39,MATCH(E77,'Sch A. Input'!$CD$15:$CD$39,FALSE)-1,1)),"Leaver",J77-G77)</f>
        <v>0</v>
      </c>
      <c r="T77" s="232">
        <f>IF(AND(F77&lt;&gt;0,F77&lt;=E77,F77&lt;=INDEX('Sch A. Input'!$CD$15:$CD$39,MATCH(E77,'Sch A. Input'!$CD$15:$CD$39,FALSE)-1,1)),"Leaver",K77-H77)</f>
        <v>0</v>
      </c>
      <c r="U77" s="233">
        <f>IF(AND(F77&lt;&gt;0,F77&lt;=E77,F77&lt;=INDEX('Sch A. Input'!$CD$15:$CD$39,MATCH(E77,'Sch A. Input'!$CD$15:$CD$39,FALSE)-1,1)),"Leaver",L77-I77)</f>
        <v>0</v>
      </c>
      <c r="V77" s="233">
        <f>IF(AND(F77&lt;&gt;0,F77&lt;=E77,F77&lt;=INDEX('Sch A. Input'!$CD$15:$CD$39,MATCH(E77,'Sch A. Input'!$CD$15:$CD$39,FALSE)-1,1)),"Leaver",IFERROR(S77/X77*24,0))</f>
        <v>0</v>
      </c>
      <c r="W77" s="233">
        <f>IF(AND(F77&lt;&gt;0,F77&lt;=E77,F77&lt;=INDEX('Sch A. Input'!$CD$15:$CD$39,MATCH(E77,'Sch A. Input'!$CD$15:$CD$39,FALSE)-1,1)),"Leaver",V77+T77)</f>
        <v>0</v>
      </c>
      <c r="X77" s="254">
        <f>IF(AND(F77&lt;&gt;0,F77&lt;=E77,F77&lt;=INDEX('Sch A. Input'!$CD$15:$CD$39,MATCH(E77,'Sch A. Input'!$CD$15:$CD$39,FALSE)-1,1)),"Leaver",IF(OR(D77="",D77&gt;$L$11,($L$11-15)&lt;$K$9),0,DAYS360(D77,E77+1,FALSE)/15-1))</f>
        <v>0</v>
      </c>
      <c r="Y77" s="255">
        <f>IF(AND(F77&lt;&gt;0,F77&lt;=E77,F77&lt;=INDEX('Sch A. Input'!$CD$15:$CD$39,MATCH(E77,'Sch A. Input'!$CD$15:$CD$39,FALSE)-1,1)),"Leaver",IFERROR(IF((S77/$X77*$M$9+T77)&gt;$D$12,"YES","NO"),0))</f>
        <v>0</v>
      </c>
      <c r="Z77" s="220">
        <f>IF(AND(F77&lt;&gt;0,F77&lt;=E77,F77&lt;=INDEX('Sch A. Input'!$CD$15:$CD$39,MATCH(E77,'Sch A. Input'!$CD$15:$CD$39,FALSE)-1,1)),"Leaver",IFERROR(IF(Y77="Yes",MIN($U77*($G$12/$D$12),$G$12),(SUMPRODUCT(--((MIN(W77,$D$12))&gt;$C$9:$C$12),((MIN(W77,$D$12))-$C$9:$C$12),$H$9:$H$12))-((1-(X77/24))*(SUMPRODUCT(--((MIN(V77,$D$12))&gt;$C$9:$C$12),((MIN(V77,$D$12))-$C$9:$C$12),$H$9:$H$12)))),0))</f>
        <v>0</v>
      </c>
      <c r="AA77" s="167">
        <f>IF(AND(F77&lt;&gt;0,F77&lt;=E77,F77&lt;=INDEX('Sch A. Input'!$CD$15:$CD$39,MATCH(E77,'Sch A. Input'!$CD$15:$CD$39,FALSE)-1,1)),"Leaver",IFERROR(Z77/U77,0))</f>
        <v>0</v>
      </c>
      <c r="AB77" s="168">
        <f>IF(AND(F77&lt;&gt;0,F77&lt;=E77,F77&lt;=INDEX('Sch A. Input'!$CD$15:$CD$39,MATCH(E77,'Sch A. Input'!$CD$15:$CD$39,FALSE)-1,1)),"Leaver",Q77-Z77)</f>
        <v>0</v>
      </c>
      <c r="AC77" s="92">
        <f t="shared" si="20"/>
        <v>0</v>
      </c>
      <c r="BK77" s="2"/>
      <c r="BL77" s="2"/>
      <c r="CI77"/>
    </row>
    <row r="78" spans="2:87" x14ac:dyDescent="0.35">
      <c r="B78" s="70" t="str">
        <f>IF('Sch A. Input'!B76="","",'Sch A. Input'!B76)</f>
        <v/>
      </c>
      <c r="C78" s="276" t="str">
        <f>IF('Sch A. Input'!C76="","",'Sch A. Input'!C76)</f>
        <v/>
      </c>
      <c r="D78" s="71" t="str">
        <f>IF('Sch A. Input'!D76="","",'Sch A. Input'!D76)</f>
        <v/>
      </c>
      <c r="E78" s="71">
        <f>'Sch A. Input'!E76</f>
        <v>45016</v>
      </c>
      <c r="F78" s="71">
        <f>'Sch A. Input'!F76</f>
        <v>0</v>
      </c>
      <c r="G78" s="221">
        <f>SUMIFS('Sch A. Input'!H76:CA76,'Sch A. Input'!$H$13:$CA$13,$L$11,'Sch A. Input'!$H$14:$CA$14,"Recurring")</f>
        <v>0</v>
      </c>
      <c r="H78" s="221">
        <f>SUMIFS('Sch A. Input'!H76:CA76,'Sch A. Input'!$H$13:$CA$13,$L$11,'Sch A. Input'!$H$14:$CA$14,"One-time")</f>
        <v>0</v>
      </c>
      <c r="I78" s="222">
        <f t="shared" si="12"/>
        <v>0</v>
      </c>
      <c r="J78" s="223">
        <f>SUMIFS('Sch A. Input'!H76:CA76,'Sch A. Input'!$H$14:$CA$14,"Recurring",'Sch A. Input'!$H$13:$CA$13,"&lt;="&amp;'Sch D. Workings'!$L$11)</f>
        <v>0</v>
      </c>
      <c r="K78" s="223">
        <f>SUMIFS('Sch A. Input'!H76:CA76,'Sch A. Input'!$H$14:$CA$14,"One-time",'Sch A. Input'!$H$13:$CA$13,"&lt;="&amp;'Sch D. Workings'!$L$11)</f>
        <v>0</v>
      </c>
      <c r="L78" s="224">
        <f t="shared" si="13"/>
        <v>0</v>
      </c>
      <c r="M78" s="223">
        <f t="shared" si="15"/>
        <v>0</v>
      </c>
      <c r="N78" s="223">
        <f t="shared" si="14"/>
        <v>0</v>
      </c>
      <c r="O78" s="249">
        <f t="shared" si="16"/>
        <v>0</v>
      </c>
      <c r="P78" s="258">
        <f t="shared" si="17"/>
        <v>0</v>
      </c>
      <c r="Q78" s="226">
        <f t="shared" si="18"/>
        <v>0</v>
      </c>
      <c r="R78" s="95">
        <f t="shared" si="19"/>
        <v>0</v>
      </c>
      <c r="S78" s="232">
        <f>IF(AND(F78&lt;&gt;0,F78&lt;=E78,F78&lt;=INDEX('Sch A. Input'!$CD$15:$CD$39,MATCH(E78,'Sch A. Input'!$CD$15:$CD$39,FALSE)-1,1)),"Leaver",J78-G78)</f>
        <v>0</v>
      </c>
      <c r="T78" s="232">
        <f>IF(AND(F78&lt;&gt;0,F78&lt;=E78,F78&lt;=INDEX('Sch A. Input'!$CD$15:$CD$39,MATCH(E78,'Sch A. Input'!$CD$15:$CD$39,FALSE)-1,1)),"Leaver",K78-H78)</f>
        <v>0</v>
      </c>
      <c r="U78" s="233">
        <f>IF(AND(F78&lt;&gt;0,F78&lt;=E78,F78&lt;=INDEX('Sch A. Input'!$CD$15:$CD$39,MATCH(E78,'Sch A. Input'!$CD$15:$CD$39,FALSE)-1,1)),"Leaver",L78-I78)</f>
        <v>0</v>
      </c>
      <c r="V78" s="233">
        <f>IF(AND(F78&lt;&gt;0,F78&lt;=E78,F78&lt;=INDEX('Sch A. Input'!$CD$15:$CD$39,MATCH(E78,'Sch A. Input'!$CD$15:$CD$39,FALSE)-1,1)),"Leaver",IFERROR(S78/X78*24,0))</f>
        <v>0</v>
      </c>
      <c r="W78" s="233">
        <f>IF(AND(F78&lt;&gt;0,F78&lt;=E78,F78&lt;=INDEX('Sch A. Input'!$CD$15:$CD$39,MATCH(E78,'Sch A. Input'!$CD$15:$CD$39,FALSE)-1,1)),"Leaver",V78+T78)</f>
        <v>0</v>
      </c>
      <c r="X78" s="254">
        <f>IF(AND(F78&lt;&gt;0,F78&lt;=E78,F78&lt;=INDEX('Sch A. Input'!$CD$15:$CD$39,MATCH(E78,'Sch A. Input'!$CD$15:$CD$39,FALSE)-1,1)),"Leaver",IF(OR(D78="",D78&gt;$L$11,($L$11-15)&lt;$K$9),0,DAYS360(D78,E78+1,FALSE)/15-1))</f>
        <v>0</v>
      </c>
      <c r="Y78" s="255">
        <f>IF(AND(F78&lt;&gt;0,F78&lt;=E78,F78&lt;=INDEX('Sch A. Input'!$CD$15:$CD$39,MATCH(E78,'Sch A. Input'!$CD$15:$CD$39,FALSE)-1,1)),"Leaver",IFERROR(IF((S78/$X78*$M$9+T78)&gt;$D$12,"YES","NO"),0))</f>
        <v>0</v>
      </c>
      <c r="Z78" s="220">
        <f>IF(AND(F78&lt;&gt;0,F78&lt;=E78,F78&lt;=INDEX('Sch A. Input'!$CD$15:$CD$39,MATCH(E78,'Sch A. Input'!$CD$15:$CD$39,FALSE)-1,1)),"Leaver",IFERROR(IF(Y78="Yes",MIN($U78*($G$12/$D$12),$G$12),(SUMPRODUCT(--((MIN(W78,$D$12))&gt;$C$9:$C$12),((MIN(W78,$D$12))-$C$9:$C$12),$H$9:$H$12))-((1-(X78/24))*(SUMPRODUCT(--((MIN(V78,$D$12))&gt;$C$9:$C$12),((MIN(V78,$D$12))-$C$9:$C$12),$H$9:$H$12)))),0))</f>
        <v>0</v>
      </c>
      <c r="AA78" s="167">
        <f>IF(AND(F78&lt;&gt;0,F78&lt;=E78,F78&lt;=INDEX('Sch A. Input'!$CD$15:$CD$39,MATCH(E78,'Sch A. Input'!$CD$15:$CD$39,FALSE)-1,1)),"Leaver",IFERROR(Z78/U78,0))</f>
        <v>0</v>
      </c>
      <c r="AB78" s="168">
        <f>IF(AND(F78&lt;&gt;0,F78&lt;=E78,F78&lt;=INDEX('Sch A. Input'!$CD$15:$CD$39,MATCH(E78,'Sch A. Input'!$CD$15:$CD$39,FALSE)-1,1)),"Leaver",Q78-Z78)</f>
        <v>0</v>
      </c>
      <c r="AC78" s="92">
        <f t="shared" si="20"/>
        <v>0</v>
      </c>
      <c r="BK78" s="2"/>
      <c r="BL78" s="2"/>
      <c r="CI78"/>
    </row>
    <row r="79" spans="2:87" x14ac:dyDescent="0.35">
      <c r="B79" s="70" t="str">
        <f>IF('Sch A. Input'!B77="","",'Sch A. Input'!B77)</f>
        <v/>
      </c>
      <c r="C79" s="276" t="str">
        <f>IF('Sch A. Input'!C77="","",'Sch A. Input'!C77)</f>
        <v/>
      </c>
      <c r="D79" s="71" t="str">
        <f>IF('Sch A. Input'!D77="","",'Sch A. Input'!D77)</f>
        <v/>
      </c>
      <c r="E79" s="71">
        <f>'Sch A. Input'!E77</f>
        <v>45016</v>
      </c>
      <c r="F79" s="71">
        <f>'Sch A. Input'!F77</f>
        <v>0</v>
      </c>
      <c r="G79" s="221">
        <f>SUMIFS('Sch A. Input'!H77:CA77,'Sch A. Input'!$H$13:$CA$13,$L$11,'Sch A. Input'!$H$14:$CA$14,"Recurring")</f>
        <v>0</v>
      </c>
      <c r="H79" s="221">
        <f>SUMIFS('Sch A. Input'!H77:CA77,'Sch A. Input'!$H$13:$CA$13,$L$11,'Sch A. Input'!$H$14:$CA$14,"One-time")</f>
        <v>0</v>
      </c>
      <c r="I79" s="222">
        <f t="shared" si="12"/>
        <v>0</v>
      </c>
      <c r="J79" s="223">
        <f>SUMIFS('Sch A. Input'!H77:CA77,'Sch A. Input'!$H$14:$CA$14,"Recurring",'Sch A. Input'!$H$13:$CA$13,"&lt;="&amp;'Sch D. Workings'!$L$11)</f>
        <v>0</v>
      </c>
      <c r="K79" s="223">
        <f>SUMIFS('Sch A. Input'!H77:CA77,'Sch A. Input'!$H$14:$CA$14,"One-time",'Sch A. Input'!$H$13:$CA$13,"&lt;="&amp;'Sch D. Workings'!$L$11)</f>
        <v>0</v>
      </c>
      <c r="L79" s="224">
        <f t="shared" si="13"/>
        <v>0</v>
      </c>
      <c r="M79" s="223">
        <f t="shared" si="15"/>
        <v>0</v>
      </c>
      <c r="N79" s="223">
        <f t="shared" si="14"/>
        <v>0</v>
      </c>
      <c r="O79" s="249">
        <f t="shared" si="16"/>
        <v>0</v>
      </c>
      <c r="P79" s="258">
        <f t="shared" si="17"/>
        <v>0</v>
      </c>
      <c r="Q79" s="226">
        <f t="shared" si="18"/>
        <v>0</v>
      </c>
      <c r="R79" s="95">
        <f t="shared" si="19"/>
        <v>0</v>
      </c>
      <c r="S79" s="232">
        <f>IF(AND(F79&lt;&gt;0,F79&lt;=E79,F79&lt;=INDEX('Sch A. Input'!$CD$15:$CD$39,MATCH(E79,'Sch A. Input'!$CD$15:$CD$39,FALSE)-1,1)),"Leaver",J79-G79)</f>
        <v>0</v>
      </c>
      <c r="T79" s="232">
        <f>IF(AND(F79&lt;&gt;0,F79&lt;=E79,F79&lt;=INDEX('Sch A. Input'!$CD$15:$CD$39,MATCH(E79,'Sch A. Input'!$CD$15:$CD$39,FALSE)-1,1)),"Leaver",K79-H79)</f>
        <v>0</v>
      </c>
      <c r="U79" s="233">
        <f>IF(AND(F79&lt;&gt;0,F79&lt;=E79,F79&lt;=INDEX('Sch A. Input'!$CD$15:$CD$39,MATCH(E79,'Sch A. Input'!$CD$15:$CD$39,FALSE)-1,1)),"Leaver",L79-I79)</f>
        <v>0</v>
      </c>
      <c r="V79" s="233">
        <f>IF(AND(F79&lt;&gt;0,F79&lt;=E79,F79&lt;=INDEX('Sch A. Input'!$CD$15:$CD$39,MATCH(E79,'Sch A. Input'!$CD$15:$CD$39,FALSE)-1,1)),"Leaver",IFERROR(S79/X79*24,0))</f>
        <v>0</v>
      </c>
      <c r="W79" s="233">
        <f>IF(AND(F79&lt;&gt;0,F79&lt;=E79,F79&lt;=INDEX('Sch A. Input'!$CD$15:$CD$39,MATCH(E79,'Sch A. Input'!$CD$15:$CD$39,FALSE)-1,1)),"Leaver",V79+T79)</f>
        <v>0</v>
      </c>
      <c r="X79" s="254">
        <f>IF(AND(F79&lt;&gt;0,F79&lt;=E79,F79&lt;=INDEX('Sch A. Input'!$CD$15:$CD$39,MATCH(E79,'Sch A. Input'!$CD$15:$CD$39,FALSE)-1,1)),"Leaver",IF(OR(D79="",D79&gt;$L$11,($L$11-15)&lt;$K$9),0,DAYS360(D79,E79+1,FALSE)/15-1))</f>
        <v>0</v>
      </c>
      <c r="Y79" s="255">
        <f>IF(AND(F79&lt;&gt;0,F79&lt;=E79,F79&lt;=INDEX('Sch A. Input'!$CD$15:$CD$39,MATCH(E79,'Sch A. Input'!$CD$15:$CD$39,FALSE)-1,1)),"Leaver",IFERROR(IF((S79/$X79*$M$9+T79)&gt;$D$12,"YES","NO"),0))</f>
        <v>0</v>
      </c>
      <c r="Z79" s="220">
        <f>IF(AND(F79&lt;&gt;0,F79&lt;=E79,F79&lt;=INDEX('Sch A. Input'!$CD$15:$CD$39,MATCH(E79,'Sch A. Input'!$CD$15:$CD$39,FALSE)-1,1)),"Leaver",IFERROR(IF(Y79="Yes",MIN($U79*($G$12/$D$12),$G$12),(SUMPRODUCT(--((MIN(W79,$D$12))&gt;$C$9:$C$12),((MIN(W79,$D$12))-$C$9:$C$12),$H$9:$H$12))-((1-(X79/24))*(SUMPRODUCT(--((MIN(V79,$D$12))&gt;$C$9:$C$12),((MIN(V79,$D$12))-$C$9:$C$12),$H$9:$H$12)))),0))</f>
        <v>0</v>
      </c>
      <c r="AA79" s="167">
        <f>IF(AND(F79&lt;&gt;0,F79&lt;=E79,F79&lt;=INDEX('Sch A. Input'!$CD$15:$CD$39,MATCH(E79,'Sch A. Input'!$CD$15:$CD$39,FALSE)-1,1)),"Leaver",IFERROR(Z79/U79,0))</f>
        <v>0</v>
      </c>
      <c r="AB79" s="168">
        <f>IF(AND(F79&lt;&gt;0,F79&lt;=E79,F79&lt;=INDEX('Sch A. Input'!$CD$15:$CD$39,MATCH(E79,'Sch A. Input'!$CD$15:$CD$39,FALSE)-1,1)),"Leaver",Q79-Z79)</f>
        <v>0</v>
      </c>
      <c r="AC79" s="92">
        <f t="shared" si="20"/>
        <v>0</v>
      </c>
      <c r="BK79" s="2"/>
      <c r="BL79" s="2"/>
      <c r="CI79"/>
    </row>
    <row r="80" spans="2:87" x14ac:dyDescent="0.35">
      <c r="B80" s="70" t="str">
        <f>IF('Sch A. Input'!B78="","",'Sch A. Input'!B78)</f>
        <v/>
      </c>
      <c r="C80" s="276" t="str">
        <f>IF('Sch A. Input'!C78="","",'Sch A. Input'!C78)</f>
        <v/>
      </c>
      <c r="D80" s="71" t="str">
        <f>IF('Sch A. Input'!D78="","",'Sch A. Input'!D78)</f>
        <v/>
      </c>
      <c r="E80" s="71">
        <f>'Sch A. Input'!E78</f>
        <v>45016</v>
      </c>
      <c r="F80" s="71">
        <f>'Sch A. Input'!F78</f>
        <v>0</v>
      </c>
      <c r="G80" s="221">
        <f>SUMIFS('Sch A. Input'!H78:CA78,'Sch A. Input'!$H$13:$CA$13,$L$11,'Sch A. Input'!$H$14:$CA$14,"Recurring")</f>
        <v>0</v>
      </c>
      <c r="H80" s="221">
        <f>SUMIFS('Sch A. Input'!H78:CA78,'Sch A. Input'!$H$13:$CA$13,$L$11,'Sch A. Input'!$H$14:$CA$14,"One-time")</f>
        <v>0</v>
      </c>
      <c r="I80" s="222">
        <f t="shared" si="12"/>
        <v>0</v>
      </c>
      <c r="J80" s="223">
        <f>SUMIFS('Sch A. Input'!H78:CA78,'Sch A. Input'!$H$14:$CA$14,"Recurring",'Sch A. Input'!$H$13:$CA$13,"&lt;="&amp;'Sch D. Workings'!$L$11)</f>
        <v>0</v>
      </c>
      <c r="K80" s="223">
        <f>SUMIFS('Sch A. Input'!H78:CA78,'Sch A. Input'!$H$14:$CA$14,"One-time",'Sch A. Input'!$H$13:$CA$13,"&lt;="&amp;'Sch D. Workings'!$L$11)</f>
        <v>0</v>
      </c>
      <c r="L80" s="224">
        <f t="shared" si="13"/>
        <v>0</v>
      </c>
      <c r="M80" s="223">
        <f t="shared" si="15"/>
        <v>0</v>
      </c>
      <c r="N80" s="223">
        <f t="shared" si="14"/>
        <v>0</v>
      </c>
      <c r="O80" s="249">
        <f t="shared" si="16"/>
        <v>0</v>
      </c>
      <c r="P80" s="258">
        <f t="shared" si="17"/>
        <v>0</v>
      </c>
      <c r="Q80" s="226">
        <f t="shared" si="18"/>
        <v>0</v>
      </c>
      <c r="R80" s="95">
        <f t="shared" si="19"/>
        <v>0</v>
      </c>
      <c r="S80" s="232">
        <f>IF(AND(F80&lt;&gt;0,F80&lt;=E80,F80&lt;=INDEX('Sch A. Input'!$CD$15:$CD$39,MATCH(E80,'Sch A. Input'!$CD$15:$CD$39,FALSE)-1,1)),"Leaver",J80-G80)</f>
        <v>0</v>
      </c>
      <c r="T80" s="232">
        <f>IF(AND(F80&lt;&gt;0,F80&lt;=E80,F80&lt;=INDEX('Sch A. Input'!$CD$15:$CD$39,MATCH(E80,'Sch A. Input'!$CD$15:$CD$39,FALSE)-1,1)),"Leaver",K80-H80)</f>
        <v>0</v>
      </c>
      <c r="U80" s="233">
        <f>IF(AND(F80&lt;&gt;0,F80&lt;=E80,F80&lt;=INDEX('Sch A. Input'!$CD$15:$CD$39,MATCH(E80,'Sch A. Input'!$CD$15:$CD$39,FALSE)-1,1)),"Leaver",L80-I80)</f>
        <v>0</v>
      </c>
      <c r="V80" s="233">
        <f>IF(AND(F80&lt;&gt;0,F80&lt;=E80,F80&lt;=INDEX('Sch A. Input'!$CD$15:$CD$39,MATCH(E80,'Sch A. Input'!$CD$15:$CD$39,FALSE)-1,1)),"Leaver",IFERROR(S80/X80*24,0))</f>
        <v>0</v>
      </c>
      <c r="W80" s="233">
        <f>IF(AND(F80&lt;&gt;0,F80&lt;=E80,F80&lt;=INDEX('Sch A. Input'!$CD$15:$CD$39,MATCH(E80,'Sch A. Input'!$CD$15:$CD$39,FALSE)-1,1)),"Leaver",V80+T80)</f>
        <v>0</v>
      </c>
      <c r="X80" s="254">
        <f>IF(AND(F80&lt;&gt;0,F80&lt;=E80,F80&lt;=INDEX('Sch A. Input'!$CD$15:$CD$39,MATCH(E80,'Sch A. Input'!$CD$15:$CD$39,FALSE)-1,1)),"Leaver",IF(OR(D80="",D80&gt;$L$11,($L$11-15)&lt;$K$9),0,DAYS360(D80,E80+1,FALSE)/15-1))</f>
        <v>0</v>
      </c>
      <c r="Y80" s="255">
        <f>IF(AND(F80&lt;&gt;0,F80&lt;=E80,F80&lt;=INDEX('Sch A. Input'!$CD$15:$CD$39,MATCH(E80,'Sch A. Input'!$CD$15:$CD$39,FALSE)-1,1)),"Leaver",IFERROR(IF((S80/$X80*$M$9+T80)&gt;$D$12,"YES","NO"),0))</f>
        <v>0</v>
      </c>
      <c r="Z80" s="220">
        <f>IF(AND(F80&lt;&gt;0,F80&lt;=E80,F80&lt;=INDEX('Sch A. Input'!$CD$15:$CD$39,MATCH(E80,'Sch A. Input'!$CD$15:$CD$39,FALSE)-1,1)),"Leaver",IFERROR(IF(Y80="Yes",MIN($U80*($G$12/$D$12),$G$12),(SUMPRODUCT(--((MIN(W80,$D$12))&gt;$C$9:$C$12),((MIN(W80,$D$12))-$C$9:$C$12),$H$9:$H$12))-((1-(X80/24))*(SUMPRODUCT(--((MIN(V80,$D$12))&gt;$C$9:$C$12),((MIN(V80,$D$12))-$C$9:$C$12),$H$9:$H$12)))),0))</f>
        <v>0</v>
      </c>
      <c r="AA80" s="167">
        <f>IF(AND(F80&lt;&gt;0,F80&lt;=E80,F80&lt;=INDEX('Sch A. Input'!$CD$15:$CD$39,MATCH(E80,'Sch A. Input'!$CD$15:$CD$39,FALSE)-1,1)),"Leaver",IFERROR(Z80/U80,0))</f>
        <v>0</v>
      </c>
      <c r="AB80" s="168">
        <f>IF(AND(F80&lt;&gt;0,F80&lt;=E80,F80&lt;=INDEX('Sch A. Input'!$CD$15:$CD$39,MATCH(E80,'Sch A. Input'!$CD$15:$CD$39,FALSE)-1,1)),"Leaver",Q80-Z80)</f>
        <v>0</v>
      </c>
      <c r="AC80" s="92">
        <f t="shared" si="20"/>
        <v>0</v>
      </c>
      <c r="BK80" s="2"/>
      <c r="BL80" s="2"/>
      <c r="CI80"/>
    </row>
    <row r="81" spans="2:87" x14ac:dyDescent="0.35">
      <c r="B81" s="70" t="str">
        <f>IF('Sch A. Input'!B79="","",'Sch A. Input'!B79)</f>
        <v/>
      </c>
      <c r="C81" s="276" t="str">
        <f>IF('Sch A. Input'!C79="","",'Sch A. Input'!C79)</f>
        <v/>
      </c>
      <c r="D81" s="71" t="str">
        <f>IF('Sch A. Input'!D79="","",'Sch A. Input'!D79)</f>
        <v/>
      </c>
      <c r="E81" s="71">
        <f>'Sch A. Input'!E79</f>
        <v>45016</v>
      </c>
      <c r="F81" s="71">
        <f>'Sch A. Input'!F79</f>
        <v>0</v>
      </c>
      <c r="G81" s="221">
        <f>SUMIFS('Sch A. Input'!H79:CA79,'Sch A. Input'!$H$13:$CA$13,$L$11,'Sch A. Input'!$H$14:$CA$14,"Recurring")</f>
        <v>0</v>
      </c>
      <c r="H81" s="221">
        <f>SUMIFS('Sch A. Input'!H79:CA79,'Sch A. Input'!$H$13:$CA$13,$L$11,'Sch A. Input'!$H$14:$CA$14,"One-time")</f>
        <v>0</v>
      </c>
      <c r="I81" s="222">
        <f t="shared" si="12"/>
        <v>0</v>
      </c>
      <c r="J81" s="223">
        <f>SUMIFS('Sch A. Input'!H79:CA79,'Sch A. Input'!$H$14:$CA$14,"Recurring",'Sch A. Input'!$H$13:$CA$13,"&lt;="&amp;'Sch D. Workings'!$L$11)</f>
        <v>0</v>
      </c>
      <c r="K81" s="223">
        <f>SUMIFS('Sch A. Input'!H79:CA79,'Sch A. Input'!$H$14:$CA$14,"One-time",'Sch A. Input'!$H$13:$CA$13,"&lt;="&amp;'Sch D. Workings'!$L$11)</f>
        <v>0</v>
      </c>
      <c r="L81" s="224">
        <f t="shared" si="13"/>
        <v>0</v>
      </c>
      <c r="M81" s="223">
        <f t="shared" ref="M81:M116" si="21">+IFERROR(J81/$O81*24,0)</f>
        <v>0</v>
      </c>
      <c r="N81" s="223">
        <f t="shared" si="14"/>
        <v>0</v>
      </c>
      <c r="O81" s="249">
        <f t="shared" ref="O81:O116" si="22">IF(OR(D81="",D81&gt;$L$11),0,IF(AND(F81&lt;E81,F81&gt;0),(DAYS360(D81,F81+1)/15),((DAYS360(D81,E81+1)/15))))</f>
        <v>0</v>
      </c>
      <c r="P81" s="258">
        <f t="shared" ref="P81:P116" si="23">IFERROR(IF((J81/$O81*$M$9+K81)&gt;$D$12,"YES","NO"),0)</f>
        <v>0</v>
      </c>
      <c r="Q81" s="226">
        <f t="shared" ref="Q81:Q116" si="24">IFERROR(IF($P81="YES",MIN($L81*($G$12/$D$12),$G$12),((SUMPRODUCT(--((MIN(N81,$D$12))&gt;$C$9:$C$12),((MIN(N81,$D$12))-$C$9:$C$12),$H$9:$H$12))-((1-O81/24)*((SUMPRODUCT(--((MIN(M81,$D$12))&gt;$C$9:$C$12),((MIN(M81,$D$12))-$C$9:$C$12),$H$9:$H$12)))))),0)</f>
        <v>0</v>
      </c>
      <c r="R81" s="95">
        <f t="shared" ref="R81:R112" si="25">IFERROR(Q81/L81,0)</f>
        <v>0</v>
      </c>
      <c r="S81" s="232">
        <f>IF(AND(F81&lt;&gt;0,F81&lt;=E81,F81&lt;=INDEX('Sch A. Input'!$CD$15:$CD$39,MATCH(E81,'Sch A. Input'!$CD$15:$CD$39,FALSE)-1,1)),"Leaver",J81-G81)</f>
        <v>0</v>
      </c>
      <c r="T81" s="232">
        <f>IF(AND(F81&lt;&gt;0,F81&lt;=E81,F81&lt;=INDEX('Sch A. Input'!$CD$15:$CD$39,MATCH(E81,'Sch A. Input'!$CD$15:$CD$39,FALSE)-1,1)),"Leaver",K81-H81)</f>
        <v>0</v>
      </c>
      <c r="U81" s="233">
        <f>IF(AND(F81&lt;&gt;0,F81&lt;=E81,F81&lt;=INDEX('Sch A. Input'!$CD$15:$CD$39,MATCH(E81,'Sch A. Input'!$CD$15:$CD$39,FALSE)-1,1)),"Leaver",L81-I81)</f>
        <v>0</v>
      </c>
      <c r="V81" s="233">
        <f>IF(AND(F81&lt;&gt;0,F81&lt;=E81,F81&lt;=INDEX('Sch A. Input'!$CD$15:$CD$39,MATCH(E81,'Sch A. Input'!$CD$15:$CD$39,FALSE)-1,1)),"Leaver",IFERROR(S81/X81*24,0))</f>
        <v>0</v>
      </c>
      <c r="W81" s="233">
        <f>IF(AND(F81&lt;&gt;0,F81&lt;=E81,F81&lt;=INDEX('Sch A. Input'!$CD$15:$CD$39,MATCH(E81,'Sch A. Input'!$CD$15:$CD$39,FALSE)-1,1)),"Leaver",V81+T81)</f>
        <v>0</v>
      </c>
      <c r="X81" s="254">
        <f>IF(AND(F81&lt;&gt;0,F81&lt;=E81,F81&lt;=INDEX('Sch A. Input'!$CD$15:$CD$39,MATCH(E81,'Sch A. Input'!$CD$15:$CD$39,FALSE)-1,1)),"Leaver",IF(OR(D81="",D81&gt;$L$11,($L$11-15)&lt;$K$9),0,DAYS360(D81,E81+1,FALSE)/15-1))</f>
        <v>0</v>
      </c>
      <c r="Y81" s="255">
        <f>IF(AND(F81&lt;&gt;0,F81&lt;=E81,F81&lt;=INDEX('Sch A. Input'!$CD$15:$CD$39,MATCH(E81,'Sch A. Input'!$CD$15:$CD$39,FALSE)-1,1)),"Leaver",IFERROR(IF((S81/$X81*$M$9+T81)&gt;$D$12,"YES","NO"),0))</f>
        <v>0</v>
      </c>
      <c r="Z81" s="220">
        <f>IF(AND(F81&lt;&gt;0,F81&lt;=E81,F81&lt;=INDEX('Sch A. Input'!$CD$15:$CD$39,MATCH(E81,'Sch A. Input'!$CD$15:$CD$39,FALSE)-1,1)),"Leaver",IFERROR(IF(Y81="Yes",MIN($U81*($G$12/$D$12),$G$12),(SUMPRODUCT(--((MIN(W81,$D$12))&gt;$C$9:$C$12),((MIN(W81,$D$12))-$C$9:$C$12),$H$9:$H$12))-((1-(X81/24))*(SUMPRODUCT(--((MIN(V81,$D$12))&gt;$C$9:$C$12),((MIN(V81,$D$12))-$C$9:$C$12),$H$9:$H$12)))),0))</f>
        <v>0</v>
      </c>
      <c r="AA81" s="167">
        <f>IF(AND(F81&lt;&gt;0,F81&lt;=E81,F81&lt;=INDEX('Sch A. Input'!$CD$15:$CD$39,MATCH(E81,'Sch A. Input'!$CD$15:$CD$39,FALSE)-1,1)),"Leaver",IFERROR(Z81/U81,0))</f>
        <v>0</v>
      </c>
      <c r="AB81" s="168">
        <f>IF(AND(F81&lt;&gt;0,F81&lt;=E81,F81&lt;=INDEX('Sch A. Input'!$CD$15:$CD$39,MATCH(E81,'Sch A. Input'!$CD$15:$CD$39,FALSE)-1,1)),"Leaver",Q81-Z81)</f>
        <v>0</v>
      </c>
      <c r="AC81" s="92">
        <f t="shared" ref="AC81:AC112" si="26">+IFERROR(AB81/I81,0)</f>
        <v>0</v>
      </c>
      <c r="BK81" s="2"/>
      <c r="BL81" s="2"/>
      <c r="CI81"/>
    </row>
    <row r="82" spans="2:87" x14ac:dyDescent="0.35">
      <c r="B82" s="70" t="str">
        <f>IF('Sch A. Input'!B80="","",'Sch A. Input'!B80)</f>
        <v/>
      </c>
      <c r="C82" s="276" t="str">
        <f>IF('Sch A. Input'!C80="","",'Sch A. Input'!C80)</f>
        <v/>
      </c>
      <c r="D82" s="71" t="str">
        <f>IF('Sch A. Input'!D80="","",'Sch A. Input'!D80)</f>
        <v/>
      </c>
      <c r="E82" s="71">
        <f>'Sch A. Input'!E80</f>
        <v>45016</v>
      </c>
      <c r="F82" s="71">
        <f>'Sch A. Input'!F80</f>
        <v>0</v>
      </c>
      <c r="G82" s="221">
        <f>SUMIFS('Sch A. Input'!H80:CA80,'Sch A. Input'!$H$13:$CA$13,$L$11,'Sch A. Input'!$H$14:$CA$14,"Recurring")</f>
        <v>0</v>
      </c>
      <c r="H82" s="221">
        <f>SUMIFS('Sch A. Input'!H80:CA80,'Sch A. Input'!$H$13:$CA$13,$L$11,'Sch A. Input'!$H$14:$CA$14,"One-time")</f>
        <v>0</v>
      </c>
      <c r="I82" s="222">
        <f t="shared" ref="I82:I116" si="27">SUM(G82:H82)</f>
        <v>0</v>
      </c>
      <c r="J82" s="223">
        <f>SUMIFS('Sch A. Input'!H80:CA80,'Sch A. Input'!$H$14:$CA$14,"Recurring",'Sch A. Input'!$H$13:$CA$13,"&lt;="&amp;'Sch D. Workings'!$L$11)</f>
        <v>0</v>
      </c>
      <c r="K82" s="223">
        <f>SUMIFS('Sch A. Input'!H80:CA80,'Sch A. Input'!$H$14:$CA$14,"One-time",'Sch A. Input'!$H$13:$CA$13,"&lt;="&amp;'Sch D. Workings'!$L$11)</f>
        <v>0</v>
      </c>
      <c r="L82" s="224">
        <f t="shared" ref="L82:L116" si="28">SUM(J82:K82)</f>
        <v>0</v>
      </c>
      <c r="M82" s="223">
        <f t="shared" si="21"/>
        <v>0</v>
      </c>
      <c r="N82" s="223">
        <f t="shared" ref="N82:N116" si="29">M82+K82</f>
        <v>0</v>
      </c>
      <c r="O82" s="249">
        <f t="shared" si="22"/>
        <v>0</v>
      </c>
      <c r="P82" s="258">
        <f t="shared" si="23"/>
        <v>0</v>
      </c>
      <c r="Q82" s="226">
        <f t="shared" si="24"/>
        <v>0</v>
      </c>
      <c r="R82" s="95">
        <f t="shared" si="25"/>
        <v>0</v>
      </c>
      <c r="S82" s="232">
        <f>IF(AND(F82&lt;&gt;0,F82&lt;=E82,F82&lt;=INDEX('Sch A. Input'!$CD$15:$CD$39,MATCH(E82,'Sch A. Input'!$CD$15:$CD$39,FALSE)-1,1)),"Leaver",J82-G82)</f>
        <v>0</v>
      </c>
      <c r="T82" s="232">
        <f>IF(AND(F82&lt;&gt;0,F82&lt;=E82,F82&lt;=INDEX('Sch A. Input'!$CD$15:$CD$39,MATCH(E82,'Sch A. Input'!$CD$15:$CD$39,FALSE)-1,1)),"Leaver",K82-H82)</f>
        <v>0</v>
      </c>
      <c r="U82" s="233">
        <f>IF(AND(F82&lt;&gt;0,F82&lt;=E82,F82&lt;=INDEX('Sch A. Input'!$CD$15:$CD$39,MATCH(E82,'Sch A. Input'!$CD$15:$CD$39,FALSE)-1,1)),"Leaver",L82-I82)</f>
        <v>0</v>
      </c>
      <c r="V82" s="233">
        <f>IF(AND(F82&lt;&gt;0,F82&lt;=E82,F82&lt;=INDEX('Sch A. Input'!$CD$15:$CD$39,MATCH(E82,'Sch A. Input'!$CD$15:$CD$39,FALSE)-1,1)),"Leaver",IFERROR(S82/X82*24,0))</f>
        <v>0</v>
      </c>
      <c r="W82" s="233">
        <f>IF(AND(F82&lt;&gt;0,F82&lt;=E82,F82&lt;=INDEX('Sch A. Input'!$CD$15:$CD$39,MATCH(E82,'Sch A. Input'!$CD$15:$CD$39,FALSE)-1,1)),"Leaver",V82+T82)</f>
        <v>0</v>
      </c>
      <c r="X82" s="254">
        <f>IF(AND(F82&lt;&gt;0,F82&lt;=E82,F82&lt;=INDEX('Sch A. Input'!$CD$15:$CD$39,MATCH(E82,'Sch A. Input'!$CD$15:$CD$39,FALSE)-1,1)),"Leaver",IF(OR(D82="",D82&gt;$L$11,($L$11-15)&lt;$K$9),0,DAYS360(D82,E82+1,FALSE)/15-1))</f>
        <v>0</v>
      </c>
      <c r="Y82" s="255">
        <f>IF(AND(F82&lt;&gt;0,F82&lt;=E82,F82&lt;=INDEX('Sch A. Input'!$CD$15:$CD$39,MATCH(E82,'Sch A. Input'!$CD$15:$CD$39,FALSE)-1,1)),"Leaver",IFERROR(IF((S82/$X82*$M$9+T82)&gt;$D$12,"YES","NO"),0))</f>
        <v>0</v>
      </c>
      <c r="Z82" s="220">
        <f>IF(AND(F82&lt;&gt;0,F82&lt;=E82,F82&lt;=INDEX('Sch A. Input'!$CD$15:$CD$39,MATCH(E82,'Sch A. Input'!$CD$15:$CD$39,FALSE)-1,1)),"Leaver",IFERROR(IF(Y82="Yes",MIN($U82*($G$12/$D$12),$G$12),(SUMPRODUCT(--((MIN(W82,$D$12))&gt;$C$9:$C$12),((MIN(W82,$D$12))-$C$9:$C$12),$H$9:$H$12))-((1-(X82/24))*(SUMPRODUCT(--((MIN(V82,$D$12))&gt;$C$9:$C$12),((MIN(V82,$D$12))-$C$9:$C$12),$H$9:$H$12)))),0))</f>
        <v>0</v>
      </c>
      <c r="AA82" s="167">
        <f>IF(AND(F82&lt;&gt;0,F82&lt;=E82,F82&lt;=INDEX('Sch A. Input'!$CD$15:$CD$39,MATCH(E82,'Sch A. Input'!$CD$15:$CD$39,FALSE)-1,1)),"Leaver",IFERROR(Z82/U82,0))</f>
        <v>0</v>
      </c>
      <c r="AB82" s="168">
        <f>IF(AND(F82&lt;&gt;0,F82&lt;=E82,F82&lt;=INDEX('Sch A. Input'!$CD$15:$CD$39,MATCH(E82,'Sch A. Input'!$CD$15:$CD$39,FALSE)-1,1)),"Leaver",Q82-Z82)</f>
        <v>0</v>
      </c>
      <c r="AC82" s="92">
        <f t="shared" si="26"/>
        <v>0</v>
      </c>
      <c r="BK82" s="2"/>
      <c r="BL82" s="2"/>
      <c r="CI82"/>
    </row>
    <row r="83" spans="2:87" x14ac:dyDescent="0.35">
      <c r="B83" s="70" t="str">
        <f>IF('Sch A. Input'!B81="","",'Sch A. Input'!B81)</f>
        <v/>
      </c>
      <c r="C83" s="276" t="str">
        <f>IF('Sch A. Input'!C81="","",'Sch A. Input'!C81)</f>
        <v/>
      </c>
      <c r="D83" s="71" t="str">
        <f>IF('Sch A. Input'!D81="","",'Sch A. Input'!D81)</f>
        <v/>
      </c>
      <c r="E83" s="71">
        <f>'Sch A. Input'!E81</f>
        <v>45016</v>
      </c>
      <c r="F83" s="71">
        <f>'Sch A. Input'!F81</f>
        <v>0</v>
      </c>
      <c r="G83" s="221">
        <f>SUMIFS('Sch A. Input'!H81:CA81,'Sch A. Input'!$H$13:$CA$13,$L$11,'Sch A. Input'!$H$14:$CA$14,"Recurring")</f>
        <v>0</v>
      </c>
      <c r="H83" s="221">
        <f>SUMIFS('Sch A. Input'!H81:CA81,'Sch A. Input'!$H$13:$CA$13,$L$11,'Sch A. Input'!$H$14:$CA$14,"One-time")</f>
        <v>0</v>
      </c>
      <c r="I83" s="222">
        <f t="shared" si="27"/>
        <v>0</v>
      </c>
      <c r="J83" s="223">
        <f>SUMIFS('Sch A. Input'!H81:CA81,'Sch A. Input'!$H$14:$CA$14,"Recurring",'Sch A. Input'!$H$13:$CA$13,"&lt;="&amp;'Sch D. Workings'!$L$11)</f>
        <v>0</v>
      </c>
      <c r="K83" s="223">
        <f>SUMIFS('Sch A. Input'!H81:CA81,'Sch A. Input'!$H$14:$CA$14,"One-time",'Sch A. Input'!$H$13:$CA$13,"&lt;="&amp;'Sch D. Workings'!$L$11)</f>
        <v>0</v>
      </c>
      <c r="L83" s="224">
        <f t="shared" si="28"/>
        <v>0</v>
      </c>
      <c r="M83" s="223">
        <f t="shared" si="21"/>
        <v>0</v>
      </c>
      <c r="N83" s="223">
        <f t="shared" si="29"/>
        <v>0</v>
      </c>
      <c r="O83" s="249">
        <f t="shared" si="22"/>
        <v>0</v>
      </c>
      <c r="P83" s="258">
        <f t="shared" si="23"/>
        <v>0</v>
      </c>
      <c r="Q83" s="226">
        <f t="shared" si="24"/>
        <v>0</v>
      </c>
      <c r="R83" s="95">
        <f t="shared" si="25"/>
        <v>0</v>
      </c>
      <c r="S83" s="232">
        <f>IF(AND(F83&lt;&gt;0,F83&lt;=E83,F83&lt;=INDEX('Sch A. Input'!$CD$15:$CD$39,MATCH(E83,'Sch A. Input'!$CD$15:$CD$39,FALSE)-1,1)),"Leaver",J83-G83)</f>
        <v>0</v>
      </c>
      <c r="T83" s="232">
        <f>IF(AND(F83&lt;&gt;0,F83&lt;=E83,F83&lt;=INDEX('Sch A. Input'!$CD$15:$CD$39,MATCH(E83,'Sch A. Input'!$CD$15:$CD$39,FALSE)-1,1)),"Leaver",K83-H83)</f>
        <v>0</v>
      </c>
      <c r="U83" s="233">
        <f>IF(AND(F83&lt;&gt;0,F83&lt;=E83,F83&lt;=INDEX('Sch A. Input'!$CD$15:$CD$39,MATCH(E83,'Sch A. Input'!$CD$15:$CD$39,FALSE)-1,1)),"Leaver",L83-I83)</f>
        <v>0</v>
      </c>
      <c r="V83" s="233">
        <f>IF(AND(F83&lt;&gt;0,F83&lt;=E83,F83&lt;=INDEX('Sch A. Input'!$CD$15:$CD$39,MATCH(E83,'Sch A. Input'!$CD$15:$CD$39,FALSE)-1,1)),"Leaver",IFERROR(S83/X83*24,0))</f>
        <v>0</v>
      </c>
      <c r="W83" s="233">
        <f>IF(AND(F83&lt;&gt;0,F83&lt;=E83,F83&lt;=INDEX('Sch A. Input'!$CD$15:$CD$39,MATCH(E83,'Sch A. Input'!$CD$15:$CD$39,FALSE)-1,1)),"Leaver",V83+T83)</f>
        <v>0</v>
      </c>
      <c r="X83" s="254">
        <f>IF(AND(F83&lt;&gt;0,F83&lt;=E83,F83&lt;=INDEX('Sch A. Input'!$CD$15:$CD$39,MATCH(E83,'Sch A. Input'!$CD$15:$CD$39,FALSE)-1,1)),"Leaver",IF(OR(D83="",D83&gt;$L$11,($L$11-15)&lt;$K$9),0,DAYS360(D83,E83+1,FALSE)/15-1))</f>
        <v>0</v>
      </c>
      <c r="Y83" s="255">
        <f>IF(AND(F83&lt;&gt;0,F83&lt;=E83,F83&lt;=INDEX('Sch A. Input'!$CD$15:$CD$39,MATCH(E83,'Sch A. Input'!$CD$15:$CD$39,FALSE)-1,1)),"Leaver",IFERROR(IF((S83/$X83*$M$9+T83)&gt;$D$12,"YES","NO"),0))</f>
        <v>0</v>
      </c>
      <c r="Z83" s="220">
        <f>IF(AND(F83&lt;&gt;0,F83&lt;=E83,F83&lt;=INDEX('Sch A. Input'!$CD$15:$CD$39,MATCH(E83,'Sch A. Input'!$CD$15:$CD$39,FALSE)-1,1)),"Leaver",IFERROR(IF(Y83="Yes",MIN($U83*($G$12/$D$12),$G$12),(SUMPRODUCT(--((MIN(W83,$D$12))&gt;$C$9:$C$12),((MIN(W83,$D$12))-$C$9:$C$12),$H$9:$H$12))-((1-(X83/24))*(SUMPRODUCT(--((MIN(V83,$D$12))&gt;$C$9:$C$12),((MIN(V83,$D$12))-$C$9:$C$12),$H$9:$H$12)))),0))</f>
        <v>0</v>
      </c>
      <c r="AA83" s="167">
        <f>IF(AND(F83&lt;&gt;0,F83&lt;=E83,F83&lt;=INDEX('Sch A. Input'!$CD$15:$CD$39,MATCH(E83,'Sch A. Input'!$CD$15:$CD$39,FALSE)-1,1)),"Leaver",IFERROR(Z83/U83,0))</f>
        <v>0</v>
      </c>
      <c r="AB83" s="168">
        <f>IF(AND(F83&lt;&gt;0,F83&lt;=E83,F83&lt;=INDEX('Sch A. Input'!$CD$15:$CD$39,MATCH(E83,'Sch A. Input'!$CD$15:$CD$39,FALSE)-1,1)),"Leaver",Q83-Z83)</f>
        <v>0</v>
      </c>
      <c r="AC83" s="92">
        <f t="shared" si="26"/>
        <v>0</v>
      </c>
      <c r="BK83" s="2"/>
      <c r="BL83" s="2"/>
      <c r="CI83"/>
    </row>
    <row r="84" spans="2:87" x14ac:dyDescent="0.35">
      <c r="B84" s="70" t="str">
        <f>IF('Sch A. Input'!B82="","",'Sch A. Input'!B82)</f>
        <v/>
      </c>
      <c r="C84" s="276" t="str">
        <f>IF('Sch A. Input'!C82="","",'Sch A. Input'!C82)</f>
        <v/>
      </c>
      <c r="D84" s="71" t="str">
        <f>IF('Sch A. Input'!D82="","",'Sch A. Input'!D82)</f>
        <v/>
      </c>
      <c r="E84" s="71">
        <f>'Sch A. Input'!E82</f>
        <v>45016</v>
      </c>
      <c r="F84" s="71">
        <f>'Sch A. Input'!F82</f>
        <v>0</v>
      </c>
      <c r="G84" s="221">
        <f>SUMIFS('Sch A. Input'!H82:CA82,'Sch A. Input'!$H$13:$CA$13,$L$11,'Sch A. Input'!$H$14:$CA$14,"Recurring")</f>
        <v>0</v>
      </c>
      <c r="H84" s="221">
        <f>SUMIFS('Sch A. Input'!H82:CA82,'Sch A. Input'!$H$13:$CA$13,$L$11,'Sch A. Input'!$H$14:$CA$14,"One-time")</f>
        <v>0</v>
      </c>
      <c r="I84" s="222">
        <f t="shared" si="27"/>
        <v>0</v>
      </c>
      <c r="J84" s="223">
        <f>SUMIFS('Sch A. Input'!H82:CA82,'Sch A. Input'!$H$14:$CA$14,"Recurring",'Sch A. Input'!$H$13:$CA$13,"&lt;="&amp;'Sch D. Workings'!$L$11)</f>
        <v>0</v>
      </c>
      <c r="K84" s="223">
        <f>SUMIFS('Sch A. Input'!H82:CA82,'Sch A. Input'!$H$14:$CA$14,"One-time",'Sch A. Input'!$H$13:$CA$13,"&lt;="&amp;'Sch D. Workings'!$L$11)</f>
        <v>0</v>
      </c>
      <c r="L84" s="224">
        <f t="shared" si="28"/>
        <v>0</v>
      </c>
      <c r="M84" s="223">
        <f t="shared" si="21"/>
        <v>0</v>
      </c>
      <c r="N84" s="223">
        <f t="shared" si="29"/>
        <v>0</v>
      </c>
      <c r="O84" s="249">
        <f t="shared" si="22"/>
        <v>0</v>
      </c>
      <c r="P84" s="258">
        <f t="shared" si="23"/>
        <v>0</v>
      </c>
      <c r="Q84" s="226">
        <f t="shared" si="24"/>
        <v>0</v>
      </c>
      <c r="R84" s="95">
        <f t="shared" si="25"/>
        <v>0</v>
      </c>
      <c r="S84" s="232">
        <f>IF(AND(F84&lt;&gt;0,F84&lt;=E84,F84&lt;=INDEX('Sch A. Input'!$CD$15:$CD$39,MATCH(E84,'Sch A. Input'!$CD$15:$CD$39,FALSE)-1,1)),"Leaver",J84-G84)</f>
        <v>0</v>
      </c>
      <c r="T84" s="232">
        <f>IF(AND(F84&lt;&gt;0,F84&lt;=E84,F84&lt;=INDEX('Sch A. Input'!$CD$15:$CD$39,MATCH(E84,'Sch A. Input'!$CD$15:$CD$39,FALSE)-1,1)),"Leaver",K84-H84)</f>
        <v>0</v>
      </c>
      <c r="U84" s="233">
        <f>IF(AND(F84&lt;&gt;0,F84&lt;=E84,F84&lt;=INDEX('Sch A. Input'!$CD$15:$CD$39,MATCH(E84,'Sch A. Input'!$CD$15:$CD$39,FALSE)-1,1)),"Leaver",L84-I84)</f>
        <v>0</v>
      </c>
      <c r="V84" s="233">
        <f>IF(AND(F84&lt;&gt;0,F84&lt;=E84,F84&lt;=INDEX('Sch A. Input'!$CD$15:$CD$39,MATCH(E84,'Sch A. Input'!$CD$15:$CD$39,FALSE)-1,1)),"Leaver",IFERROR(S84/X84*24,0))</f>
        <v>0</v>
      </c>
      <c r="W84" s="233">
        <f>IF(AND(F84&lt;&gt;0,F84&lt;=E84,F84&lt;=INDEX('Sch A. Input'!$CD$15:$CD$39,MATCH(E84,'Sch A. Input'!$CD$15:$CD$39,FALSE)-1,1)),"Leaver",V84+T84)</f>
        <v>0</v>
      </c>
      <c r="X84" s="254">
        <f>IF(AND(F84&lt;&gt;0,F84&lt;=E84,F84&lt;=INDEX('Sch A. Input'!$CD$15:$CD$39,MATCH(E84,'Sch A. Input'!$CD$15:$CD$39,FALSE)-1,1)),"Leaver",IF(OR(D84="",D84&gt;$L$11,($L$11-15)&lt;$K$9),0,DAYS360(D84,E84+1,FALSE)/15-1))</f>
        <v>0</v>
      </c>
      <c r="Y84" s="255">
        <f>IF(AND(F84&lt;&gt;0,F84&lt;=E84,F84&lt;=INDEX('Sch A. Input'!$CD$15:$CD$39,MATCH(E84,'Sch A. Input'!$CD$15:$CD$39,FALSE)-1,1)),"Leaver",IFERROR(IF((S84/$X84*$M$9+T84)&gt;$D$12,"YES","NO"),0))</f>
        <v>0</v>
      </c>
      <c r="Z84" s="220">
        <f>IF(AND(F84&lt;&gt;0,F84&lt;=E84,F84&lt;=INDEX('Sch A. Input'!$CD$15:$CD$39,MATCH(E84,'Sch A. Input'!$CD$15:$CD$39,FALSE)-1,1)),"Leaver",IFERROR(IF(Y84="Yes",MIN($U84*($G$12/$D$12),$G$12),(SUMPRODUCT(--((MIN(W84,$D$12))&gt;$C$9:$C$12),((MIN(W84,$D$12))-$C$9:$C$12),$H$9:$H$12))-((1-(X84/24))*(SUMPRODUCT(--((MIN(V84,$D$12))&gt;$C$9:$C$12),((MIN(V84,$D$12))-$C$9:$C$12),$H$9:$H$12)))),0))</f>
        <v>0</v>
      </c>
      <c r="AA84" s="167">
        <f>IF(AND(F84&lt;&gt;0,F84&lt;=E84,F84&lt;=INDEX('Sch A. Input'!$CD$15:$CD$39,MATCH(E84,'Sch A. Input'!$CD$15:$CD$39,FALSE)-1,1)),"Leaver",IFERROR(Z84/U84,0))</f>
        <v>0</v>
      </c>
      <c r="AB84" s="168">
        <f>IF(AND(F84&lt;&gt;0,F84&lt;=E84,F84&lt;=INDEX('Sch A. Input'!$CD$15:$CD$39,MATCH(E84,'Sch A. Input'!$CD$15:$CD$39,FALSE)-1,1)),"Leaver",Q84-Z84)</f>
        <v>0</v>
      </c>
      <c r="AC84" s="92">
        <f t="shared" si="26"/>
        <v>0</v>
      </c>
      <c r="BK84" s="2"/>
      <c r="BL84" s="2"/>
      <c r="CI84"/>
    </row>
    <row r="85" spans="2:87" x14ac:dyDescent="0.35">
      <c r="B85" s="70" t="str">
        <f>IF('Sch A. Input'!B83="","",'Sch A. Input'!B83)</f>
        <v/>
      </c>
      <c r="C85" s="276" t="str">
        <f>IF('Sch A. Input'!C83="","",'Sch A. Input'!C83)</f>
        <v/>
      </c>
      <c r="D85" s="71" t="str">
        <f>IF('Sch A. Input'!D83="","",'Sch A. Input'!D83)</f>
        <v/>
      </c>
      <c r="E85" s="71">
        <f>'Sch A. Input'!E83</f>
        <v>45016</v>
      </c>
      <c r="F85" s="71">
        <f>'Sch A. Input'!F83</f>
        <v>0</v>
      </c>
      <c r="G85" s="221">
        <f>SUMIFS('Sch A. Input'!H83:CA83,'Sch A. Input'!$H$13:$CA$13,$L$11,'Sch A. Input'!$H$14:$CA$14,"Recurring")</f>
        <v>0</v>
      </c>
      <c r="H85" s="221">
        <f>SUMIFS('Sch A. Input'!H83:CA83,'Sch A. Input'!$H$13:$CA$13,$L$11,'Sch A. Input'!$H$14:$CA$14,"One-time")</f>
        <v>0</v>
      </c>
      <c r="I85" s="222">
        <f t="shared" si="27"/>
        <v>0</v>
      </c>
      <c r="J85" s="223">
        <f>SUMIFS('Sch A. Input'!H83:CA83,'Sch A. Input'!$H$14:$CA$14,"Recurring",'Sch A. Input'!$H$13:$CA$13,"&lt;="&amp;'Sch D. Workings'!$L$11)</f>
        <v>0</v>
      </c>
      <c r="K85" s="223">
        <f>SUMIFS('Sch A. Input'!H83:CA83,'Sch A. Input'!$H$14:$CA$14,"One-time",'Sch A. Input'!$H$13:$CA$13,"&lt;="&amp;'Sch D. Workings'!$L$11)</f>
        <v>0</v>
      </c>
      <c r="L85" s="224">
        <f t="shared" si="28"/>
        <v>0</v>
      </c>
      <c r="M85" s="223">
        <f t="shared" si="21"/>
        <v>0</v>
      </c>
      <c r="N85" s="223">
        <f t="shared" si="29"/>
        <v>0</v>
      </c>
      <c r="O85" s="249">
        <f t="shared" si="22"/>
        <v>0</v>
      </c>
      <c r="P85" s="258">
        <f t="shared" si="23"/>
        <v>0</v>
      </c>
      <c r="Q85" s="226">
        <f t="shared" si="24"/>
        <v>0</v>
      </c>
      <c r="R85" s="95">
        <f t="shared" si="25"/>
        <v>0</v>
      </c>
      <c r="S85" s="232">
        <f>IF(AND(F85&lt;&gt;0,F85&lt;=E85,F85&lt;=INDEX('Sch A. Input'!$CD$15:$CD$39,MATCH(E85,'Sch A. Input'!$CD$15:$CD$39,FALSE)-1,1)),"Leaver",J85-G85)</f>
        <v>0</v>
      </c>
      <c r="T85" s="232">
        <f>IF(AND(F85&lt;&gt;0,F85&lt;=E85,F85&lt;=INDEX('Sch A. Input'!$CD$15:$CD$39,MATCH(E85,'Sch A. Input'!$CD$15:$CD$39,FALSE)-1,1)),"Leaver",K85-H85)</f>
        <v>0</v>
      </c>
      <c r="U85" s="233">
        <f>IF(AND(F85&lt;&gt;0,F85&lt;=E85,F85&lt;=INDEX('Sch A. Input'!$CD$15:$CD$39,MATCH(E85,'Sch A. Input'!$CD$15:$CD$39,FALSE)-1,1)),"Leaver",L85-I85)</f>
        <v>0</v>
      </c>
      <c r="V85" s="233">
        <f>IF(AND(F85&lt;&gt;0,F85&lt;=E85,F85&lt;=INDEX('Sch A. Input'!$CD$15:$CD$39,MATCH(E85,'Sch A. Input'!$CD$15:$CD$39,FALSE)-1,1)),"Leaver",IFERROR(S85/X85*24,0))</f>
        <v>0</v>
      </c>
      <c r="W85" s="233">
        <f>IF(AND(F85&lt;&gt;0,F85&lt;=E85,F85&lt;=INDEX('Sch A. Input'!$CD$15:$CD$39,MATCH(E85,'Sch A. Input'!$CD$15:$CD$39,FALSE)-1,1)),"Leaver",V85+T85)</f>
        <v>0</v>
      </c>
      <c r="X85" s="254">
        <f>IF(AND(F85&lt;&gt;0,F85&lt;=E85,F85&lt;=INDEX('Sch A. Input'!$CD$15:$CD$39,MATCH(E85,'Sch A. Input'!$CD$15:$CD$39,FALSE)-1,1)),"Leaver",IF(OR(D85="",D85&gt;$L$11,($L$11-15)&lt;$K$9),0,DAYS360(D85,E85+1,FALSE)/15-1))</f>
        <v>0</v>
      </c>
      <c r="Y85" s="255">
        <f>IF(AND(F85&lt;&gt;0,F85&lt;=E85,F85&lt;=INDEX('Sch A. Input'!$CD$15:$CD$39,MATCH(E85,'Sch A. Input'!$CD$15:$CD$39,FALSE)-1,1)),"Leaver",IFERROR(IF((S85/$X85*$M$9+T85)&gt;$D$12,"YES","NO"),0))</f>
        <v>0</v>
      </c>
      <c r="Z85" s="220">
        <f>IF(AND(F85&lt;&gt;0,F85&lt;=E85,F85&lt;=INDEX('Sch A. Input'!$CD$15:$CD$39,MATCH(E85,'Sch A. Input'!$CD$15:$CD$39,FALSE)-1,1)),"Leaver",IFERROR(IF(Y85="Yes",MIN($U85*($G$12/$D$12),$G$12),(SUMPRODUCT(--((MIN(W85,$D$12))&gt;$C$9:$C$12),((MIN(W85,$D$12))-$C$9:$C$12),$H$9:$H$12))-((1-(X85/24))*(SUMPRODUCT(--((MIN(V85,$D$12))&gt;$C$9:$C$12),((MIN(V85,$D$12))-$C$9:$C$12),$H$9:$H$12)))),0))</f>
        <v>0</v>
      </c>
      <c r="AA85" s="167">
        <f>IF(AND(F85&lt;&gt;0,F85&lt;=E85,F85&lt;=INDEX('Sch A. Input'!$CD$15:$CD$39,MATCH(E85,'Sch A. Input'!$CD$15:$CD$39,FALSE)-1,1)),"Leaver",IFERROR(Z85/U85,0))</f>
        <v>0</v>
      </c>
      <c r="AB85" s="168">
        <f>IF(AND(F85&lt;&gt;0,F85&lt;=E85,F85&lt;=INDEX('Sch A. Input'!$CD$15:$CD$39,MATCH(E85,'Sch A. Input'!$CD$15:$CD$39,FALSE)-1,1)),"Leaver",Q85-Z85)</f>
        <v>0</v>
      </c>
      <c r="AC85" s="92">
        <f t="shared" si="26"/>
        <v>0</v>
      </c>
      <c r="BK85" s="2"/>
      <c r="BL85" s="2"/>
      <c r="CI85"/>
    </row>
    <row r="86" spans="2:87" x14ac:dyDescent="0.35">
      <c r="B86" s="70" t="str">
        <f>IF('Sch A. Input'!B84="","",'Sch A. Input'!B84)</f>
        <v/>
      </c>
      <c r="C86" s="276" t="str">
        <f>IF('Sch A. Input'!C84="","",'Sch A. Input'!C84)</f>
        <v/>
      </c>
      <c r="D86" s="71" t="str">
        <f>IF('Sch A. Input'!D84="","",'Sch A. Input'!D84)</f>
        <v/>
      </c>
      <c r="E86" s="71">
        <f>'Sch A. Input'!E84</f>
        <v>45016</v>
      </c>
      <c r="F86" s="71">
        <f>'Sch A. Input'!F84</f>
        <v>0</v>
      </c>
      <c r="G86" s="221">
        <f>SUMIFS('Sch A. Input'!H84:CA84,'Sch A. Input'!$H$13:$CA$13,$L$11,'Sch A. Input'!$H$14:$CA$14,"Recurring")</f>
        <v>0</v>
      </c>
      <c r="H86" s="221">
        <f>SUMIFS('Sch A. Input'!H84:CA84,'Sch A. Input'!$H$13:$CA$13,$L$11,'Sch A. Input'!$H$14:$CA$14,"One-time")</f>
        <v>0</v>
      </c>
      <c r="I86" s="222">
        <f t="shared" si="27"/>
        <v>0</v>
      </c>
      <c r="J86" s="223">
        <f>SUMIFS('Sch A. Input'!H84:CA84,'Sch A. Input'!$H$14:$CA$14,"Recurring",'Sch A. Input'!$H$13:$CA$13,"&lt;="&amp;'Sch D. Workings'!$L$11)</f>
        <v>0</v>
      </c>
      <c r="K86" s="223">
        <f>SUMIFS('Sch A. Input'!H84:CA84,'Sch A. Input'!$H$14:$CA$14,"One-time",'Sch A. Input'!$H$13:$CA$13,"&lt;="&amp;'Sch D. Workings'!$L$11)</f>
        <v>0</v>
      </c>
      <c r="L86" s="224">
        <f t="shared" si="28"/>
        <v>0</v>
      </c>
      <c r="M86" s="223">
        <f t="shared" si="21"/>
        <v>0</v>
      </c>
      <c r="N86" s="223">
        <f t="shared" si="29"/>
        <v>0</v>
      </c>
      <c r="O86" s="249">
        <f t="shared" si="22"/>
        <v>0</v>
      </c>
      <c r="P86" s="258">
        <f t="shared" si="23"/>
        <v>0</v>
      </c>
      <c r="Q86" s="226">
        <f t="shared" si="24"/>
        <v>0</v>
      </c>
      <c r="R86" s="95">
        <f t="shared" si="25"/>
        <v>0</v>
      </c>
      <c r="S86" s="232">
        <f>IF(AND(F86&lt;&gt;0,F86&lt;=E86,F86&lt;=INDEX('Sch A. Input'!$CD$15:$CD$39,MATCH(E86,'Sch A. Input'!$CD$15:$CD$39,FALSE)-1,1)),"Leaver",J86-G86)</f>
        <v>0</v>
      </c>
      <c r="T86" s="232">
        <f>IF(AND(F86&lt;&gt;0,F86&lt;=E86,F86&lt;=INDEX('Sch A. Input'!$CD$15:$CD$39,MATCH(E86,'Sch A. Input'!$CD$15:$CD$39,FALSE)-1,1)),"Leaver",K86-H86)</f>
        <v>0</v>
      </c>
      <c r="U86" s="233">
        <f>IF(AND(F86&lt;&gt;0,F86&lt;=E86,F86&lt;=INDEX('Sch A. Input'!$CD$15:$CD$39,MATCH(E86,'Sch A. Input'!$CD$15:$CD$39,FALSE)-1,1)),"Leaver",L86-I86)</f>
        <v>0</v>
      </c>
      <c r="V86" s="233">
        <f>IF(AND(F86&lt;&gt;0,F86&lt;=E86,F86&lt;=INDEX('Sch A. Input'!$CD$15:$CD$39,MATCH(E86,'Sch A. Input'!$CD$15:$CD$39,FALSE)-1,1)),"Leaver",IFERROR(S86/X86*24,0))</f>
        <v>0</v>
      </c>
      <c r="W86" s="233">
        <f>IF(AND(F86&lt;&gt;0,F86&lt;=E86,F86&lt;=INDEX('Sch A. Input'!$CD$15:$CD$39,MATCH(E86,'Sch A. Input'!$CD$15:$CD$39,FALSE)-1,1)),"Leaver",V86+T86)</f>
        <v>0</v>
      </c>
      <c r="X86" s="254">
        <f>IF(AND(F86&lt;&gt;0,F86&lt;=E86,F86&lt;=INDEX('Sch A. Input'!$CD$15:$CD$39,MATCH(E86,'Sch A. Input'!$CD$15:$CD$39,FALSE)-1,1)),"Leaver",IF(OR(D86="",D86&gt;$L$11,($L$11-15)&lt;$K$9),0,DAYS360(D86,E86+1,FALSE)/15-1))</f>
        <v>0</v>
      </c>
      <c r="Y86" s="255">
        <f>IF(AND(F86&lt;&gt;0,F86&lt;=E86,F86&lt;=INDEX('Sch A. Input'!$CD$15:$CD$39,MATCH(E86,'Sch A. Input'!$CD$15:$CD$39,FALSE)-1,1)),"Leaver",IFERROR(IF((S86/$X86*$M$9+T86)&gt;$D$12,"YES","NO"),0))</f>
        <v>0</v>
      </c>
      <c r="Z86" s="220">
        <f>IF(AND(F86&lt;&gt;0,F86&lt;=E86,F86&lt;=INDEX('Sch A. Input'!$CD$15:$CD$39,MATCH(E86,'Sch A. Input'!$CD$15:$CD$39,FALSE)-1,1)),"Leaver",IFERROR(IF(Y86="Yes",MIN($U86*($G$12/$D$12),$G$12),(SUMPRODUCT(--((MIN(W86,$D$12))&gt;$C$9:$C$12),((MIN(W86,$D$12))-$C$9:$C$12),$H$9:$H$12))-((1-(X86/24))*(SUMPRODUCT(--((MIN(V86,$D$12))&gt;$C$9:$C$12),((MIN(V86,$D$12))-$C$9:$C$12),$H$9:$H$12)))),0))</f>
        <v>0</v>
      </c>
      <c r="AA86" s="167">
        <f>IF(AND(F86&lt;&gt;0,F86&lt;=E86,F86&lt;=INDEX('Sch A. Input'!$CD$15:$CD$39,MATCH(E86,'Sch A. Input'!$CD$15:$CD$39,FALSE)-1,1)),"Leaver",IFERROR(Z86/U86,0))</f>
        <v>0</v>
      </c>
      <c r="AB86" s="168">
        <f>IF(AND(F86&lt;&gt;0,F86&lt;=E86,F86&lt;=INDEX('Sch A. Input'!$CD$15:$CD$39,MATCH(E86,'Sch A. Input'!$CD$15:$CD$39,FALSE)-1,1)),"Leaver",Q86-Z86)</f>
        <v>0</v>
      </c>
      <c r="AC86" s="92">
        <f t="shared" si="26"/>
        <v>0</v>
      </c>
      <c r="BK86" s="2"/>
      <c r="BL86" s="2"/>
      <c r="CI86"/>
    </row>
    <row r="87" spans="2:87" x14ac:dyDescent="0.35">
      <c r="B87" s="70" t="str">
        <f>IF('Sch A. Input'!B85="","",'Sch A. Input'!B85)</f>
        <v/>
      </c>
      <c r="C87" s="276" t="str">
        <f>IF('Sch A. Input'!C85="","",'Sch A. Input'!C85)</f>
        <v/>
      </c>
      <c r="D87" s="71" t="str">
        <f>IF('Sch A. Input'!D85="","",'Sch A. Input'!D85)</f>
        <v/>
      </c>
      <c r="E87" s="71">
        <f>'Sch A. Input'!E85</f>
        <v>45016</v>
      </c>
      <c r="F87" s="71">
        <f>'Sch A. Input'!F85</f>
        <v>0</v>
      </c>
      <c r="G87" s="221">
        <f>SUMIFS('Sch A. Input'!H85:CA85,'Sch A. Input'!$H$13:$CA$13,$L$11,'Sch A. Input'!$H$14:$CA$14,"Recurring")</f>
        <v>0</v>
      </c>
      <c r="H87" s="221">
        <f>SUMIFS('Sch A. Input'!H85:CA85,'Sch A. Input'!$H$13:$CA$13,$L$11,'Sch A. Input'!$H$14:$CA$14,"One-time")</f>
        <v>0</v>
      </c>
      <c r="I87" s="222">
        <f t="shared" si="27"/>
        <v>0</v>
      </c>
      <c r="J87" s="223">
        <f>SUMIFS('Sch A. Input'!H85:CA85,'Sch A. Input'!$H$14:$CA$14,"Recurring",'Sch A. Input'!$H$13:$CA$13,"&lt;="&amp;'Sch D. Workings'!$L$11)</f>
        <v>0</v>
      </c>
      <c r="K87" s="223">
        <f>SUMIFS('Sch A. Input'!H85:CA85,'Sch A. Input'!$H$14:$CA$14,"One-time",'Sch A. Input'!$H$13:$CA$13,"&lt;="&amp;'Sch D. Workings'!$L$11)</f>
        <v>0</v>
      </c>
      <c r="L87" s="224">
        <f t="shared" si="28"/>
        <v>0</v>
      </c>
      <c r="M87" s="223">
        <f t="shared" si="21"/>
        <v>0</v>
      </c>
      <c r="N87" s="223">
        <f t="shared" si="29"/>
        <v>0</v>
      </c>
      <c r="O87" s="249">
        <f t="shared" si="22"/>
        <v>0</v>
      </c>
      <c r="P87" s="258">
        <f t="shared" si="23"/>
        <v>0</v>
      </c>
      <c r="Q87" s="226">
        <f t="shared" si="24"/>
        <v>0</v>
      </c>
      <c r="R87" s="95">
        <f t="shared" si="25"/>
        <v>0</v>
      </c>
      <c r="S87" s="232">
        <f>IF(AND(F87&lt;&gt;0,F87&lt;=E87,F87&lt;=INDEX('Sch A. Input'!$CD$15:$CD$39,MATCH(E87,'Sch A. Input'!$CD$15:$CD$39,FALSE)-1,1)),"Leaver",J87-G87)</f>
        <v>0</v>
      </c>
      <c r="T87" s="232">
        <f>IF(AND(F87&lt;&gt;0,F87&lt;=E87,F87&lt;=INDEX('Sch A. Input'!$CD$15:$CD$39,MATCH(E87,'Sch A. Input'!$CD$15:$CD$39,FALSE)-1,1)),"Leaver",K87-H87)</f>
        <v>0</v>
      </c>
      <c r="U87" s="233">
        <f>IF(AND(F87&lt;&gt;0,F87&lt;=E87,F87&lt;=INDEX('Sch A. Input'!$CD$15:$CD$39,MATCH(E87,'Sch A. Input'!$CD$15:$CD$39,FALSE)-1,1)),"Leaver",L87-I87)</f>
        <v>0</v>
      </c>
      <c r="V87" s="233">
        <f>IF(AND(F87&lt;&gt;0,F87&lt;=E87,F87&lt;=INDEX('Sch A. Input'!$CD$15:$CD$39,MATCH(E87,'Sch A. Input'!$CD$15:$CD$39,FALSE)-1,1)),"Leaver",IFERROR(S87/X87*24,0))</f>
        <v>0</v>
      </c>
      <c r="W87" s="233">
        <f>IF(AND(F87&lt;&gt;0,F87&lt;=E87,F87&lt;=INDEX('Sch A. Input'!$CD$15:$CD$39,MATCH(E87,'Sch A. Input'!$CD$15:$CD$39,FALSE)-1,1)),"Leaver",V87+T87)</f>
        <v>0</v>
      </c>
      <c r="X87" s="254">
        <f>IF(AND(F87&lt;&gt;0,F87&lt;=E87,F87&lt;=INDEX('Sch A. Input'!$CD$15:$CD$39,MATCH(E87,'Sch A. Input'!$CD$15:$CD$39,FALSE)-1,1)),"Leaver",IF(OR(D87="",D87&gt;$L$11,($L$11-15)&lt;$K$9),0,DAYS360(D87,E87+1,FALSE)/15-1))</f>
        <v>0</v>
      </c>
      <c r="Y87" s="255">
        <f>IF(AND(F87&lt;&gt;0,F87&lt;=E87,F87&lt;=INDEX('Sch A. Input'!$CD$15:$CD$39,MATCH(E87,'Sch A. Input'!$CD$15:$CD$39,FALSE)-1,1)),"Leaver",IFERROR(IF((S87/$X87*$M$9+T87)&gt;$D$12,"YES","NO"),0))</f>
        <v>0</v>
      </c>
      <c r="Z87" s="220">
        <f>IF(AND(F87&lt;&gt;0,F87&lt;=E87,F87&lt;=INDEX('Sch A. Input'!$CD$15:$CD$39,MATCH(E87,'Sch A. Input'!$CD$15:$CD$39,FALSE)-1,1)),"Leaver",IFERROR(IF(Y87="Yes",MIN($U87*($G$12/$D$12),$G$12),(SUMPRODUCT(--((MIN(W87,$D$12))&gt;$C$9:$C$12),((MIN(W87,$D$12))-$C$9:$C$12),$H$9:$H$12))-((1-(X87/24))*(SUMPRODUCT(--((MIN(V87,$D$12))&gt;$C$9:$C$12),((MIN(V87,$D$12))-$C$9:$C$12),$H$9:$H$12)))),0))</f>
        <v>0</v>
      </c>
      <c r="AA87" s="167">
        <f>IF(AND(F87&lt;&gt;0,F87&lt;=E87,F87&lt;=INDEX('Sch A. Input'!$CD$15:$CD$39,MATCH(E87,'Sch A. Input'!$CD$15:$CD$39,FALSE)-1,1)),"Leaver",IFERROR(Z87/U87,0))</f>
        <v>0</v>
      </c>
      <c r="AB87" s="168">
        <f>IF(AND(F87&lt;&gt;0,F87&lt;=E87,F87&lt;=INDEX('Sch A. Input'!$CD$15:$CD$39,MATCH(E87,'Sch A. Input'!$CD$15:$CD$39,FALSE)-1,1)),"Leaver",Q87-Z87)</f>
        <v>0</v>
      </c>
      <c r="AC87" s="92">
        <f t="shared" si="26"/>
        <v>0</v>
      </c>
      <c r="BK87" s="2"/>
      <c r="BL87" s="2"/>
      <c r="CI87"/>
    </row>
    <row r="88" spans="2:87" x14ac:dyDescent="0.35">
      <c r="B88" s="70" t="str">
        <f>IF('Sch A. Input'!B86="","",'Sch A. Input'!B86)</f>
        <v/>
      </c>
      <c r="C88" s="276" t="str">
        <f>IF('Sch A. Input'!C86="","",'Sch A. Input'!C86)</f>
        <v/>
      </c>
      <c r="D88" s="71" t="str">
        <f>IF('Sch A. Input'!D86="","",'Sch A. Input'!D86)</f>
        <v/>
      </c>
      <c r="E88" s="71">
        <f>'Sch A. Input'!E86</f>
        <v>45016</v>
      </c>
      <c r="F88" s="71">
        <f>'Sch A. Input'!F86</f>
        <v>0</v>
      </c>
      <c r="G88" s="221">
        <f>SUMIFS('Sch A. Input'!H86:CA86,'Sch A. Input'!$H$13:$CA$13,$L$11,'Sch A. Input'!$H$14:$CA$14,"Recurring")</f>
        <v>0</v>
      </c>
      <c r="H88" s="221">
        <f>SUMIFS('Sch A. Input'!H86:CA86,'Sch A. Input'!$H$13:$CA$13,$L$11,'Sch A. Input'!$H$14:$CA$14,"One-time")</f>
        <v>0</v>
      </c>
      <c r="I88" s="222">
        <f t="shared" si="27"/>
        <v>0</v>
      </c>
      <c r="J88" s="223">
        <f>SUMIFS('Sch A. Input'!H86:CA86,'Sch A. Input'!$H$14:$CA$14,"Recurring",'Sch A. Input'!$H$13:$CA$13,"&lt;="&amp;'Sch D. Workings'!$L$11)</f>
        <v>0</v>
      </c>
      <c r="K88" s="223">
        <f>SUMIFS('Sch A. Input'!H86:CA86,'Sch A. Input'!$H$14:$CA$14,"One-time",'Sch A. Input'!$H$13:$CA$13,"&lt;="&amp;'Sch D. Workings'!$L$11)</f>
        <v>0</v>
      </c>
      <c r="L88" s="224">
        <f t="shared" si="28"/>
        <v>0</v>
      </c>
      <c r="M88" s="223">
        <f t="shared" si="21"/>
        <v>0</v>
      </c>
      <c r="N88" s="223">
        <f t="shared" si="29"/>
        <v>0</v>
      </c>
      <c r="O88" s="249">
        <f t="shared" si="22"/>
        <v>0</v>
      </c>
      <c r="P88" s="258">
        <f t="shared" si="23"/>
        <v>0</v>
      </c>
      <c r="Q88" s="226">
        <f t="shared" si="24"/>
        <v>0</v>
      </c>
      <c r="R88" s="95">
        <f t="shared" si="25"/>
        <v>0</v>
      </c>
      <c r="S88" s="232">
        <f>IF(AND(F88&lt;&gt;0,F88&lt;=E88,F88&lt;=INDEX('Sch A. Input'!$CD$15:$CD$39,MATCH(E88,'Sch A. Input'!$CD$15:$CD$39,FALSE)-1,1)),"Leaver",J88-G88)</f>
        <v>0</v>
      </c>
      <c r="T88" s="232">
        <f>IF(AND(F88&lt;&gt;0,F88&lt;=E88,F88&lt;=INDEX('Sch A. Input'!$CD$15:$CD$39,MATCH(E88,'Sch A. Input'!$CD$15:$CD$39,FALSE)-1,1)),"Leaver",K88-H88)</f>
        <v>0</v>
      </c>
      <c r="U88" s="233">
        <f>IF(AND(F88&lt;&gt;0,F88&lt;=E88,F88&lt;=INDEX('Sch A. Input'!$CD$15:$CD$39,MATCH(E88,'Sch A. Input'!$CD$15:$CD$39,FALSE)-1,1)),"Leaver",L88-I88)</f>
        <v>0</v>
      </c>
      <c r="V88" s="233">
        <f>IF(AND(F88&lt;&gt;0,F88&lt;=E88,F88&lt;=INDEX('Sch A. Input'!$CD$15:$CD$39,MATCH(E88,'Sch A. Input'!$CD$15:$CD$39,FALSE)-1,1)),"Leaver",IFERROR(S88/X88*24,0))</f>
        <v>0</v>
      </c>
      <c r="W88" s="233">
        <f>IF(AND(F88&lt;&gt;0,F88&lt;=E88,F88&lt;=INDEX('Sch A. Input'!$CD$15:$CD$39,MATCH(E88,'Sch A. Input'!$CD$15:$CD$39,FALSE)-1,1)),"Leaver",V88+T88)</f>
        <v>0</v>
      </c>
      <c r="X88" s="254">
        <f>IF(AND(F88&lt;&gt;0,F88&lt;=E88,F88&lt;=INDEX('Sch A. Input'!$CD$15:$CD$39,MATCH(E88,'Sch A. Input'!$CD$15:$CD$39,FALSE)-1,1)),"Leaver",IF(OR(D88="",D88&gt;$L$11,($L$11-15)&lt;$K$9),0,DAYS360(D88,E88+1,FALSE)/15-1))</f>
        <v>0</v>
      </c>
      <c r="Y88" s="255">
        <f>IF(AND(F88&lt;&gt;0,F88&lt;=E88,F88&lt;=INDEX('Sch A. Input'!$CD$15:$CD$39,MATCH(E88,'Sch A. Input'!$CD$15:$CD$39,FALSE)-1,1)),"Leaver",IFERROR(IF((S88/$X88*$M$9+T88)&gt;$D$12,"YES","NO"),0))</f>
        <v>0</v>
      </c>
      <c r="Z88" s="220">
        <f>IF(AND(F88&lt;&gt;0,F88&lt;=E88,F88&lt;=INDEX('Sch A. Input'!$CD$15:$CD$39,MATCH(E88,'Sch A. Input'!$CD$15:$CD$39,FALSE)-1,1)),"Leaver",IFERROR(IF(Y88="Yes",MIN($U88*($G$12/$D$12),$G$12),(SUMPRODUCT(--((MIN(W88,$D$12))&gt;$C$9:$C$12),((MIN(W88,$D$12))-$C$9:$C$12),$H$9:$H$12))-((1-(X88/24))*(SUMPRODUCT(--((MIN(V88,$D$12))&gt;$C$9:$C$12),((MIN(V88,$D$12))-$C$9:$C$12),$H$9:$H$12)))),0))</f>
        <v>0</v>
      </c>
      <c r="AA88" s="167">
        <f>IF(AND(F88&lt;&gt;0,F88&lt;=E88,F88&lt;=INDEX('Sch A. Input'!$CD$15:$CD$39,MATCH(E88,'Sch A. Input'!$CD$15:$CD$39,FALSE)-1,1)),"Leaver",IFERROR(Z88/U88,0))</f>
        <v>0</v>
      </c>
      <c r="AB88" s="168">
        <f>IF(AND(F88&lt;&gt;0,F88&lt;=E88,F88&lt;=INDEX('Sch A. Input'!$CD$15:$CD$39,MATCH(E88,'Sch A. Input'!$CD$15:$CD$39,FALSE)-1,1)),"Leaver",Q88-Z88)</f>
        <v>0</v>
      </c>
      <c r="AC88" s="92">
        <f t="shared" si="26"/>
        <v>0</v>
      </c>
      <c r="BK88" s="2"/>
      <c r="BL88" s="2"/>
      <c r="CI88"/>
    </row>
    <row r="89" spans="2:87" x14ac:dyDescent="0.35">
      <c r="B89" s="70" t="str">
        <f>IF('Sch A. Input'!B87="","",'Sch A. Input'!B87)</f>
        <v/>
      </c>
      <c r="C89" s="276" t="str">
        <f>IF('Sch A. Input'!C87="","",'Sch A. Input'!C87)</f>
        <v/>
      </c>
      <c r="D89" s="71" t="str">
        <f>IF('Sch A. Input'!D87="","",'Sch A. Input'!D87)</f>
        <v/>
      </c>
      <c r="E89" s="71">
        <f>'Sch A. Input'!E87</f>
        <v>45016</v>
      </c>
      <c r="F89" s="71">
        <f>'Sch A. Input'!F87</f>
        <v>0</v>
      </c>
      <c r="G89" s="221">
        <f>SUMIFS('Sch A. Input'!H87:CA87,'Sch A. Input'!$H$13:$CA$13,$L$11,'Sch A. Input'!$H$14:$CA$14,"Recurring")</f>
        <v>0</v>
      </c>
      <c r="H89" s="221">
        <f>SUMIFS('Sch A. Input'!H87:CA87,'Sch A. Input'!$H$13:$CA$13,$L$11,'Sch A. Input'!$H$14:$CA$14,"One-time")</f>
        <v>0</v>
      </c>
      <c r="I89" s="222">
        <f t="shared" si="27"/>
        <v>0</v>
      </c>
      <c r="J89" s="223">
        <f>SUMIFS('Sch A. Input'!H87:CA87,'Sch A. Input'!$H$14:$CA$14,"Recurring",'Sch A. Input'!$H$13:$CA$13,"&lt;="&amp;'Sch D. Workings'!$L$11)</f>
        <v>0</v>
      </c>
      <c r="K89" s="223">
        <f>SUMIFS('Sch A. Input'!H87:CA87,'Sch A. Input'!$H$14:$CA$14,"One-time",'Sch A. Input'!$H$13:$CA$13,"&lt;="&amp;'Sch D. Workings'!$L$11)</f>
        <v>0</v>
      </c>
      <c r="L89" s="224">
        <f t="shared" si="28"/>
        <v>0</v>
      </c>
      <c r="M89" s="223">
        <f t="shared" si="21"/>
        <v>0</v>
      </c>
      <c r="N89" s="223">
        <f t="shared" si="29"/>
        <v>0</v>
      </c>
      <c r="O89" s="249">
        <f t="shared" si="22"/>
        <v>0</v>
      </c>
      <c r="P89" s="258">
        <f t="shared" si="23"/>
        <v>0</v>
      </c>
      <c r="Q89" s="226">
        <f t="shared" si="24"/>
        <v>0</v>
      </c>
      <c r="R89" s="95">
        <f t="shared" si="25"/>
        <v>0</v>
      </c>
      <c r="S89" s="232">
        <f>IF(AND(F89&lt;&gt;0,F89&lt;=E89,F89&lt;=INDEX('Sch A. Input'!$CD$15:$CD$39,MATCH(E89,'Sch A. Input'!$CD$15:$CD$39,FALSE)-1,1)),"Leaver",J89-G89)</f>
        <v>0</v>
      </c>
      <c r="T89" s="232">
        <f>IF(AND(F89&lt;&gt;0,F89&lt;=E89,F89&lt;=INDEX('Sch A. Input'!$CD$15:$CD$39,MATCH(E89,'Sch A. Input'!$CD$15:$CD$39,FALSE)-1,1)),"Leaver",K89-H89)</f>
        <v>0</v>
      </c>
      <c r="U89" s="233">
        <f>IF(AND(F89&lt;&gt;0,F89&lt;=E89,F89&lt;=INDEX('Sch A. Input'!$CD$15:$CD$39,MATCH(E89,'Sch A. Input'!$CD$15:$CD$39,FALSE)-1,1)),"Leaver",L89-I89)</f>
        <v>0</v>
      </c>
      <c r="V89" s="233">
        <f>IF(AND(F89&lt;&gt;0,F89&lt;=E89,F89&lt;=INDEX('Sch A. Input'!$CD$15:$CD$39,MATCH(E89,'Sch A. Input'!$CD$15:$CD$39,FALSE)-1,1)),"Leaver",IFERROR(S89/X89*24,0))</f>
        <v>0</v>
      </c>
      <c r="W89" s="233">
        <f>IF(AND(F89&lt;&gt;0,F89&lt;=E89,F89&lt;=INDEX('Sch A. Input'!$CD$15:$CD$39,MATCH(E89,'Sch A. Input'!$CD$15:$CD$39,FALSE)-1,1)),"Leaver",V89+T89)</f>
        <v>0</v>
      </c>
      <c r="X89" s="254">
        <f>IF(AND(F89&lt;&gt;0,F89&lt;=E89,F89&lt;=INDEX('Sch A. Input'!$CD$15:$CD$39,MATCH(E89,'Sch A. Input'!$CD$15:$CD$39,FALSE)-1,1)),"Leaver",IF(OR(D89="",D89&gt;$L$11,($L$11-15)&lt;$K$9),0,DAYS360(D89,E89+1,FALSE)/15-1))</f>
        <v>0</v>
      </c>
      <c r="Y89" s="255">
        <f>IF(AND(F89&lt;&gt;0,F89&lt;=E89,F89&lt;=INDEX('Sch A. Input'!$CD$15:$CD$39,MATCH(E89,'Sch A. Input'!$CD$15:$CD$39,FALSE)-1,1)),"Leaver",IFERROR(IF((S89/$X89*$M$9+T89)&gt;$D$12,"YES","NO"),0))</f>
        <v>0</v>
      </c>
      <c r="Z89" s="220">
        <f>IF(AND(F89&lt;&gt;0,F89&lt;=E89,F89&lt;=INDEX('Sch A. Input'!$CD$15:$CD$39,MATCH(E89,'Sch A. Input'!$CD$15:$CD$39,FALSE)-1,1)),"Leaver",IFERROR(IF(Y89="Yes",MIN($U89*($G$12/$D$12),$G$12),(SUMPRODUCT(--((MIN(W89,$D$12))&gt;$C$9:$C$12),((MIN(W89,$D$12))-$C$9:$C$12),$H$9:$H$12))-((1-(X89/24))*(SUMPRODUCT(--((MIN(V89,$D$12))&gt;$C$9:$C$12),((MIN(V89,$D$12))-$C$9:$C$12),$H$9:$H$12)))),0))</f>
        <v>0</v>
      </c>
      <c r="AA89" s="167">
        <f>IF(AND(F89&lt;&gt;0,F89&lt;=E89,F89&lt;=INDEX('Sch A. Input'!$CD$15:$CD$39,MATCH(E89,'Sch A. Input'!$CD$15:$CD$39,FALSE)-1,1)),"Leaver",IFERROR(Z89/U89,0))</f>
        <v>0</v>
      </c>
      <c r="AB89" s="168">
        <f>IF(AND(F89&lt;&gt;0,F89&lt;=E89,F89&lt;=INDEX('Sch A. Input'!$CD$15:$CD$39,MATCH(E89,'Sch A. Input'!$CD$15:$CD$39,FALSE)-1,1)),"Leaver",Q89-Z89)</f>
        <v>0</v>
      </c>
      <c r="AC89" s="92">
        <f t="shared" si="26"/>
        <v>0</v>
      </c>
      <c r="BK89" s="2"/>
      <c r="BL89" s="2"/>
      <c r="CI89"/>
    </row>
    <row r="90" spans="2:87" x14ac:dyDescent="0.35">
      <c r="B90" s="70" t="str">
        <f>IF('Sch A. Input'!B88="","",'Sch A. Input'!B88)</f>
        <v/>
      </c>
      <c r="C90" s="276" t="str">
        <f>IF('Sch A. Input'!C88="","",'Sch A. Input'!C88)</f>
        <v/>
      </c>
      <c r="D90" s="71" t="str">
        <f>IF('Sch A. Input'!D88="","",'Sch A. Input'!D88)</f>
        <v/>
      </c>
      <c r="E90" s="71">
        <f>'Sch A. Input'!E88</f>
        <v>45016</v>
      </c>
      <c r="F90" s="71">
        <f>'Sch A. Input'!F88</f>
        <v>0</v>
      </c>
      <c r="G90" s="221">
        <f>SUMIFS('Sch A. Input'!H88:CA88,'Sch A. Input'!$H$13:$CA$13,$L$11,'Sch A. Input'!$H$14:$CA$14,"Recurring")</f>
        <v>0</v>
      </c>
      <c r="H90" s="221">
        <f>SUMIFS('Sch A. Input'!H88:CA88,'Sch A. Input'!$H$13:$CA$13,$L$11,'Sch A. Input'!$H$14:$CA$14,"One-time")</f>
        <v>0</v>
      </c>
      <c r="I90" s="222">
        <f t="shared" si="27"/>
        <v>0</v>
      </c>
      <c r="J90" s="223">
        <f>SUMIFS('Sch A. Input'!H88:CA88,'Sch A. Input'!$H$14:$CA$14,"Recurring",'Sch A. Input'!$H$13:$CA$13,"&lt;="&amp;'Sch D. Workings'!$L$11)</f>
        <v>0</v>
      </c>
      <c r="K90" s="223">
        <f>SUMIFS('Sch A. Input'!H88:CA88,'Sch A. Input'!$H$14:$CA$14,"One-time",'Sch A. Input'!$H$13:$CA$13,"&lt;="&amp;'Sch D. Workings'!$L$11)</f>
        <v>0</v>
      </c>
      <c r="L90" s="224">
        <f t="shared" si="28"/>
        <v>0</v>
      </c>
      <c r="M90" s="223">
        <f t="shared" si="21"/>
        <v>0</v>
      </c>
      <c r="N90" s="223">
        <f t="shared" si="29"/>
        <v>0</v>
      </c>
      <c r="O90" s="249">
        <f t="shared" si="22"/>
        <v>0</v>
      </c>
      <c r="P90" s="258">
        <f t="shared" si="23"/>
        <v>0</v>
      </c>
      <c r="Q90" s="226">
        <f t="shared" si="24"/>
        <v>0</v>
      </c>
      <c r="R90" s="95">
        <f t="shared" si="25"/>
        <v>0</v>
      </c>
      <c r="S90" s="232">
        <f>IF(AND(F90&lt;&gt;0,F90&lt;=E90,F90&lt;=INDEX('Sch A. Input'!$CD$15:$CD$39,MATCH(E90,'Sch A. Input'!$CD$15:$CD$39,FALSE)-1,1)),"Leaver",J90-G90)</f>
        <v>0</v>
      </c>
      <c r="T90" s="232">
        <f>IF(AND(F90&lt;&gt;0,F90&lt;=E90,F90&lt;=INDEX('Sch A. Input'!$CD$15:$CD$39,MATCH(E90,'Sch A. Input'!$CD$15:$CD$39,FALSE)-1,1)),"Leaver",K90-H90)</f>
        <v>0</v>
      </c>
      <c r="U90" s="233">
        <f>IF(AND(F90&lt;&gt;0,F90&lt;=E90,F90&lt;=INDEX('Sch A. Input'!$CD$15:$CD$39,MATCH(E90,'Sch A. Input'!$CD$15:$CD$39,FALSE)-1,1)),"Leaver",L90-I90)</f>
        <v>0</v>
      </c>
      <c r="V90" s="233">
        <f>IF(AND(F90&lt;&gt;0,F90&lt;=E90,F90&lt;=INDEX('Sch A. Input'!$CD$15:$CD$39,MATCH(E90,'Sch A. Input'!$CD$15:$CD$39,FALSE)-1,1)),"Leaver",IFERROR(S90/X90*24,0))</f>
        <v>0</v>
      </c>
      <c r="W90" s="233">
        <f>IF(AND(F90&lt;&gt;0,F90&lt;=E90,F90&lt;=INDEX('Sch A. Input'!$CD$15:$CD$39,MATCH(E90,'Sch A. Input'!$CD$15:$CD$39,FALSE)-1,1)),"Leaver",V90+T90)</f>
        <v>0</v>
      </c>
      <c r="X90" s="254">
        <f>IF(AND(F90&lt;&gt;0,F90&lt;=E90,F90&lt;=INDEX('Sch A. Input'!$CD$15:$CD$39,MATCH(E90,'Sch A. Input'!$CD$15:$CD$39,FALSE)-1,1)),"Leaver",IF(OR(D90="",D90&gt;$L$11,($L$11-15)&lt;$K$9),0,DAYS360(D90,E90+1,FALSE)/15-1))</f>
        <v>0</v>
      </c>
      <c r="Y90" s="255">
        <f>IF(AND(F90&lt;&gt;0,F90&lt;=E90,F90&lt;=INDEX('Sch A. Input'!$CD$15:$CD$39,MATCH(E90,'Sch A. Input'!$CD$15:$CD$39,FALSE)-1,1)),"Leaver",IFERROR(IF((S90/$X90*$M$9+T90)&gt;$D$12,"YES","NO"),0))</f>
        <v>0</v>
      </c>
      <c r="Z90" s="220">
        <f>IF(AND(F90&lt;&gt;0,F90&lt;=E90,F90&lt;=INDEX('Sch A. Input'!$CD$15:$CD$39,MATCH(E90,'Sch A. Input'!$CD$15:$CD$39,FALSE)-1,1)),"Leaver",IFERROR(IF(Y90="Yes",MIN($U90*($G$12/$D$12),$G$12),(SUMPRODUCT(--((MIN(W90,$D$12))&gt;$C$9:$C$12),((MIN(W90,$D$12))-$C$9:$C$12),$H$9:$H$12))-((1-(X90/24))*(SUMPRODUCT(--((MIN(V90,$D$12))&gt;$C$9:$C$12),((MIN(V90,$D$12))-$C$9:$C$12),$H$9:$H$12)))),0))</f>
        <v>0</v>
      </c>
      <c r="AA90" s="167">
        <f>IF(AND(F90&lt;&gt;0,F90&lt;=E90,F90&lt;=INDEX('Sch A. Input'!$CD$15:$CD$39,MATCH(E90,'Sch A. Input'!$CD$15:$CD$39,FALSE)-1,1)),"Leaver",IFERROR(Z90/U90,0))</f>
        <v>0</v>
      </c>
      <c r="AB90" s="168">
        <f>IF(AND(F90&lt;&gt;0,F90&lt;=E90,F90&lt;=INDEX('Sch A. Input'!$CD$15:$CD$39,MATCH(E90,'Sch A. Input'!$CD$15:$CD$39,FALSE)-1,1)),"Leaver",Q90-Z90)</f>
        <v>0</v>
      </c>
      <c r="AC90" s="92">
        <f t="shared" si="26"/>
        <v>0</v>
      </c>
      <c r="BK90" s="2"/>
      <c r="BL90" s="2"/>
      <c r="CI90"/>
    </row>
    <row r="91" spans="2:87" x14ac:dyDescent="0.35">
      <c r="B91" s="70" t="str">
        <f>IF('Sch A. Input'!B89="","",'Sch A. Input'!B89)</f>
        <v/>
      </c>
      <c r="C91" s="276" t="str">
        <f>IF('Sch A. Input'!C89="","",'Sch A. Input'!C89)</f>
        <v/>
      </c>
      <c r="D91" s="71" t="str">
        <f>IF('Sch A. Input'!D89="","",'Sch A. Input'!D89)</f>
        <v/>
      </c>
      <c r="E91" s="71">
        <f>'Sch A. Input'!E89</f>
        <v>45016</v>
      </c>
      <c r="F91" s="71">
        <f>'Sch A. Input'!F89</f>
        <v>0</v>
      </c>
      <c r="G91" s="221">
        <f>SUMIFS('Sch A. Input'!H89:CA89,'Sch A. Input'!$H$13:$CA$13,$L$11,'Sch A. Input'!$H$14:$CA$14,"Recurring")</f>
        <v>0</v>
      </c>
      <c r="H91" s="221">
        <f>SUMIFS('Sch A. Input'!H89:CA89,'Sch A. Input'!$H$13:$CA$13,$L$11,'Sch A. Input'!$H$14:$CA$14,"One-time")</f>
        <v>0</v>
      </c>
      <c r="I91" s="222">
        <f t="shared" si="27"/>
        <v>0</v>
      </c>
      <c r="J91" s="223">
        <f>SUMIFS('Sch A. Input'!H89:CA89,'Sch A. Input'!$H$14:$CA$14,"Recurring",'Sch A. Input'!$H$13:$CA$13,"&lt;="&amp;'Sch D. Workings'!$L$11)</f>
        <v>0</v>
      </c>
      <c r="K91" s="223">
        <f>SUMIFS('Sch A. Input'!H89:CA89,'Sch A. Input'!$H$14:$CA$14,"One-time",'Sch A. Input'!$H$13:$CA$13,"&lt;="&amp;'Sch D. Workings'!$L$11)</f>
        <v>0</v>
      </c>
      <c r="L91" s="224">
        <f t="shared" si="28"/>
        <v>0</v>
      </c>
      <c r="M91" s="223">
        <f t="shared" si="21"/>
        <v>0</v>
      </c>
      <c r="N91" s="223">
        <f t="shared" si="29"/>
        <v>0</v>
      </c>
      <c r="O91" s="249">
        <f t="shared" si="22"/>
        <v>0</v>
      </c>
      <c r="P91" s="258">
        <f t="shared" si="23"/>
        <v>0</v>
      </c>
      <c r="Q91" s="226">
        <f t="shared" si="24"/>
        <v>0</v>
      </c>
      <c r="R91" s="95">
        <f t="shared" si="25"/>
        <v>0</v>
      </c>
      <c r="S91" s="232">
        <f>IF(AND(F91&lt;&gt;0,F91&lt;=E91,F91&lt;=INDEX('Sch A. Input'!$CD$15:$CD$39,MATCH(E91,'Sch A. Input'!$CD$15:$CD$39,FALSE)-1,1)),"Leaver",J91-G91)</f>
        <v>0</v>
      </c>
      <c r="T91" s="232">
        <f>IF(AND(F91&lt;&gt;0,F91&lt;=E91,F91&lt;=INDEX('Sch A. Input'!$CD$15:$CD$39,MATCH(E91,'Sch A. Input'!$CD$15:$CD$39,FALSE)-1,1)),"Leaver",K91-H91)</f>
        <v>0</v>
      </c>
      <c r="U91" s="233">
        <f>IF(AND(F91&lt;&gt;0,F91&lt;=E91,F91&lt;=INDEX('Sch A. Input'!$CD$15:$CD$39,MATCH(E91,'Sch A. Input'!$CD$15:$CD$39,FALSE)-1,1)),"Leaver",L91-I91)</f>
        <v>0</v>
      </c>
      <c r="V91" s="233">
        <f>IF(AND(F91&lt;&gt;0,F91&lt;=E91,F91&lt;=INDEX('Sch A. Input'!$CD$15:$CD$39,MATCH(E91,'Sch A. Input'!$CD$15:$CD$39,FALSE)-1,1)),"Leaver",IFERROR(S91/X91*24,0))</f>
        <v>0</v>
      </c>
      <c r="W91" s="233">
        <f>IF(AND(F91&lt;&gt;0,F91&lt;=E91,F91&lt;=INDEX('Sch A. Input'!$CD$15:$CD$39,MATCH(E91,'Sch A. Input'!$CD$15:$CD$39,FALSE)-1,1)),"Leaver",V91+T91)</f>
        <v>0</v>
      </c>
      <c r="X91" s="254">
        <f>IF(AND(F91&lt;&gt;0,F91&lt;=E91,F91&lt;=INDEX('Sch A. Input'!$CD$15:$CD$39,MATCH(E91,'Sch A. Input'!$CD$15:$CD$39,FALSE)-1,1)),"Leaver",IF(OR(D91="",D91&gt;$L$11,($L$11-15)&lt;$K$9),0,DAYS360(D91,E91+1,FALSE)/15-1))</f>
        <v>0</v>
      </c>
      <c r="Y91" s="255">
        <f>IF(AND(F91&lt;&gt;0,F91&lt;=E91,F91&lt;=INDEX('Sch A. Input'!$CD$15:$CD$39,MATCH(E91,'Sch A. Input'!$CD$15:$CD$39,FALSE)-1,1)),"Leaver",IFERROR(IF((S91/$X91*$M$9+T91)&gt;$D$12,"YES","NO"),0))</f>
        <v>0</v>
      </c>
      <c r="Z91" s="220">
        <f>IF(AND(F91&lt;&gt;0,F91&lt;=E91,F91&lt;=INDEX('Sch A. Input'!$CD$15:$CD$39,MATCH(E91,'Sch A. Input'!$CD$15:$CD$39,FALSE)-1,1)),"Leaver",IFERROR(IF(Y91="Yes",MIN($U91*($G$12/$D$12),$G$12),(SUMPRODUCT(--((MIN(W91,$D$12))&gt;$C$9:$C$12),((MIN(W91,$D$12))-$C$9:$C$12),$H$9:$H$12))-((1-(X91/24))*(SUMPRODUCT(--((MIN(V91,$D$12))&gt;$C$9:$C$12),((MIN(V91,$D$12))-$C$9:$C$12),$H$9:$H$12)))),0))</f>
        <v>0</v>
      </c>
      <c r="AA91" s="167">
        <f>IF(AND(F91&lt;&gt;0,F91&lt;=E91,F91&lt;=INDEX('Sch A. Input'!$CD$15:$CD$39,MATCH(E91,'Sch A. Input'!$CD$15:$CD$39,FALSE)-1,1)),"Leaver",IFERROR(Z91/U91,0))</f>
        <v>0</v>
      </c>
      <c r="AB91" s="168">
        <f>IF(AND(F91&lt;&gt;0,F91&lt;=E91,F91&lt;=INDEX('Sch A. Input'!$CD$15:$CD$39,MATCH(E91,'Sch A. Input'!$CD$15:$CD$39,FALSE)-1,1)),"Leaver",Q91-Z91)</f>
        <v>0</v>
      </c>
      <c r="AC91" s="92">
        <f t="shared" si="26"/>
        <v>0</v>
      </c>
      <c r="BK91" s="2"/>
      <c r="BL91" s="2"/>
      <c r="CI91"/>
    </row>
    <row r="92" spans="2:87" x14ac:dyDescent="0.35">
      <c r="B92" s="70" t="str">
        <f>IF('Sch A. Input'!B90="","",'Sch A. Input'!B90)</f>
        <v/>
      </c>
      <c r="C92" s="276" t="str">
        <f>IF('Sch A. Input'!C90="","",'Sch A. Input'!C90)</f>
        <v/>
      </c>
      <c r="D92" s="71" t="str">
        <f>IF('Sch A. Input'!D90="","",'Sch A. Input'!D90)</f>
        <v/>
      </c>
      <c r="E92" s="71">
        <f>'Sch A. Input'!E90</f>
        <v>45016</v>
      </c>
      <c r="F92" s="71">
        <f>'Sch A. Input'!F90</f>
        <v>0</v>
      </c>
      <c r="G92" s="221">
        <f>SUMIFS('Sch A. Input'!H90:CA90,'Sch A. Input'!$H$13:$CA$13,$L$11,'Sch A. Input'!$H$14:$CA$14,"Recurring")</f>
        <v>0</v>
      </c>
      <c r="H92" s="221">
        <f>SUMIFS('Sch A. Input'!H90:CA90,'Sch A. Input'!$H$13:$CA$13,$L$11,'Sch A. Input'!$H$14:$CA$14,"One-time")</f>
        <v>0</v>
      </c>
      <c r="I92" s="222">
        <f t="shared" si="27"/>
        <v>0</v>
      </c>
      <c r="J92" s="223">
        <f>SUMIFS('Sch A. Input'!H90:CA90,'Sch A. Input'!$H$14:$CA$14,"Recurring",'Sch A. Input'!$H$13:$CA$13,"&lt;="&amp;'Sch D. Workings'!$L$11)</f>
        <v>0</v>
      </c>
      <c r="K92" s="223">
        <f>SUMIFS('Sch A. Input'!H90:CA90,'Sch A. Input'!$H$14:$CA$14,"One-time",'Sch A. Input'!$H$13:$CA$13,"&lt;="&amp;'Sch D. Workings'!$L$11)</f>
        <v>0</v>
      </c>
      <c r="L92" s="224">
        <f t="shared" si="28"/>
        <v>0</v>
      </c>
      <c r="M92" s="223">
        <f t="shared" si="21"/>
        <v>0</v>
      </c>
      <c r="N92" s="223">
        <f t="shared" si="29"/>
        <v>0</v>
      </c>
      <c r="O92" s="249">
        <f t="shared" si="22"/>
        <v>0</v>
      </c>
      <c r="P92" s="258">
        <f t="shared" si="23"/>
        <v>0</v>
      </c>
      <c r="Q92" s="226">
        <f t="shared" si="24"/>
        <v>0</v>
      </c>
      <c r="R92" s="95">
        <f t="shared" si="25"/>
        <v>0</v>
      </c>
      <c r="S92" s="232">
        <f>IF(AND(F92&lt;&gt;0,F92&lt;=E92,F92&lt;=INDEX('Sch A. Input'!$CD$15:$CD$39,MATCH(E92,'Sch A. Input'!$CD$15:$CD$39,FALSE)-1,1)),"Leaver",J92-G92)</f>
        <v>0</v>
      </c>
      <c r="T92" s="232">
        <f>IF(AND(F92&lt;&gt;0,F92&lt;=E92,F92&lt;=INDEX('Sch A. Input'!$CD$15:$CD$39,MATCH(E92,'Sch A. Input'!$CD$15:$CD$39,FALSE)-1,1)),"Leaver",K92-H92)</f>
        <v>0</v>
      </c>
      <c r="U92" s="233">
        <f>IF(AND(F92&lt;&gt;0,F92&lt;=E92,F92&lt;=INDEX('Sch A. Input'!$CD$15:$CD$39,MATCH(E92,'Sch A. Input'!$CD$15:$CD$39,FALSE)-1,1)),"Leaver",L92-I92)</f>
        <v>0</v>
      </c>
      <c r="V92" s="233">
        <f>IF(AND(F92&lt;&gt;0,F92&lt;=E92,F92&lt;=INDEX('Sch A. Input'!$CD$15:$CD$39,MATCH(E92,'Sch A. Input'!$CD$15:$CD$39,FALSE)-1,1)),"Leaver",IFERROR(S92/X92*24,0))</f>
        <v>0</v>
      </c>
      <c r="W92" s="233">
        <f>IF(AND(F92&lt;&gt;0,F92&lt;=E92,F92&lt;=INDEX('Sch A. Input'!$CD$15:$CD$39,MATCH(E92,'Sch A. Input'!$CD$15:$CD$39,FALSE)-1,1)),"Leaver",V92+T92)</f>
        <v>0</v>
      </c>
      <c r="X92" s="254">
        <f>IF(AND(F92&lt;&gt;0,F92&lt;=E92,F92&lt;=INDEX('Sch A. Input'!$CD$15:$CD$39,MATCH(E92,'Sch A. Input'!$CD$15:$CD$39,FALSE)-1,1)),"Leaver",IF(OR(D92="",D92&gt;$L$11,($L$11-15)&lt;$K$9),0,DAYS360(D92,E92+1,FALSE)/15-1))</f>
        <v>0</v>
      </c>
      <c r="Y92" s="255">
        <f>IF(AND(F92&lt;&gt;0,F92&lt;=E92,F92&lt;=INDEX('Sch A. Input'!$CD$15:$CD$39,MATCH(E92,'Sch A. Input'!$CD$15:$CD$39,FALSE)-1,1)),"Leaver",IFERROR(IF((S92/$X92*$M$9+T92)&gt;$D$12,"YES","NO"),0))</f>
        <v>0</v>
      </c>
      <c r="Z92" s="220">
        <f>IF(AND(F92&lt;&gt;0,F92&lt;=E92,F92&lt;=INDEX('Sch A. Input'!$CD$15:$CD$39,MATCH(E92,'Sch A. Input'!$CD$15:$CD$39,FALSE)-1,1)),"Leaver",IFERROR(IF(Y92="Yes",MIN($U92*($G$12/$D$12),$G$12),(SUMPRODUCT(--((MIN(W92,$D$12))&gt;$C$9:$C$12),((MIN(W92,$D$12))-$C$9:$C$12),$H$9:$H$12))-((1-(X92/24))*(SUMPRODUCT(--((MIN(V92,$D$12))&gt;$C$9:$C$12),((MIN(V92,$D$12))-$C$9:$C$12),$H$9:$H$12)))),0))</f>
        <v>0</v>
      </c>
      <c r="AA92" s="167">
        <f>IF(AND(F92&lt;&gt;0,F92&lt;=E92,F92&lt;=INDEX('Sch A. Input'!$CD$15:$CD$39,MATCH(E92,'Sch A. Input'!$CD$15:$CD$39,FALSE)-1,1)),"Leaver",IFERROR(Z92/U92,0))</f>
        <v>0</v>
      </c>
      <c r="AB92" s="168">
        <f>IF(AND(F92&lt;&gt;0,F92&lt;=E92,F92&lt;=INDEX('Sch A. Input'!$CD$15:$CD$39,MATCH(E92,'Sch A. Input'!$CD$15:$CD$39,FALSE)-1,1)),"Leaver",Q92-Z92)</f>
        <v>0</v>
      </c>
      <c r="AC92" s="92">
        <f t="shared" si="26"/>
        <v>0</v>
      </c>
      <c r="BK92" s="2"/>
      <c r="BL92" s="2"/>
      <c r="CI92"/>
    </row>
    <row r="93" spans="2:87" x14ac:dyDescent="0.35">
      <c r="B93" s="70" t="str">
        <f>IF('Sch A. Input'!B91="","",'Sch A. Input'!B91)</f>
        <v/>
      </c>
      <c r="C93" s="276" t="str">
        <f>IF('Sch A. Input'!C91="","",'Sch A. Input'!C91)</f>
        <v/>
      </c>
      <c r="D93" s="71" t="str">
        <f>IF('Sch A. Input'!D91="","",'Sch A. Input'!D91)</f>
        <v/>
      </c>
      <c r="E93" s="71">
        <f>'Sch A. Input'!E91</f>
        <v>45016</v>
      </c>
      <c r="F93" s="71">
        <f>'Sch A. Input'!F91</f>
        <v>0</v>
      </c>
      <c r="G93" s="221">
        <f>SUMIFS('Sch A. Input'!H91:CA91,'Sch A. Input'!$H$13:$CA$13,$L$11,'Sch A. Input'!$H$14:$CA$14,"Recurring")</f>
        <v>0</v>
      </c>
      <c r="H93" s="221">
        <f>SUMIFS('Sch A. Input'!H91:CA91,'Sch A. Input'!$H$13:$CA$13,$L$11,'Sch A. Input'!$H$14:$CA$14,"One-time")</f>
        <v>0</v>
      </c>
      <c r="I93" s="222">
        <f t="shared" si="27"/>
        <v>0</v>
      </c>
      <c r="J93" s="223">
        <f>SUMIFS('Sch A. Input'!H91:CA91,'Sch A. Input'!$H$14:$CA$14,"Recurring",'Sch A. Input'!$H$13:$CA$13,"&lt;="&amp;'Sch D. Workings'!$L$11)</f>
        <v>0</v>
      </c>
      <c r="K93" s="223">
        <f>SUMIFS('Sch A. Input'!H91:CA91,'Sch A. Input'!$H$14:$CA$14,"One-time",'Sch A. Input'!$H$13:$CA$13,"&lt;="&amp;'Sch D. Workings'!$L$11)</f>
        <v>0</v>
      </c>
      <c r="L93" s="224">
        <f t="shared" si="28"/>
        <v>0</v>
      </c>
      <c r="M93" s="223">
        <f t="shared" si="21"/>
        <v>0</v>
      </c>
      <c r="N93" s="223">
        <f t="shared" si="29"/>
        <v>0</v>
      </c>
      <c r="O93" s="249">
        <f t="shared" si="22"/>
        <v>0</v>
      </c>
      <c r="P93" s="258">
        <f t="shared" si="23"/>
        <v>0</v>
      </c>
      <c r="Q93" s="226">
        <f t="shared" si="24"/>
        <v>0</v>
      </c>
      <c r="R93" s="95">
        <f t="shared" si="25"/>
        <v>0</v>
      </c>
      <c r="S93" s="232">
        <f>IF(AND(F93&lt;&gt;0,F93&lt;=E93,F93&lt;=INDEX('Sch A. Input'!$CD$15:$CD$39,MATCH(E93,'Sch A. Input'!$CD$15:$CD$39,FALSE)-1,1)),"Leaver",J93-G93)</f>
        <v>0</v>
      </c>
      <c r="T93" s="232">
        <f>IF(AND(F93&lt;&gt;0,F93&lt;=E93,F93&lt;=INDEX('Sch A. Input'!$CD$15:$CD$39,MATCH(E93,'Sch A. Input'!$CD$15:$CD$39,FALSE)-1,1)),"Leaver",K93-H93)</f>
        <v>0</v>
      </c>
      <c r="U93" s="233">
        <f>IF(AND(F93&lt;&gt;0,F93&lt;=E93,F93&lt;=INDEX('Sch A. Input'!$CD$15:$CD$39,MATCH(E93,'Sch A. Input'!$CD$15:$CD$39,FALSE)-1,1)),"Leaver",L93-I93)</f>
        <v>0</v>
      </c>
      <c r="V93" s="233">
        <f>IF(AND(F93&lt;&gt;0,F93&lt;=E93,F93&lt;=INDEX('Sch A. Input'!$CD$15:$CD$39,MATCH(E93,'Sch A. Input'!$CD$15:$CD$39,FALSE)-1,1)),"Leaver",IFERROR(S93/X93*24,0))</f>
        <v>0</v>
      </c>
      <c r="W93" s="233">
        <f>IF(AND(F93&lt;&gt;0,F93&lt;=E93,F93&lt;=INDEX('Sch A. Input'!$CD$15:$CD$39,MATCH(E93,'Sch A. Input'!$CD$15:$CD$39,FALSE)-1,1)),"Leaver",V93+T93)</f>
        <v>0</v>
      </c>
      <c r="X93" s="254">
        <f>IF(AND(F93&lt;&gt;0,F93&lt;=E93,F93&lt;=INDEX('Sch A. Input'!$CD$15:$CD$39,MATCH(E93,'Sch A. Input'!$CD$15:$CD$39,FALSE)-1,1)),"Leaver",IF(OR(D93="",D93&gt;$L$11,($L$11-15)&lt;$K$9),0,DAYS360(D93,E93+1,FALSE)/15-1))</f>
        <v>0</v>
      </c>
      <c r="Y93" s="255">
        <f>IF(AND(F93&lt;&gt;0,F93&lt;=E93,F93&lt;=INDEX('Sch A. Input'!$CD$15:$CD$39,MATCH(E93,'Sch A. Input'!$CD$15:$CD$39,FALSE)-1,1)),"Leaver",IFERROR(IF((S93/$X93*$M$9+T93)&gt;$D$12,"YES","NO"),0))</f>
        <v>0</v>
      </c>
      <c r="Z93" s="220">
        <f>IF(AND(F93&lt;&gt;0,F93&lt;=E93,F93&lt;=INDEX('Sch A. Input'!$CD$15:$CD$39,MATCH(E93,'Sch A. Input'!$CD$15:$CD$39,FALSE)-1,1)),"Leaver",IFERROR(IF(Y93="Yes",MIN($U93*($G$12/$D$12),$G$12),(SUMPRODUCT(--((MIN(W93,$D$12))&gt;$C$9:$C$12),((MIN(W93,$D$12))-$C$9:$C$12),$H$9:$H$12))-((1-(X93/24))*(SUMPRODUCT(--((MIN(V93,$D$12))&gt;$C$9:$C$12),((MIN(V93,$D$12))-$C$9:$C$12),$H$9:$H$12)))),0))</f>
        <v>0</v>
      </c>
      <c r="AA93" s="167">
        <f>IF(AND(F93&lt;&gt;0,F93&lt;=E93,F93&lt;=INDEX('Sch A. Input'!$CD$15:$CD$39,MATCH(E93,'Sch A. Input'!$CD$15:$CD$39,FALSE)-1,1)),"Leaver",IFERROR(Z93/U93,0))</f>
        <v>0</v>
      </c>
      <c r="AB93" s="168">
        <f>IF(AND(F93&lt;&gt;0,F93&lt;=E93,F93&lt;=INDEX('Sch A. Input'!$CD$15:$CD$39,MATCH(E93,'Sch A. Input'!$CD$15:$CD$39,FALSE)-1,1)),"Leaver",Q93-Z93)</f>
        <v>0</v>
      </c>
      <c r="AC93" s="92">
        <f t="shared" si="26"/>
        <v>0</v>
      </c>
      <c r="BK93" s="2"/>
      <c r="BL93" s="2"/>
      <c r="CI93"/>
    </row>
    <row r="94" spans="2:87" x14ac:dyDescent="0.35">
      <c r="B94" s="70" t="str">
        <f>IF('Sch A. Input'!B92="","",'Sch A. Input'!B92)</f>
        <v/>
      </c>
      <c r="C94" s="276" t="str">
        <f>IF('Sch A. Input'!C92="","",'Sch A. Input'!C92)</f>
        <v/>
      </c>
      <c r="D94" s="71" t="str">
        <f>IF('Sch A. Input'!D92="","",'Sch A. Input'!D92)</f>
        <v/>
      </c>
      <c r="E94" s="71">
        <f>'Sch A. Input'!E92</f>
        <v>45016</v>
      </c>
      <c r="F94" s="71">
        <f>'Sch A. Input'!F92</f>
        <v>0</v>
      </c>
      <c r="G94" s="221">
        <f>SUMIFS('Sch A. Input'!H92:CA92,'Sch A. Input'!$H$13:$CA$13,$L$11,'Sch A. Input'!$H$14:$CA$14,"Recurring")</f>
        <v>0</v>
      </c>
      <c r="H94" s="221">
        <f>SUMIFS('Sch A. Input'!H92:CA92,'Sch A. Input'!$H$13:$CA$13,$L$11,'Sch A. Input'!$H$14:$CA$14,"One-time")</f>
        <v>0</v>
      </c>
      <c r="I94" s="222">
        <f t="shared" si="27"/>
        <v>0</v>
      </c>
      <c r="J94" s="223">
        <f>SUMIFS('Sch A. Input'!H92:CA92,'Sch A. Input'!$H$14:$CA$14,"Recurring",'Sch A. Input'!$H$13:$CA$13,"&lt;="&amp;'Sch D. Workings'!$L$11)</f>
        <v>0</v>
      </c>
      <c r="K94" s="223">
        <f>SUMIFS('Sch A. Input'!H92:CA92,'Sch A. Input'!$H$14:$CA$14,"One-time",'Sch A. Input'!$H$13:$CA$13,"&lt;="&amp;'Sch D. Workings'!$L$11)</f>
        <v>0</v>
      </c>
      <c r="L94" s="224">
        <f t="shared" si="28"/>
        <v>0</v>
      </c>
      <c r="M94" s="223">
        <f t="shared" si="21"/>
        <v>0</v>
      </c>
      <c r="N94" s="223">
        <f t="shared" si="29"/>
        <v>0</v>
      </c>
      <c r="O94" s="249">
        <f t="shared" si="22"/>
        <v>0</v>
      </c>
      <c r="P94" s="258">
        <f t="shared" si="23"/>
        <v>0</v>
      </c>
      <c r="Q94" s="226">
        <f t="shared" si="24"/>
        <v>0</v>
      </c>
      <c r="R94" s="95">
        <f t="shared" si="25"/>
        <v>0</v>
      </c>
      <c r="S94" s="232">
        <f>IF(AND(F94&lt;&gt;0,F94&lt;=E94,F94&lt;=INDEX('Sch A. Input'!$CD$15:$CD$39,MATCH(E94,'Sch A. Input'!$CD$15:$CD$39,FALSE)-1,1)),"Leaver",J94-G94)</f>
        <v>0</v>
      </c>
      <c r="T94" s="232">
        <f>IF(AND(F94&lt;&gt;0,F94&lt;=E94,F94&lt;=INDEX('Sch A. Input'!$CD$15:$CD$39,MATCH(E94,'Sch A. Input'!$CD$15:$CD$39,FALSE)-1,1)),"Leaver",K94-H94)</f>
        <v>0</v>
      </c>
      <c r="U94" s="233">
        <f>IF(AND(F94&lt;&gt;0,F94&lt;=E94,F94&lt;=INDEX('Sch A. Input'!$CD$15:$CD$39,MATCH(E94,'Sch A. Input'!$CD$15:$CD$39,FALSE)-1,1)),"Leaver",L94-I94)</f>
        <v>0</v>
      </c>
      <c r="V94" s="233">
        <f>IF(AND(F94&lt;&gt;0,F94&lt;=E94,F94&lt;=INDEX('Sch A. Input'!$CD$15:$CD$39,MATCH(E94,'Sch A. Input'!$CD$15:$CD$39,FALSE)-1,1)),"Leaver",IFERROR(S94/X94*24,0))</f>
        <v>0</v>
      </c>
      <c r="W94" s="233">
        <f>IF(AND(F94&lt;&gt;0,F94&lt;=E94,F94&lt;=INDEX('Sch A. Input'!$CD$15:$CD$39,MATCH(E94,'Sch A. Input'!$CD$15:$CD$39,FALSE)-1,1)),"Leaver",V94+T94)</f>
        <v>0</v>
      </c>
      <c r="X94" s="254">
        <f>IF(AND(F94&lt;&gt;0,F94&lt;=E94,F94&lt;=INDEX('Sch A. Input'!$CD$15:$CD$39,MATCH(E94,'Sch A. Input'!$CD$15:$CD$39,FALSE)-1,1)),"Leaver",IF(OR(D94="",D94&gt;$L$11,($L$11-15)&lt;$K$9),0,DAYS360(D94,E94+1,FALSE)/15-1))</f>
        <v>0</v>
      </c>
      <c r="Y94" s="255">
        <f>IF(AND(F94&lt;&gt;0,F94&lt;=E94,F94&lt;=INDEX('Sch A. Input'!$CD$15:$CD$39,MATCH(E94,'Sch A. Input'!$CD$15:$CD$39,FALSE)-1,1)),"Leaver",IFERROR(IF((S94/$X94*$M$9+T94)&gt;$D$12,"YES","NO"),0))</f>
        <v>0</v>
      </c>
      <c r="Z94" s="220">
        <f>IF(AND(F94&lt;&gt;0,F94&lt;=E94,F94&lt;=INDEX('Sch A. Input'!$CD$15:$CD$39,MATCH(E94,'Sch A. Input'!$CD$15:$CD$39,FALSE)-1,1)),"Leaver",IFERROR(IF(Y94="Yes",MIN($U94*($G$12/$D$12),$G$12),(SUMPRODUCT(--((MIN(W94,$D$12))&gt;$C$9:$C$12),((MIN(W94,$D$12))-$C$9:$C$12),$H$9:$H$12))-((1-(X94/24))*(SUMPRODUCT(--((MIN(V94,$D$12))&gt;$C$9:$C$12),((MIN(V94,$D$12))-$C$9:$C$12),$H$9:$H$12)))),0))</f>
        <v>0</v>
      </c>
      <c r="AA94" s="167">
        <f>IF(AND(F94&lt;&gt;0,F94&lt;=E94,F94&lt;=INDEX('Sch A. Input'!$CD$15:$CD$39,MATCH(E94,'Sch A. Input'!$CD$15:$CD$39,FALSE)-1,1)),"Leaver",IFERROR(Z94/U94,0))</f>
        <v>0</v>
      </c>
      <c r="AB94" s="168">
        <f>IF(AND(F94&lt;&gt;0,F94&lt;=E94,F94&lt;=INDEX('Sch A. Input'!$CD$15:$CD$39,MATCH(E94,'Sch A. Input'!$CD$15:$CD$39,FALSE)-1,1)),"Leaver",Q94-Z94)</f>
        <v>0</v>
      </c>
      <c r="AC94" s="92">
        <f t="shared" si="26"/>
        <v>0</v>
      </c>
      <c r="BK94" s="2"/>
      <c r="BL94" s="2"/>
      <c r="CI94"/>
    </row>
    <row r="95" spans="2:87" x14ac:dyDescent="0.35">
      <c r="B95" s="70" t="str">
        <f>IF('Sch A. Input'!B93="","",'Sch A. Input'!B93)</f>
        <v/>
      </c>
      <c r="C95" s="276" t="str">
        <f>IF('Sch A. Input'!C93="","",'Sch A. Input'!C93)</f>
        <v/>
      </c>
      <c r="D95" s="71" t="str">
        <f>IF('Sch A. Input'!D93="","",'Sch A. Input'!D93)</f>
        <v/>
      </c>
      <c r="E95" s="71">
        <f>'Sch A. Input'!E93</f>
        <v>45016</v>
      </c>
      <c r="F95" s="71">
        <f>'Sch A. Input'!F93</f>
        <v>0</v>
      </c>
      <c r="G95" s="221">
        <f>SUMIFS('Sch A. Input'!H93:CA93,'Sch A. Input'!$H$13:$CA$13,$L$11,'Sch A. Input'!$H$14:$CA$14,"Recurring")</f>
        <v>0</v>
      </c>
      <c r="H95" s="221">
        <f>SUMIFS('Sch A. Input'!H93:CA93,'Sch A. Input'!$H$13:$CA$13,$L$11,'Sch A. Input'!$H$14:$CA$14,"One-time")</f>
        <v>0</v>
      </c>
      <c r="I95" s="222">
        <f t="shared" si="27"/>
        <v>0</v>
      </c>
      <c r="J95" s="223">
        <f>SUMIFS('Sch A. Input'!H93:CA93,'Sch A. Input'!$H$14:$CA$14,"Recurring",'Sch A. Input'!$H$13:$CA$13,"&lt;="&amp;'Sch D. Workings'!$L$11)</f>
        <v>0</v>
      </c>
      <c r="K95" s="223">
        <f>SUMIFS('Sch A. Input'!H93:CA93,'Sch A. Input'!$H$14:$CA$14,"One-time",'Sch A. Input'!$H$13:$CA$13,"&lt;="&amp;'Sch D. Workings'!$L$11)</f>
        <v>0</v>
      </c>
      <c r="L95" s="224">
        <f t="shared" si="28"/>
        <v>0</v>
      </c>
      <c r="M95" s="223">
        <f t="shared" si="21"/>
        <v>0</v>
      </c>
      <c r="N95" s="223">
        <f t="shared" si="29"/>
        <v>0</v>
      </c>
      <c r="O95" s="249">
        <f t="shared" si="22"/>
        <v>0</v>
      </c>
      <c r="P95" s="258">
        <f t="shared" si="23"/>
        <v>0</v>
      </c>
      <c r="Q95" s="226">
        <f t="shared" si="24"/>
        <v>0</v>
      </c>
      <c r="R95" s="95">
        <f t="shared" si="25"/>
        <v>0</v>
      </c>
      <c r="S95" s="232">
        <f>IF(AND(F95&lt;&gt;0,F95&lt;=E95,F95&lt;=INDEX('Sch A. Input'!$CD$15:$CD$39,MATCH(E95,'Sch A. Input'!$CD$15:$CD$39,FALSE)-1,1)),"Leaver",J95-G95)</f>
        <v>0</v>
      </c>
      <c r="T95" s="232">
        <f>IF(AND(F95&lt;&gt;0,F95&lt;=E95,F95&lt;=INDEX('Sch A. Input'!$CD$15:$CD$39,MATCH(E95,'Sch A. Input'!$CD$15:$CD$39,FALSE)-1,1)),"Leaver",K95-H95)</f>
        <v>0</v>
      </c>
      <c r="U95" s="233">
        <f>IF(AND(F95&lt;&gt;0,F95&lt;=E95,F95&lt;=INDEX('Sch A. Input'!$CD$15:$CD$39,MATCH(E95,'Sch A. Input'!$CD$15:$CD$39,FALSE)-1,1)),"Leaver",L95-I95)</f>
        <v>0</v>
      </c>
      <c r="V95" s="233">
        <f>IF(AND(F95&lt;&gt;0,F95&lt;=E95,F95&lt;=INDEX('Sch A. Input'!$CD$15:$CD$39,MATCH(E95,'Sch A. Input'!$CD$15:$CD$39,FALSE)-1,1)),"Leaver",IFERROR(S95/X95*24,0))</f>
        <v>0</v>
      </c>
      <c r="W95" s="233">
        <f>IF(AND(F95&lt;&gt;0,F95&lt;=E95,F95&lt;=INDEX('Sch A. Input'!$CD$15:$CD$39,MATCH(E95,'Sch A. Input'!$CD$15:$CD$39,FALSE)-1,1)),"Leaver",V95+T95)</f>
        <v>0</v>
      </c>
      <c r="X95" s="254">
        <f>IF(AND(F95&lt;&gt;0,F95&lt;=E95,F95&lt;=INDEX('Sch A. Input'!$CD$15:$CD$39,MATCH(E95,'Sch A. Input'!$CD$15:$CD$39,FALSE)-1,1)),"Leaver",IF(OR(D95="",D95&gt;$L$11,($L$11-15)&lt;$K$9),0,DAYS360(D95,E95+1,FALSE)/15-1))</f>
        <v>0</v>
      </c>
      <c r="Y95" s="255">
        <f>IF(AND(F95&lt;&gt;0,F95&lt;=E95,F95&lt;=INDEX('Sch A. Input'!$CD$15:$CD$39,MATCH(E95,'Sch A. Input'!$CD$15:$CD$39,FALSE)-1,1)),"Leaver",IFERROR(IF((S95/$X95*$M$9+T95)&gt;$D$12,"YES","NO"),0))</f>
        <v>0</v>
      </c>
      <c r="Z95" s="220">
        <f>IF(AND(F95&lt;&gt;0,F95&lt;=E95,F95&lt;=INDEX('Sch A. Input'!$CD$15:$CD$39,MATCH(E95,'Sch A. Input'!$CD$15:$CD$39,FALSE)-1,1)),"Leaver",IFERROR(IF(Y95="Yes",MIN($U95*($G$12/$D$12),$G$12),(SUMPRODUCT(--((MIN(W95,$D$12))&gt;$C$9:$C$12),((MIN(W95,$D$12))-$C$9:$C$12),$H$9:$H$12))-((1-(X95/24))*(SUMPRODUCT(--((MIN(V95,$D$12))&gt;$C$9:$C$12),((MIN(V95,$D$12))-$C$9:$C$12),$H$9:$H$12)))),0))</f>
        <v>0</v>
      </c>
      <c r="AA95" s="167">
        <f>IF(AND(F95&lt;&gt;0,F95&lt;=E95,F95&lt;=INDEX('Sch A. Input'!$CD$15:$CD$39,MATCH(E95,'Sch A. Input'!$CD$15:$CD$39,FALSE)-1,1)),"Leaver",IFERROR(Z95/U95,0))</f>
        <v>0</v>
      </c>
      <c r="AB95" s="168">
        <f>IF(AND(F95&lt;&gt;0,F95&lt;=E95,F95&lt;=INDEX('Sch A. Input'!$CD$15:$CD$39,MATCH(E95,'Sch A. Input'!$CD$15:$CD$39,FALSE)-1,1)),"Leaver",Q95-Z95)</f>
        <v>0</v>
      </c>
      <c r="AC95" s="92">
        <f t="shared" si="26"/>
        <v>0</v>
      </c>
      <c r="BK95" s="2"/>
      <c r="BL95" s="2"/>
      <c r="CI95"/>
    </row>
    <row r="96" spans="2:87" x14ac:dyDescent="0.35">
      <c r="B96" s="70" t="str">
        <f>IF('Sch A. Input'!B94="","",'Sch A. Input'!B94)</f>
        <v/>
      </c>
      <c r="C96" s="276" t="str">
        <f>IF('Sch A. Input'!C94="","",'Sch A. Input'!C94)</f>
        <v/>
      </c>
      <c r="D96" s="71" t="str">
        <f>IF('Sch A. Input'!D94="","",'Sch A. Input'!D94)</f>
        <v/>
      </c>
      <c r="E96" s="71">
        <f>'Sch A. Input'!E94</f>
        <v>45016</v>
      </c>
      <c r="F96" s="71">
        <f>'Sch A. Input'!F94</f>
        <v>0</v>
      </c>
      <c r="G96" s="221">
        <f>SUMIFS('Sch A. Input'!H94:CA94,'Sch A. Input'!$H$13:$CA$13,$L$11,'Sch A. Input'!$H$14:$CA$14,"Recurring")</f>
        <v>0</v>
      </c>
      <c r="H96" s="221">
        <f>SUMIFS('Sch A. Input'!H94:CA94,'Sch A. Input'!$H$13:$CA$13,$L$11,'Sch A. Input'!$H$14:$CA$14,"One-time")</f>
        <v>0</v>
      </c>
      <c r="I96" s="222">
        <f t="shared" si="27"/>
        <v>0</v>
      </c>
      <c r="J96" s="223">
        <f>SUMIFS('Sch A. Input'!H94:CA94,'Sch A. Input'!$H$14:$CA$14,"Recurring",'Sch A. Input'!$H$13:$CA$13,"&lt;="&amp;'Sch D. Workings'!$L$11)</f>
        <v>0</v>
      </c>
      <c r="K96" s="223">
        <f>SUMIFS('Sch A. Input'!H94:CA94,'Sch A. Input'!$H$14:$CA$14,"One-time",'Sch A. Input'!$H$13:$CA$13,"&lt;="&amp;'Sch D. Workings'!$L$11)</f>
        <v>0</v>
      </c>
      <c r="L96" s="224">
        <f t="shared" si="28"/>
        <v>0</v>
      </c>
      <c r="M96" s="223">
        <f t="shared" si="21"/>
        <v>0</v>
      </c>
      <c r="N96" s="223">
        <f t="shared" si="29"/>
        <v>0</v>
      </c>
      <c r="O96" s="249">
        <f t="shared" si="22"/>
        <v>0</v>
      </c>
      <c r="P96" s="258">
        <f t="shared" si="23"/>
        <v>0</v>
      </c>
      <c r="Q96" s="226">
        <f t="shared" si="24"/>
        <v>0</v>
      </c>
      <c r="R96" s="95">
        <f t="shared" si="25"/>
        <v>0</v>
      </c>
      <c r="S96" s="232">
        <f>IF(AND(F96&lt;&gt;0,F96&lt;=E96,F96&lt;=INDEX('Sch A. Input'!$CD$15:$CD$39,MATCH(E96,'Sch A. Input'!$CD$15:$CD$39,FALSE)-1,1)),"Leaver",J96-G96)</f>
        <v>0</v>
      </c>
      <c r="T96" s="232">
        <f>IF(AND(F96&lt;&gt;0,F96&lt;=E96,F96&lt;=INDEX('Sch A. Input'!$CD$15:$CD$39,MATCH(E96,'Sch A. Input'!$CD$15:$CD$39,FALSE)-1,1)),"Leaver",K96-H96)</f>
        <v>0</v>
      </c>
      <c r="U96" s="233">
        <f>IF(AND(F96&lt;&gt;0,F96&lt;=E96,F96&lt;=INDEX('Sch A. Input'!$CD$15:$CD$39,MATCH(E96,'Sch A. Input'!$CD$15:$CD$39,FALSE)-1,1)),"Leaver",L96-I96)</f>
        <v>0</v>
      </c>
      <c r="V96" s="233">
        <f>IF(AND(F96&lt;&gt;0,F96&lt;=E96,F96&lt;=INDEX('Sch A. Input'!$CD$15:$CD$39,MATCH(E96,'Sch A. Input'!$CD$15:$CD$39,FALSE)-1,1)),"Leaver",IFERROR(S96/X96*24,0))</f>
        <v>0</v>
      </c>
      <c r="W96" s="233">
        <f>IF(AND(F96&lt;&gt;0,F96&lt;=E96,F96&lt;=INDEX('Sch A. Input'!$CD$15:$CD$39,MATCH(E96,'Sch A. Input'!$CD$15:$CD$39,FALSE)-1,1)),"Leaver",V96+T96)</f>
        <v>0</v>
      </c>
      <c r="X96" s="254">
        <f>IF(AND(F96&lt;&gt;0,F96&lt;=E96,F96&lt;=INDEX('Sch A. Input'!$CD$15:$CD$39,MATCH(E96,'Sch A. Input'!$CD$15:$CD$39,FALSE)-1,1)),"Leaver",IF(OR(D96="",D96&gt;$L$11,($L$11-15)&lt;$K$9),0,DAYS360(D96,E96+1,FALSE)/15-1))</f>
        <v>0</v>
      </c>
      <c r="Y96" s="255">
        <f>IF(AND(F96&lt;&gt;0,F96&lt;=E96,F96&lt;=INDEX('Sch A. Input'!$CD$15:$CD$39,MATCH(E96,'Sch A. Input'!$CD$15:$CD$39,FALSE)-1,1)),"Leaver",IFERROR(IF((S96/$X96*$M$9+T96)&gt;$D$12,"YES","NO"),0))</f>
        <v>0</v>
      </c>
      <c r="Z96" s="220">
        <f>IF(AND(F96&lt;&gt;0,F96&lt;=E96,F96&lt;=INDEX('Sch A. Input'!$CD$15:$CD$39,MATCH(E96,'Sch A. Input'!$CD$15:$CD$39,FALSE)-1,1)),"Leaver",IFERROR(IF(Y96="Yes",MIN($U96*($G$12/$D$12),$G$12),(SUMPRODUCT(--((MIN(W96,$D$12))&gt;$C$9:$C$12),((MIN(W96,$D$12))-$C$9:$C$12),$H$9:$H$12))-((1-(X96/24))*(SUMPRODUCT(--((MIN(V96,$D$12))&gt;$C$9:$C$12),((MIN(V96,$D$12))-$C$9:$C$12),$H$9:$H$12)))),0))</f>
        <v>0</v>
      </c>
      <c r="AA96" s="167">
        <f>IF(AND(F96&lt;&gt;0,F96&lt;=E96,F96&lt;=INDEX('Sch A. Input'!$CD$15:$CD$39,MATCH(E96,'Sch A. Input'!$CD$15:$CD$39,FALSE)-1,1)),"Leaver",IFERROR(Z96/U96,0))</f>
        <v>0</v>
      </c>
      <c r="AB96" s="168">
        <f>IF(AND(F96&lt;&gt;0,F96&lt;=E96,F96&lt;=INDEX('Sch A. Input'!$CD$15:$CD$39,MATCH(E96,'Sch A. Input'!$CD$15:$CD$39,FALSE)-1,1)),"Leaver",Q96-Z96)</f>
        <v>0</v>
      </c>
      <c r="AC96" s="92">
        <f t="shared" si="26"/>
        <v>0</v>
      </c>
      <c r="BK96" s="2"/>
      <c r="BL96" s="2"/>
      <c r="CI96"/>
    </row>
    <row r="97" spans="2:87" x14ac:dyDescent="0.35">
      <c r="B97" s="70" t="str">
        <f>IF('Sch A. Input'!B95="","",'Sch A. Input'!B95)</f>
        <v/>
      </c>
      <c r="C97" s="276" t="str">
        <f>IF('Sch A. Input'!C95="","",'Sch A. Input'!C95)</f>
        <v/>
      </c>
      <c r="D97" s="71" t="str">
        <f>IF('Sch A. Input'!D95="","",'Sch A. Input'!D95)</f>
        <v/>
      </c>
      <c r="E97" s="71">
        <f>'Sch A. Input'!E95</f>
        <v>45016</v>
      </c>
      <c r="F97" s="71">
        <f>'Sch A. Input'!F95</f>
        <v>0</v>
      </c>
      <c r="G97" s="221">
        <f>SUMIFS('Sch A. Input'!H95:CA95,'Sch A. Input'!$H$13:$CA$13,$L$11,'Sch A. Input'!$H$14:$CA$14,"Recurring")</f>
        <v>0</v>
      </c>
      <c r="H97" s="221">
        <f>SUMIFS('Sch A. Input'!H95:CA95,'Sch A. Input'!$H$13:$CA$13,$L$11,'Sch A. Input'!$H$14:$CA$14,"One-time")</f>
        <v>0</v>
      </c>
      <c r="I97" s="222">
        <f t="shared" si="27"/>
        <v>0</v>
      </c>
      <c r="J97" s="223">
        <f>SUMIFS('Sch A. Input'!H95:CA95,'Sch A. Input'!$H$14:$CA$14,"Recurring",'Sch A. Input'!$H$13:$CA$13,"&lt;="&amp;'Sch D. Workings'!$L$11)</f>
        <v>0</v>
      </c>
      <c r="K97" s="223">
        <f>SUMIFS('Sch A. Input'!H95:CA95,'Sch A. Input'!$H$14:$CA$14,"One-time",'Sch A. Input'!$H$13:$CA$13,"&lt;="&amp;'Sch D. Workings'!$L$11)</f>
        <v>0</v>
      </c>
      <c r="L97" s="224">
        <f t="shared" si="28"/>
        <v>0</v>
      </c>
      <c r="M97" s="223">
        <f t="shared" si="21"/>
        <v>0</v>
      </c>
      <c r="N97" s="223">
        <f t="shared" si="29"/>
        <v>0</v>
      </c>
      <c r="O97" s="249">
        <f t="shared" si="22"/>
        <v>0</v>
      </c>
      <c r="P97" s="258">
        <f t="shared" si="23"/>
        <v>0</v>
      </c>
      <c r="Q97" s="226">
        <f t="shared" si="24"/>
        <v>0</v>
      </c>
      <c r="R97" s="95">
        <f t="shared" si="25"/>
        <v>0</v>
      </c>
      <c r="S97" s="232">
        <f>IF(AND(F97&lt;&gt;0,F97&lt;=E97,F97&lt;=INDEX('Sch A. Input'!$CD$15:$CD$39,MATCH(E97,'Sch A. Input'!$CD$15:$CD$39,FALSE)-1,1)),"Leaver",J97-G97)</f>
        <v>0</v>
      </c>
      <c r="T97" s="232">
        <f>IF(AND(F97&lt;&gt;0,F97&lt;=E97,F97&lt;=INDEX('Sch A. Input'!$CD$15:$CD$39,MATCH(E97,'Sch A. Input'!$CD$15:$CD$39,FALSE)-1,1)),"Leaver",K97-H97)</f>
        <v>0</v>
      </c>
      <c r="U97" s="233">
        <f>IF(AND(F97&lt;&gt;0,F97&lt;=E97,F97&lt;=INDEX('Sch A. Input'!$CD$15:$CD$39,MATCH(E97,'Sch A. Input'!$CD$15:$CD$39,FALSE)-1,1)),"Leaver",L97-I97)</f>
        <v>0</v>
      </c>
      <c r="V97" s="233">
        <f>IF(AND(F97&lt;&gt;0,F97&lt;=E97,F97&lt;=INDEX('Sch A. Input'!$CD$15:$CD$39,MATCH(E97,'Sch A. Input'!$CD$15:$CD$39,FALSE)-1,1)),"Leaver",IFERROR(S97/X97*24,0))</f>
        <v>0</v>
      </c>
      <c r="W97" s="233">
        <f>IF(AND(F97&lt;&gt;0,F97&lt;=E97,F97&lt;=INDEX('Sch A. Input'!$CD$15:$CD$39,MATCH(E97,'Sch A. Input'!$CD$15:$CD$39,FALSE)-1,1)),"Leaver",V97+T97)</f>
        <v>0</v>
      </c>
      <c r="X97" s="254">
        <f>IF(AND(F97&lt;&gt;0,F97&lt;=E97,F97&lt;=INDEX('Sch A. Input'!$CD$15:$CD$39,MATCH(E97,'Sch A. Input'!$CD$15:$CD$39,FALSE)-1,1)),"Leaver",IF(OR(D97="",D97&gt;$L$11,($L$11-15)&lt;$K$9),0,DAYS360(D97,E97+1,FALSE)/15-1))</f>
        <v>0</v>
      </c>
      <c r="Y97" s="255">
        <f>IF(AND(F97&lt;&gt;0,F97&lt;=E97,F97&lt;=INDEX('Sch A. Input'!$CD$15:$CD$39,MATCH(E97,'Sch A. Input'!$CD$15:$CD$39,FALSE)-1,1)),"Leaver",IFERROR(IF((S97/$X97*$M$9+T97)&gt;$D$12,"YES","NO"),0))</f>
        <v>0</v>
      </c>
      <c r="Z97" s="220">
        <f>IF(AND(F97&lt;&gt;0,F97&lt;=E97,F97&lt;=INDEX('Sch A. Input'!$CD$15:$CD$39,MATCH(E97,'Sch A. Input'!$CD$15:$CD$39,FALSE)-1,1)),"Leaver",IFERROR(IF(Y97="Yes",MIN($U97*($G$12/$D$12),$G$12),(SUMPRODUCT(--((MIN(W97,$D$12))&gt;$C$9:$C$12),((MIN(W97,$D$12))-$C$9:$C$12),$H$9:$H$12))-((1-(X97/24))*(SUMPRODUCT(--((MIN(V97,$D$12))&gt;$C$9:$C$12),((MIN(V97,$D$12))-$C$9:$C$12),$H$9:$H$12)))),0))</f>
        <v>0</v>
      </c>
      <c r="AA97" s="167">
        <f>IF(AND(F97&lt;&gt;0,F97&lt;=E97,F97&lt;=INDEX('Sch A. Input'!$CD$15:$CD$39,MATCH(E97,'Sch A. Input'!$CD$15:$CD$39,FALSE)-1,1)),"Leaver",IFERROR(Z97/U97,0))</f>
        <v>0</v>
      </c>
      <c r="AB97" s="168">
        <f>IF(AND(F97&lt;&gt;0,F97&lt;=E97,F97&lt;=INDEX('Sch A. Input'!$CD$15:$CD$39,MATCH(E97,'Sch A. Input'!$CD$15:$CD$39,FALSE)-1,1)),"Leaver",Q97-Z97)</f>
        <v>0</v>
      </c>
      <c r="AC97" s="92">
        <f t="shared" si="26"/>
        <v>0</v>
      </c>
      <c r="BK97" s="2"/>
      <c r="BL97" s="2"/>
      <c r="CI97"/>
    </row>
    <row r="98" spans="2:87" x14ac:dyDescent="0.35">
      <c r="B98" s="70" t="str">
        <f>IF('Sch A. Input'!B96="","",'Sch A. Input'!B96)</f>
        <v/>
      </c>
      <c r="C98" s="276" t="str">
        <f>IF('Sch A. Input'!C96="","",'Sch A. Input'!C96)</f>
        <v/>
      </c>
      <c r="D98" s="71" t="str">
        <f>IF('Sch A. Input'!D96="","",'Sch A. Input'!D96)</f>
        <v/>
      </c>
      <c r="E98" s="71">
        <f>'Sch A. Input'!E96</f>
        <v>45016</v>
      </c>
      <c r="F98" s="71">
        <f>'Sch A. Input'!F96</f>
        <v>0</v>
      </c>
      <c r="G98" s="221">
        <f>SUMIFS('Sch A. Input'!H96:CA96,'Sch A. Input'!$H$13:$CA$13,$L$11,'Sch A. Input'!$H$14:$CA$14,"Recurring")</f>
        <v>0</v>
      </c>
      <c r="H98" s="221">
        <f>SUMIFS('Sch A. Input'!H96:CA96,'Sch A. Input'!$H$13:$CA$13,$L$11,'Sch A. Input'!$H$14:$CA$14,"One-time")</f>
        <v>0</v>
      </c>
      <c r="I98" s="222">
        <f t="shared" si="27"/>
        <v>0</v>
      </c>
      <c r="J98" s="223">
        <f>SUMIFS('Sch A. Input'!H96:CA96,'Sch A. Input'!$H$14:$CA$14,"Recurring",'Sch A. Input'!$H$13:$CA$13,"&lt;="&amp;'Sch D. Workings'!$L$11)</f>
        <v>0</v>
      </c>
      <c r="K98" s="223">
        <f>SUMIFS('Sch A. Input'!H96:CA96,'Sch A. Input'!$H$14:$CA$14,"One-time",'Sch A. Input'!$H$13:$CA$13,"&lt;="&amp;'Sch D. Workings'!$L$11)</f>
        <v>0</v>
      </c>
      <c r="L98" s="224">
        <f t="shared" si="28"/>
        <v>0</v>
      </c>
      <c r="M98" s="223">
        <f t="shared" si="21"/>
        <v>0</v>
      </c>
      <c r="N98" s="223">
        <f t="shared" si="29"/>
        <v>0</v>
      </c>
      <c r="O98" s="249">
        <f t="shared" si="22"/>
        <v>0</v>
      </c>
      <c r="P98" s="258">
        <f t="shared" si="23"/>
        <v>0</v>
      </c>
      <c r="Q98" s="226">
        <f t="shared" si="24"/>
        <v>0</v>
      </c>
      <c r="R98" s="95">
        <f t="shared" si="25"/>
        <v>0</v>
      </c>
      <c r="S98" s="232">
        <f>IF(AND(F98&lt;&gt;0,F98&lt;=E98,F98&lt;=INDEX('Sch A. Input'!$CD$15:$CD$39,MATCH(E98,'Sch A. Input'!$CD$15:$CD$39,FALSE)-1,1)),"Leaver",J98-G98)</f>
        <v>0</v>
      </c>
      <c r="T98" s="232">
        <f>IF(AND(F98&lt;&gt;0,F98&lt;=E98,F98&lt;=INDEX('Sch A. Input'!$CD$15:$CD$39,MATCH(E98,'Sch A. Input'!$CD$15:$CD$39,FALSE)-1,1)),"Leaver",K98-H98)</f>
        <v>0</v>
      </c>
      <c r="U98" s="233">
        <f>IF(AND(F98&lt;&gt;0,F98&lt;=E98,F98&lt;=INDEX('Sch A. Input'!$CD$15:$CD$39,MATCH(E98,'Sch A. Input'!$CD$15:$CD$39,FALSE)-1,1)),"Leaver",L98-I98)</f>
        <v>0</v>
      </c>
      <c r="V98" s="233">
        <f>IF(AND(F98&lt;&gt;0,F98&lt;=E98,F98&lt;=INDEX('Sch A. Input'!$CD$15:$CD$39,MATCH(E98,'Sch A. Input'!$CD$15:$CD$39,FALSE)-1,1)),"Leaver",IFERROR(S98/X98*24,0))</f>
        <v>0</v>
      </c>
      <c r="W98" s="233">
        <f>IF(AND(F98&lt;&gt;0,F98&lt;=E98,F98&lt;=INDEX('Sch A. Input'!$CD$15:$CD$39,MATCH(E98,'Sch A. Input'!$CD$15:$CD$39,FALSE)-1,1)),"Leaver",V98+T98)</f>
        <v>0</v>
      </c>
      <c r="X98" s="254">
        <f>IF(AND(F98&lt;&gt;0,F98&lt;=E98,F98&lt;=INDEX('Sch A. Input'!$CD$15:$CD$39,MATCH(E98,'Sch A. Input'!$CD$15:$CD$39,FALSE)-1,1)),"Leaver",IF(OR(D98="",D98&gt;$L$11,($L$11-15)&lt;$K$9),0,DAYS360(D98,E98+1,FALSE)/15-1))</f>
        <v>0</v>
      </c>
      <c r="Y98" s="255">
        <f>IF(AND(F98&lt;&gt;0,F98&lt;=E98,F98&lt;=INDEX('Sch A. Input'!$CD$15:$CD$39,MATCH(E98,'Sch A. Input'!$CD$15:$CD$39,FALSE)-1,1)),"Leaver",IFERROR(IF((S98/$X98*$M$9+T98)&gt;$D$12,"YES","NO"),0))</f>
        <v>0</v>
      </c>
      <c r="Z98" s="220">
        <f>IF(AND(F98&lt;&gt;0,F98&lt;=E98,F98&lt;=INDEX('Sch A. Input'!$CD$15:$CD$39,MATCH(E98,'Sch A. Input'!$CD$15:$CD$39,FALSE)-1,1)),"Leaver",IFERROR(IF(Y98="Yes",MIN($U98*($G$12/$D$12),$G$12),(SUMPRODUCT(--((MIN(W98,$D$12))&gt;$C$9:$C$12),((MIN(W98,$D$12))-$C$9:$C$12),$H$9:$H$12))-((1-(X98/24))*(SUMPRODUCT(--((MIN(V98,$D$12))&gt;$C$9:$C$12),((MIN(V98,$D$12))-$C$9:$C$12),$H$9:$H$12)))),0))</f>
        <v>0</v>
      </c>
      <c r="AA98" s="167">
        <f>IF(AND(F98&lt;&gt;0,F98&lt;=E98,F98&lt;=INDEX('Sch A. Input'!$CD$15:$CD$39,MATCH(E98,'Sch A. Input'!$CD$15:$CD$39,FALSE)-1,1)),"Leaver",IFERROR(Z98/U98,0))</f>
        <v>0</v>
      </c>
      <c r="AB98" s="168">
        <f>IF(AND(F98&lt;&gt;0,F98&lt;=E98,F98&lt;=INDEX('Sch A. Input'!$CD$15:$CD$39,MATCH(E98,'Sch A. Input'!$CD$15:$CD$39,FALSE)-1,1)),"Leaver",Q98-Z98)</f>
        <v>0</v>
      </c>
      <c r="AC98" s="92">
        <f t="shared" si="26"/>
        <v>0</v>
      </c>
      <c r="BK98" s="2"/>
      <c r="BL98" s="2"/>
      <c r="CI98"/>
    </row>
    <row r="99" spans="2:87" x14ac:dyDescent="0.35">
      <c r="B99" s="70" t="str">
        <f>IF('Sch A. Input'!B97="","",'Sch A. Input'!B97)</f>
        <v/>
      </c>
      <c r="C99" s="276" t="str">
        <f>IF('Sch A. Input'!C97="","",'Sch A. Input'!C97)</f>
        <v/>
      </c>
      <c r="D99" s="71" t="str">
        <f>IF('Sch A. Input'!D97="","",'Sch A. Input'!D97)</f>
        <v/>
      </c>
      <c r="E99" s="71">
        <f>'Sch A. Input'!E97</f>
        <v>45016</v>
      </c>
      <c r="F99" s="71">
        <f>'Sch A. Input'!F97</f>
        <v>0</v>
      </c>
      <c r="G99" s="221">
        <f>SUMIFS('Sch A. Input'!H97:CA97,'Sch A. Input'!$H$13:$CA$13,$L$11,'Sch A. Input'!$H$14:$CA$14,"Recurring")</f>
        <v>0</v>
      </c>
      <c r="H99" s="221">
        <f>SUMIFS('Sch A. Input'!H97:CA97,'Sch A. Input'!$H$13:$CA$13,$L$11,'Sch A. Input'!$H$14:$CA$14,"One-time")</f>
        <v>0</v>
      </c>
      <c r="I99" s="222">
        <f t="shared" si="27"/>
        <v>0</v>
      </c>
      <c r="J99" s="223">
        <f>SUMIFS('Sch A. Input'!H97:CA97,'Sch A. Input'!$H$14:$CA$14,"Recurring",'Sch A. Input'!$H$13:$CA$13,"&lt;="&amp;'Sch D. Workings'!$L$11)</f>
        <v>0</v>
      </c>
      <c r="K99" s="223">
        <f>SUMIFS('Sch A. Input'!H97:CA97,'Sch A. Input'!$H$14:$CA$14,"One-time",'Sch A. Input'!$H$13:$CA$13,"&lt;="&amp;'Sch D. Workings'!$L$11)</f>
        <v>0</v>
      </c>
      <c r="L99" s="224">
        <f t="shared" si="28"/>
        <v>0</v>
      </c>
      <c r="M99" s="223">
        <f t="shared" si="21"/>
        <v>0</v>
      </c>
      <c r="N99" s="223">
        <f t="shared" si="29"/>
        <v>0</v>
      </c>
      <c r="O99" s="249">
        <f t="shared" si="22"/>
        <v>0</v>
      </c>
      <c r="P99" s="258">
        <f t="shared" si="23"/>
        <v>0</v>
      </c>
      <c r="Q99" s="226">
        <f t="shared" si="24"/>
        <v>0</v>
      </c>
      <c r="R99" s="95">
        <f t="shared" si="25"/>
        <v>0</v>
      </c>
      <c r="S99" s="232">
        <f>IF(AND(F99&lt;&gt;0,F99&lt;=E99,F99&lt;=INDEX('Sch A. Input'!$CD$15:$CD$39,MATCH(E99,'Sch A. Input'!$CD$15:$CD$39,FALSE)-1,1)),"Leaver",J99-G99)</f>
        <v>0</v>
      </c>
      <c r="T99" s="232">
        <f>IF(AND(F99&lt;&gt;0,F99&lt;=E99,F99&lt;=INDEX('Sch A. Input'!$CD$15:$CD$39,MATCH(E99,'Sch A. Input'!$CD$15:$CD$39,FALSE)-1,1)),"Leaver",K99-H99)</f>
        <v>0</v>
      </c>
      <c r="U99" s="233">
        <f>IF(AND(F99&lt;&gt;0,F99&lt;=E99,F99&lt;=INDEX('Sch A. Input'!$CD$15:$CD$39,MATCH(E99,'Sch A. Input'!$CD$15:$CD$39,FALSE)-1,1)),"Leaver",L99-I99)</f>
        <v>0</v>
      </c>
      <c r="V99" s="233">
        <f>IF(AND(F99&lt;&gt;0,F99&lt;=E99,F99&lt;=INDEX('Sch A. Input'!$CD$15:$CD$39,MATCH(E99,'Sch A. Input'!$CD$15:$CD$39,FALSE)-1,1)),"Leaver",IFERROR(S99/X99*24,0))</f>
        <v>0</v>
      </c>
      <c r="W99" s="233">
        <f>IF(AND(F99&lt;&gt;0,F99&lt;=E99,F99&lt;=INDEX('Sch A. Input'!$CD$15:$CD$39,MATCH(E99,'Sch A. Input'!$CD$15:$CD$39,FALSE)-1,1)),"Leaver",V99+T99)</f>
        <v>0</v>
      </c>
      <c r="X99" s="254">
        <f>IF(AND(F99&lt;&gt;0,F99&lt;=E99,F99&lt;=INDEX('Sch A. Input'!$CD$15:$CD$39,MATCH(E99,'Sch A. Input'!$CD$15:$CD$39,FALSE)-1,1)),"Leaver",IF(OR(D99="",D99&gt;$L$11,($L$11-15)&lt;$K$9),0,DAYS360(D99,E99+1,FALSE)/15-1))</f>
        <v>0</v>
      </c>
      <c r="Y99" s="255">
        <f>IF(AND(F99&lt;&gt;0,F99&lt;=E99,F99&lt;=INDEX('Sch A. Input'!$CD$15:$CD$39,MATCH(E99,'Sch A. Input'!$CD$15:$CD$39,FALSE)-1,1)),"Leaver",IFERROR(IF((S99/$X99*$M$9+T99)&gt;$D$12,"YES","NO"),0))</f>
        <v>0</v>
      </c>
      <c r="Z99" s="220">
        <f>IF(AND(F99&lt;&gt;0,F99&lt;=E99,F99&lt;=INDEX('Sch A. Input'!$CD$15:$CD$39,MATCH(E99,'Sch A. Input'!$CD$15:$CD$39,FALSE)-1,1)),"Leaver",IFERROR(IF(Y99="Yes",MIN($U99*($G$12/$D$12),$G$12),(SUMPRODUCT(--((MIN(W99,$D$12))&gt;$C$9:$C$12),((MIN(W99,$D$12))-$C$9:$C$12),$H$9:$H$12))-((1-(X99/24))*(SUMPRODUCT(--((MIN(V99,$D$12))&gt;$C$9:$C$12),((MIN(V99,$D$12))-$C$9:$C$12),$H$9:$H$12)))),0))</f>
        <v>0</v>
      </c>
      <c r="AA99" s="167">
        <f>IF(AND(F99&lt;&gt;0,F99&lt;=E99,F99&lt;=INDEX('Sch A. Input'!$CD$15:$CD$39,MATCH(E99,'Sch A. Input'!$CD$15:$CD$39,FALSE)-1,1)),"Leaver",IFERROR(Z99/U99,0))</f>
        <v>0</v>
      </c>
      <c r="AB99" s="168">
        <f>IF(AND(F99&lt;&gt;0,F99&lt;=E99,F99&lt;=INDEX('Sch A. Input'!$CD$15:$CD$39,MATCH(E99,'Sch A. Input'!$CD$15:$CD$39,FALSE)-1,1)),"Leaver",Q99-Z99)</f>
        <v>0</v>
      </c>
      <c r="AC99" s="92">
        <f t="shared" si="26"/>
        <v>0</v>
      </c>
      <c r="BK99" s="2"/>
      <c r="BL99" s="2"/>
      <c r="CI99"/>
    </row>
    <row r="100" spans="2:87" x14ac:dyDescent="0.35">
      <c r="B100" s="70" t="str">
        <f>IF('Sch A. Input'!B98="","",'Sch A. Input'!B98)</f>
        <v/>
      </c>
      <c r="C100" s="276" t="str">
        <f>IF('Sch A. Input'!C98="","",'Sch A. Input'!C98)</f>
        <v/>
      </c>
      <c r="D100" s="71" t="str">
        <f>IF('Sch A. Input'!D98="","",'Sch A. Input'!D98)</f>
        <v/>
      </c>
      <c r="E100" s="71">
        <f>'Sch A. Input'!E98</f>
        <v>45016</v>
      </c>
      <c r="F100" s="71">
        <f>'Sch A. Input'!F98</f>
        <v>0</v>
      </c>
      <c r="G100" s="221">
        <f>SUMIFS('Sch A. Input'!H98:CA98,'Sch A. Input'!$H$13:$CA$13,$L$11,'Sch A. Input'!$H$14:$CA$14,"Recurring")</f>
        <v>0</v>
      </c>
      <c r="H100" s="221">
        <f>SUMIFS('Sch A. Input'!H98:CA98,'Sch A. Input'!$H$13:$CA$13,$L$11,'Sch A. Input'!$H$14:$CA$14,"One-time")</f>
        <v>0</v>
      </c>
      <c r="I100" s="222">
        <f t="shared" si="27"/>
        <v>0</v>
      </c>
      <c r="J100" s="223">
        <f>SUMIFS('Sch A. Input'!H98:CA98,'Sch A. Input'!$H$14:$CA$14,"Recurring",'Sch A. Input'!$H$13:$CA$13,"&lt;="&amp;'Sch D. Workings'!$L$11)</f>
        <v>0</v>
      </c>
      <c r="K100" s="223">
        <f>SUMIFS('Sch A. Input'!H98:CA98,'Sch A. Input'!$H$14:$CA$14,"One-time",'Sch A. Input'!$H$13:$CA$13,"&lt;="&amp;'Sch D. Workings'!$L$11)</f>
        <v>0</v>
      </c>
      <c r="L100" s="224">
        <f t="shared" si="28"/>
        <v>0</v>
      </c>
      <c r="M100" s="223">
        <f t="shared" si="21"/>
        <v>0</v>
      </c>
      <c r="N100" s="223">
        <f t="shared" si="29"/>
        <v>0</v>
      </c>
      <c r="O100" s="249">
        <f t="shared" si="22"/>
        <v>0</v>
      </c>
      <c r="P100" s="258">
        <f t="shared" si="23"/>
        <v>0</v>
      </c>
      <c r="Q100" s="226">
        <f t="shared" si="24"/>
        <v>0</v>
      </c>
      <c r="R100" s="95">
        <f t="shared" si="25"/>
        <v>0</v>
      </c>
      <c r="S100" s="232">
        <f>IF(AND(F100&lt;&gt;0,F100&lt;=E100,F100&lt;=INDEX('Sch A. Input'!$CD$15:$CD$39,MATCH(E100,'Sch A. Input'!$CD$15:$CD$39,FALSE)-1,1)),"Leaver",J100-G100)</f>
        <v>0</v>
      </c>
      <c r="T100" s="232">
        <f>IF(AND(F100&lt;&gt;0,F100&lt;=E100,F100&lt;=INDEX('Sch A. Input'!$CD$15:$CD$39,MATCH(E100,'Sch A. Input'!$CD$15:$CD$39,FALSE)-1,1)),"Leaver",K100-H100)</f>
        <v>0</v>
      </c>
      <c r="U100" s="233">
        <f>IF(AND(F100&lt;&gt;0,F100&lt;=E100,F100&lt;=INDEX('Sch A. Input'!$CD$15:$CD$39,MATCH(E100,'Sch A. Input'!$CD$15:$CD$39,FALSE)-1,1)),"Leaver",L100-I100)</f>
        <v>0</v>
      </c>
      <c r="V100" s="233">
        <f>IF(AND(F100&lt;&gt;0,F100&lt;=E100,F100&lt;=INDEX('Sch A. Input'!$CD$15:$CD$39,MATCH(E100,'Sch A. Input'!$CD$15:$CD$39,FALSE)-1,1)),"Leaver",IFERROR(S100/X100*24,0))</f>
        <v>0</v>
      </c>
      <c r="W100" s="233">
        <f>IF(AND(F100&lt;&gt;0,F100&lt;=E100,F100&lt;=INDEX('Sch A. Input'!$CD$15:$CD$39,MATCH(E100,'Sch A. Input'!$CD$15:$CD$39,FALSE)-1,1)),"Leaver",V100+T100)</f>
        <v>0</v>
      </c>
      <c r="X100" s="254">
        <f>IF(AND(F100&lt;&gt;0,F100&lt;=E100,F100&lt;=INDEX('Sch A. Input'!$CD$15:$CD$39,MATCH(E100,'Sch A. Input'!$CD$15:$CD$39,FALSE)-1,1)),"Leaver",IF(OR(D100="",D100&gt;$L$11,($L$11-15)&lt;$K$9),0,DAYS360(D100,E100+1,FALSE)/15-1))</f>
        <v>0</v>
      </c>
      <c r="Y100" s="255">
        <f>IF(AND(F100&lt;&gt;0,F100&lt;=E100,F100&lt;=INDEX('Sch A. Input'!$CD$15:$CD$39,MATCH(E100,'Sch A. Input'!$CD$15:$CD$39,FALSE)-1,1)),"Leaver",IFERROR(IF((S100/$X100*$M$9+T100)&gt;$D$12,"YES","NO"),0))</f>
        <v>0</v>
      </c>
      <c r="Z100" s="220">
        <f>IF(AND(F100&lt;&gt;0,F100&lt;=E100,F100&lt;=INDEX('Sch A. Input'!$CD$15:$CD$39,MATCH(E100,'Sch A. Input'!$CD$15:$CD$39,FALSE)-1,1)),"Leaver",IFERROR(IF(Y100="Yes",MIN($U100*($G$12/$D$12),$G$12),(SUMPRODUCT(--((MIN(W100,$D$12))&gt;$C$9:$C$12),((MIN(W100,$D$12))-$C$9:$C$12),$H$9:$H$12))-((1-(X100/24))*(SUMPRODUCT(--((MIN(V100,$D$12))&gt;$C$9:$C$12),((MIN(V100,$D$12))-$C$9:$C$12),$H$9:$H$12)))),0))</f>
        <v>0</v>
      </c>
      <c r="AA100" s="167">
        <f>IF(AND(F100&lt;&gt;0,F100&lt;=E100,F100&lt;=INDEX('Sch A. Input'!$CD$15:$CD$39,MATCH(E100,'Sch A. Input'!$CD$15:$CD$39,FALSE)-1,1)),"Leaver",IFERROR(Z100/U100,0))</f>
        <v>0</v>
      </c>
      <c r="AB100" s="168">
        <f>IF(AND(F100&lt;&gt;0,F100&lt;=E100,F100&lt;=INDEX('Sch A. Input'!$CD$15:$CD$39,MATCH(E100,'Sch A. Input'!$CD$15:$CD$39,FALSE)-1,1)),"Leaver",Q100-Z100)</f>
        <v>0</v>
      </c>
      <c r="AC100" s="92">
        <f t="shared" si="26"/>
        <v>0</v>
      </c>
      <c r="BK100" s="2"/>
      <c r="BL100" s="2"/>
      <c r="CI100"/>
    </row>
    <row r="101" spans="2:87" x14ac:dyDescent="0.35">
      <c r="B101" s="70" t="str">
        <f>IF('Sch A. Input'!B99="","",'Sch A. Input'!B99)</f>
        <v/>
      </c>
      <c r="C101" s="276" t="str">
        <f>IF('Sch A. Input'!C99="","",'Sch A. Input'!C99)</f>
        <v/>
      </c>
      <c r="D101" s="71" t="str">
        <f>IF('Sch A. Input'!D99="","",'Sch A. Input'!D99)</f>
        <v/>
      </c>
      <c r="E101" s="71">
        <f>'Sch A. Input'!E99</f>
        <v>45016</v>
      </c>
      <c r="F101" s="71">
        <f>'Sch A. Input'!F99</f>
        <v>0</v>
      </c>
      <c r="G101" s="221">
        <f>SUMIFS('Sch A. Input'!H99:CA99,'Sch A. Input'!$H$13:$CA$13,$L$11,'Sch A. Input'!$H$14:$CA$14,"Recurring")</f>
        <v>0</v>
      </c>
      <c r="H101" s="221">
        <f>SUMIFS('Sch A. Input'!H99:CA99,'Sch A. Input'!$H$13:$CA$13,$L$11,'Sch A. Input'!$H$14:$CA$14,"One-time")</f>
        <v>0</v>
      </c>
      <c r="I101" s="222">
        <f t="shared" si="27"/>
        <v>0</v>
      </c>
      <c r="J101" s="223">
        <f>SUMIFS('Sch A. Input'!H99:CA99,'Sch A. Input'!$H$14:$CA$14,"Recurring",'Sch A. Input'!$H$13:$CA$13,"&lt;="&amp;'Sch D. Workings'!$L$11)</f>
        <v>0</v>
      </c>
      <c r="K101" s="223">
        <f>SUMIFS('Sch A. Input'!H99:CA99,'Sch A. Input'!$H$14:$CA$14,"One-time",'Sch A. Input'!$H$13:$CA$13,"&lt;="&amp;'Sch D. Workings'!$L$11)</f>
        <v>0</v>
      </c>
      <c r="L101" s="224">
        <f t="shared" si="28"/>
        <v>0</v>
      </c>
      <c r="M101" s="223">
        <f t="shared" si="21"/>
        <v>0</v>
      </c>
      <c r="N101" s="223">
        <f t="shared" si="29"/>
        <v>0</v>
      </c>
      <c r="O101" s="249">
        <f t="shared" si="22"/>
        <v>0</v>
      </c>
      <c r="P101" s="258">
        <f t="shared" si="23"/>
        <v>0</v>
      </c>
      <c r="Q101" s="226">
        <f t="shared" si="24"/>
        <v>0</v>
      </c>
      <c r="R101" s="95">
        <f t="shared" si="25"/>
        <v>0</v>
      </c>
      <c r="S101" s="232">
        <f>IF(AND(F101&lt;&gt;0,F101&lt;=E101,F101&lt;=INDEX('Sch A. Input'!$CD$15:$CD$39,MATCH(E101,'Sch A. Input'!$CD$15:$CD$39,FALSE)-1,1)),"Leaver",J101-G101)</f>
        <v>0</v>
      </c>
      <c r="T101" s="232">
        <f>IF(AND(F101&lt;&gt;0,F101&lt;=E101,F101&lt;=INDEX('Sch A. Input'!$CD$15:$CD$39,MATCH(E101,'Sch A. Input'!$CD$15:$CD$39,FALSE)-1,1)),"Leaver",K101-H101)</f>
        <v>0</v>
      </c>
      <c r="U101" s="233">
        <f>IF(AND(F101&lt;&gt;0,F101&lt;=E101,F101&lt;=INDEX('Sch A. Input'!$CD$15:$CD$39,MATCH(E101,'Sch A. Input'!$CD$15:$CD$39,FALSE)-1,1)),"Leaver",L101-I101)</f>
        <v>0</v>
      </c>
      <c r="V101" s="233">
        <f>IF(AND(F101&lt;&gt;0,F101&lt;=E101,F101&lt;=INDEX('Sch A. Input'!$CD$15:$CD$39,MATCH(E101,'Sch A. Input'!$CD$15:$CD$39,FALSE)-1,1)),"Leaver",IFERROR(S101/X101*24,0))</f>
        <v>0</v>
      </c>
      <c r="W101" s="233">
        <f>IF(AND(F101&lt;&gt;0,F101&lt;=E101,F101&lt;=INDEX('Sch A. Input'!$CD$15:$CD$39,MATCH(E101,'Sch A. Input'!$CD$15:$CD$39,FALSE)-1,1)),"Leaver",V101+T101)</f>
        <v>0</v>
      </c>
      <c r="X101" s="254">
        <f>IF(AND(F101&lt;&gt;0,F101&lt;=E101,F101&lt;=INDEX('Sch A. Input'!$CD$15:$CD$39,MATCH(E101,'Sch A. Input'!$CD$15:$CD$39,FALSE)-1,1)),"Leaver",IF(OR(D101="",D101&gt;$L$11,($L$11-15)&lt;$K$9),0,DAYS360(D101,E101+1,FALSE)/15-1))</f>
        <v>0</v>
      </c>
      <c r="Y101" s="255">
        <f>IF(AND(F101&lt;&gt;0,F101&lt;=E101,F101&lt;=INDEX('Sch A. Input'!$CD$15:$CD$39,MATCH(E101,'Sch A. Input'!$CD$15:$CD$39,FALSE)-1,1)),"Leaver",IFERROR(IF((S101/$X101*$M$9+T101)&gt;$D$12,"YES","NO"),0))</f>
        <v>0</v>
      </c>
      <c r="Z101" s="220">
        <f>IF(AND(F101&lt;&gt;0,F101&lt;=E101,F101&lt;=INDEX('Sch A. Input'!$CD$15:$CD$39,MATCH(E101,'Sch A. Input'!$CD$15:$CD$39,FALSE)-1,1)),"Leaver",IFERROR(IF(Y101="Yes",MIN($U101*($G$12/$D$12),$G$12),(SUMPRODUCT(--((MIN(W101,$D$12))&gt;$C$9:$C$12),((MIN(W101,$D$12))-$C$9:$C$12),$H$9:$H$12))-((1-(X101/24))*(SUMPRODUCT(--((MIN(V101,$D$12))&gt;$C$9:$C$12),((MIN(V101,$D$12))-$C$9:$C$12),$H$9:$H$12)))),0))</f>
        <v>0</v>
      </c>
      <c r="AA101" s="167">
        <f>IF(AND(F101&lt;&gt;0,F101&lt;=E101,F101&lt;=INDEX('Sch A. Input'!$CD$15:$CD$39,MATCH(E101,'Sch A. Input'!$CD$15:$CD$39,FALSE)-1,1)),"Leaver",IFERROR(Z101/U101,0))</f>
        <v>0</v>
      </c>
      <c r="AB101" s="168">
        <f>IF(AND(F101&lt;&gt;0,F101&lt;=E101,F101&lt;=INDEX('Sch A. Input'!$CD$15:$CD$39,MATCH(E101,'Sch A. Input'!$CD$15:$CD$39,FALSE)-1,1)),"Leaver",Q101-Z101)</f>
        <v>0</v>
      </c>
      <c r="AC101" s="92">
        <f t="shared" si="26"/>
        <v>0</v>
      </c>
      <c r="BK101" s="2"/>
      <c r="BL101" s="2"/>
      <c r="CI101"/>
    </row>
    <row r="102" spans="2:87" x14ac:dyDescent="0.35">
      <c r="B102" s="70" t="str">
        <f>IF('Sch A. Input'!B100="","",'Sch A. Input'!B100)</f>
        <v/>
      </c>
      <c r="C102" s="276" t="str">
        <f>IF('Sch A. Input'!C100="","",'Sch A. Input'!C100)</f>
        <v/>
      </c>
      <c r="D102" s="71" t="str">
        <f>IF('Sch A. Input'!D100="","",'Sch A. Input'!D100)</f>
        <v/>
      </c>
      <c r="E102" s="71">
        <f>'Sch A. Input'!E100</f>
        <v>45016</v>
      </c>
      <c r="F102" s="71">
        <f>'Sch A. Input'!F100</f>
        <v>0</v>
      </c>
      <c r="G102" s="221">
        <f>SUMIFS('Sch A. Input'!H100:CA100,'Sch A. Input'!$H$13:$CA$13,$L$11,'Sch A. Input'!$H$14:$CA$14,"Recurring")</f>
        <v>0</v>
      </c>
      <c r="H102" s="221">
        <f>SUMIFS('Sch A. Input'!H100:CA100,'Sch A. Input'!$H$13:$CA$13,$L$11,'Sch A. Input'!$H$14:$CA$14,"One-time")</f>
        <v>0</v>
      </c>
      <c r="I102" s="222">
        <f t="shared" si="27"/>
        <v>0</v>
      </c>
      <c r="J102" s="223">
        <f>SUMIFS('Sch A. Input'!H100:CA100,'Sch A. Input'!$H$14:$CA$14,"Recurring",'Sch A. Input'!$H$13:$CA$13,"&lt;="&amp;'Sch D. Workings'!$L$11)</f>
        <v>0</v>
      </c>
      <c r="K102" s="223">
        <f>SUMIFS('Sch A. Input'!H100:CA100,'Sch A. Input'!$H$14:$CA$14,"One-time",'Sch A. Input'!$H$13:$CA$13,"&lt;="&amp;'Sch D. Workings'!$L$11)</f>
        <v>0</v>
      </c>
      <c r="L102" s="224">
        <f t="shared" si="28"/>
        <v>0</v>
      </c>
      <c r="M102" s="223">
        <f t="shared" si="21"/>
        <v>0</v>
      </c>
      <c r="N102" s="223">
        <f t="shared" si="29"/>
        <v>0</v>
      </c>
      <c r="O102" s="249">
        <f t="shared" si="22"/>
        <v>0</v>
      </c>
      <c r="P102" s="258">
        <f t="shared" si="23"/>
        <v>0</v>
      </c>
      <c r="Q102" s="226">
        <f t="shared" si="24"/>
        <v>0</v>
      </c>
      <c r="R102" s="95">
        <f t="shared" si="25"/>
        <v>0</v>
      </c>
      <c r="S102" s="232">
        <f>IF(AND(F102&lt;&gt;0,F102&lt;=E102,F102&lt;=INDEX('Sch A. Input'!$CD$15:$CD$39,MATCH(E102,'Sch A. Input'!$CD$15:$CD$39,FALSE)-1,1)),"Leaver",J102-G102)</f>
        <v>0</v>
      </c>
      <c r="T102" s="232">
        <f>IF(AND(F102&lt;&gt;0,F102&lt;=E102,F102&lt;=INDEX('Sch A. Input'!$CD$15:$CD$39,MATCH(E102,'Sch A. Input'!$CD$15:$CD$39,FALSE)-1,1)),"Leaver",K102-H102)</f>
        <v>0</v>
      </c>
      <c r="U102" s="233">
        <f>IF(AND(F102&lt;&gt;0,F102&lt;=E102,F102&lt;=INDEX('Sch A. Input'!$CD$15:$CD$39,MATCH(E102,'Sch A. Input'!$CD$15:$CD$39,FALSE)-1,1)),"Leaver",L102-I102)</f>
        <v>0</v>
      </c>
      <c r="V102" s="233">
        <f>IF(AND(F102&lt;&gt;0,F102&lt;=E102,F102&lt;=INDEX('Sch A. Input'!$CD$15:$CD$39,MATCH(E102,'Sch A. Input'!$CD$15:$CD$39,FALSE)-1,1)),"Leaver",IFERROR(S102/X102*24,0))</f>
        <v>0</v>
      </c>
      <c r="W102" s="233">
        <f>IF(AND(F102&lt;&gt;0,F102&lt;=E102,F102&lt;=INDEX('Sch A. Input'!$CD$15:$CD$39,MATCH(E102,'Sch A. Input'!$CD$15:$CD$39,FALSE)-1,1)),"Leaver",V102+T102)</f>
        <v>0</v>
      </c>
      <c r="X102" s="254">
        <f>IF(AND(F102&lt;&gt;0,F102&lt;=E102,F102&lt;=INDEX('Sch A. Input'!$CD$15:$CD$39,MATCH(E102,'Sch A. Input'!$CD$15:$CD$39,FALSE)-1,1)),"Leaver",IF(OR(D102="",D102&gt;$L$11,($L$11-15)&lt;$K$9),0,DAYS360(D102,E102+1,FALSE)/15-1))</f>
        <v>0</v>
      </c>
      <c r="Y102" s="255">
        <f>IF(AND(F102&lt;&gt;0,F102&lt;=E102,F102&lt;=INDEX('Sch A. Input'!$CD$15:$CD$39,MATCH(E102,'Sch A. Input'!$CD$15:$CD$39,FALSE)-1,1)),"Leaver",IFERROR(IF((S102/$X102*$M$9+T102)&gt;$D$12,"YES","NO"),0))</f>
        <v>0</v>
      </c>
      <c r="Z102" s="220">
        <f>IF(AND(F102&lt;&gt;0,F102&lt;=E102,F102&lt;=INDEX('Sch A. Input'!$CD$15:$CD$39,MATCH(E102,'Sch A. Input'!$CD$15:$CD$39,FALSE)-1,1)),"Leaver",IFERROR(IF(Y102="Yes",MIN($U102*($G$12/$D$12),$G$12),(SUMPRODUCT(--((MIN(W102,$D$12))&gt;$C$9:$C$12),((MIN(W102,$D$12))-$C$9:$C$12),$H$9:$H$12))-((1-(X102/24))*(SUMPRODUCT(--((MIN(V102,$D$12))&gt;$C$9:$C$12),((MIN(V102,$D$12))-$C$9:$C$12),$H$9:$H$12)))),0))</f>
        <v>0</v>
      </c>
      <c r="AA102" s="167">
        <f>IF(AND(F102&lt;&gt;0,F102&lt;=E102,F102&lt;=INDEX('Sch A. Input'!$CD$15:$CD$39,MATCH(E102,'Sch A. Input'!$CD$15:$CD$39,FALSE)-1,1)),"Leaver",IFERROR(Z102/U102,0))</f>
        <v>0</v>
      </c>
      <c r="AB102" s="168">
        <f>IF(AND(F102&lt;&gt;0,F102&lt;=E102,F102&lt;=INDEX('Sch A. Input'!$CD$15:$CD$39,MATCH(E102,'Sch A. Input'!$CD$15:$CD$39,FALSE)-1,1)),"Leaver",Q102-Z102)</f>
        <v>0</v>
      </c>
      <c r="AC102" s="92">
        <f t="shared" si="26"/>
        <v>0</v>
      </c>
      <c r="BK102" s="2"/>
      <c r="BL102" s="2"/>
      <c r="CI102"/>
    </row>
    <row r="103" spans="2:87" x14ac:dyDescent="0.35">
      <c r="B103" s="70" t="str">
        <f>IF('Sch A. Input'!B101="","",'Sch A. Input'!B101)</f>
        <v/>
      </c>
      <c r="C103" s="276" t="str">
        <f>IF('Sch A. Input'!C101="","",'Sch A. Input'!C101)</f>
        <v/>
      </c>
      <c r="D103" s="71" t="str">
        <f>IF('Sch A. Input'!D101="","",'Sch A. Input'!D101)</f>
        <v/>
      </c>
      <c r="E103" s="71">
        <f>'Sch A. Input'!E101</f>
        <v>45016</v>
      </c>
      <c r="F103" s="71">
        <f>'Sch A. Input'!F101</f>
        <v>0</v>
      </c>
      <c r="G103" s="221">
        <f>SUMIFS('Sch A. Input'!H101:CA101,'Sch A. Input'!$H$13:$CA$13,$L$11,'Sch A. Input'!$H$14:$CA$14,"Recurring")</f>
        <v>0</v>
      </c>
      <c r="H103" s="221">
        <f>SUMIFS('Sch A. Input'!H101:CA101,'Sch A. Input'!$H$13:$CA$13,$L$11,'Sch A. Input'!$H$14:$CA$14,"One-time")</f>
        <v>0</v>
      </c>
      <c r="I103" s="222">
        <f t="shared" si="27"/>
        <v>0</v>
      </c>
      <c r="J103" s="223">
        <f>SUMIFS('Sch A. Input'!H101:CA101,'Sch A. Input'!$H$14:$CA$14,"Recurring",'Sch A. Input'!$H$13:$CA$13,"&lt;="&amp;'Sch D. Workings'!$L$11)</f>
        <v>0</v>
      </c>
      <c r="K103" s="223">
        <f>SUMIFS('Sch A. Input'!H101:CA101,'Sch A. Input'!$H$14:$CA$14,"One-time",'Sch A. Input'!$H$13:$CA$13,"&lt;="&amp;'Sch D. Workings'!$L$11)</f>
        <v>0</v>
      </c>
      <c r="L103" s="224">
        <f t="shared" si="28"/>
        <v>0</v>
      </c>
      <c r="M103" s="223">
        <f t="shared" si="21"/>
        <v>0</v>
      </c>
      <c r="N103" s="223">
        <f t="shared" si="29"/>
        <v>0</v>
      </c>
      <c r="O103" s="249">
        <f t="shared" si="22"/>
        <v>0</v>
      </c>
      <c r="P103" s="258">
        <f t="shared" si="23"/>
        <v>0</v>
      </c>
      <c r="Q103" s="226">
        <f t="shared" si="24"/>
        <v>0</v>
      </c>
      <c r="R103" s="95">
        <f t="shared" si="25"/>
        <v>0</v>
      </c>
      <c r="S103" s="232">
        <f>IF(AND(F103&lt;&gt;0,F103&lt;=E103,F103&lt;=INDEX('Sch A. Input'!$CD$15:$CD$39,MATCH(E103,'Sch A. Input'!$CD$15:$CD$39,FALSE)-1,1)),"Leaver",J103-G103)</f>
        <v>0</v>
      </c>
      <c r="T103" s="232">
        <f>IF(AND(F103&lt;&gt;0,F103&lt;=E103,F103&lt;=INDEX('Sch A. Input'!$CD$15:$CD$39,MATCH(E103,'Sch A. Input'!$CD$15:$CD$39,FALSE)-1,1)),"Leaver",K103-H103)</f>
        <v>0</v>
      </c>
      <c r="U103" s="233">
        <f>IF(AND(F103&lt;&gt;0,F103&lt;=E103,F103&lt;=INDEX('Sch A. Input'!$CD$15:$CD$39,MATCH(E103,'Sch A. Input'!$CD$15:$CD$39,FALSE)-1,1)),"Leaver",L103-I103)</f>
        <v>0</v>
      </c>
      <c r="V103" s="233">
        <f>IF(AND(F103&lt;&gt;0,F103&lt;=E103,F103&lt;=INDEX('Sch A. Input'!$CD$15:$CD$39,MATCH(E103,'Sch A. Input'!$CD$15:$CD$39,FALSE)-1,1)),"Leaver",IFERROR(S103/X103*24,0))</f>
        <v>0</v>
      </c>
      <c r="W103" s="233">
        <f>IF(AND(F103&lt;&gt;0,F103&lt;=E103,F103&lt;=INDEX('Sch A. Input'!$CD$15:$CD$39,MATCH(E103,'Sch A. Input'!$CD$15:$CD$39,FALSE)-1,1)),"Leaver",V103+T103)</f>
        <v>0</v>
      </c>
      <c r="X103" s="254">
        <f>IF(AND(F103&lt;&gt;0,F103&lt;=E103,F103&lt;=INDEX('Sch A. Input'!$CD$15:$CD$39,MATCH(E103,'Sch A. Input'!$CD$15:$CD$39,FALSE)-1,1)),"Leaver",IF(OR(D103="",D103&gt;$L$11,($L$11-15)&lt;$K$9),0,DAYS360(D103,E103+1,FALSE)/15-1))</f>
        <v>0</v>
      </c>
      <c r="Y103" s="255">
        <f>IF(AND(F103&lt;&gt;0,F103&lt;=E103,F103&lt;=INDEX('Sch A. Input'!$CD$15:$CD$39,MATCH(E103,'Sch A. Input'!$CD$15:$CD$39,FALSE)-1,1)),"Leaver",IFERROR(IF((S103/$X103*$M$9+T103)&gt;$D$12,"YES","NO"),0))</f>
        <v>0</v>
      </c>
      <c r="Z103" s="220">
        <f>IF(AND(F103&lt;&gt;0,F103&lt;=E103,F103&lt;=INDEX('Sch A. Input'!$CD$15:$CD$39,MATCH(E103,'Sch A. Input'!$CD$15:$CD$39,FALSE)-1,1)),"Leaver",IFERROR(IF(Y103="Yes",MIN($U103*($G$12/$D$12),$G$12),(SUMPRODUCT(--((MIN(W103,$D$12))&gt;$C$9:$C$12),((MIN(W103,$D$12))-$C$9:$C$12),$H$9:$H$12))-((1-(X103/24))*(SUMPRODUCT(--((MIN(V103,$D$12))&gt;$C$9:$C$12),((MIN(V103,$D$12))-$C$9:$C$12),$H$9:$H$12)))),0))</f>
        <v>0</v>
      </c>
      <c r="AA103" s="167">
        <f>IF(AND(F103&lt;&gt;0,F103&lt;=E103,F103&lt;=INDEX('Sch A. Input'!$CD$15:$CD$39,MATCH(E103,'Sch A. Input'!$CD$15:$CD$39,FALSE)-1,1)),"Leaver",IFERROR(Z103/U103,0))</f>
        <v>0</v>
      </c>
      <c r="AB103" s="168">
        <f>IF(AND(F103&lt;&gt;0,F103&lt;=E103,F103&lt;=INDEX('Sch A. Input'!$CD$15:$CD$39,MATCH(E103,'Sch A. Input'!$CD$15:$CD$39,FALSE)-1,1)),"Leaver",Q103-Z103)</f>
        <v>0</v>
      </c>
      <c r="AC103" s="92">
        <f t="shared" si="26"/>
        <v>0</v>
      </c>
      <c r="BK103" s="2"/>
      <c r="BL103" s="2"/>
      <c r="CI103"/>
    </row>
    <row r="104" spans="2:87" x14ac:dyDescent="0.35">
      <c r="B104" s="70" t="str">
        <f>IF('Sch A. Input'!B102="","",'Sch A. Input'!B102)</f>
        <v/>
      </c>
      <c r="C104" s="276" t="str">
        <f>IF('Sch A. Input'!C102="","",'Sch A. Input'!C102)</f>
        <v/>
      </c>
      <c r="D104" s="71" t="str">
        <f>IF('Sch A. Input'!D102="","",'Sch A. Input'!D102)</f>
        <v/>
      </c>
      <c r="E104" s="71">
        <f>'Sch A. Input'!E102</f>
        <v>45016</v>
      </c>
      <c r="F104" s="71">
        <f>'Sch A. Input'!F102</f>
        <v>0</v>
      </c>
      <c r="G104" s="221">
        <f>SUMIFS('Sch A. Input'!H102:CA102,'Sch A. Input'!$H$13:$CA$13,$L$11,'Sch A. Input'!$H$14:$CA$14,"Recurring")</f>
        <v>0</v>
      </c>
      <c r="H104" s="221">
        <f>SUMIFS('Sch A. Input'!H102:CA102,'Sch A. Input'!$H$13:$CA$13,$L$11,'Sch A. Input'!$H$14:$CA$14,"One-time")</f>
        <v>0</v>
      </c>
      <c r="I104" s="222">
        <f t="shared" si="27"/>
        <v>0</v>
      </c>
      <c r="J104" s="223">
        <f>SUMIFS('Sch A. Input'!H102:CA102,'Sch A. Input'!$H$14:$CA$14,"Recurring",'Sch A. Input'!$H$13:$CA$13,"&lt;="&amp;'Sch D. Workings'!$L$11)</f>
        <v>0</v>
      </c>
      <c r="K104" s="223">
        <f>SUMIFS('Sch A. Input'!H102:CA102,'Sch A. Input'!$H$14:$CA$14,"One-time",'Sch A. Input'!$H$13:$CA$13,"&lt;="&amp;'Sch D. Workings'!$L$11)</f>
        <v>0</v>
      </c>
      <c r="L104" s="224">
        <f t="shared" si="28"/>
        <v>0</v>
      </c>
      <c r="M104" s="223">
        <f t="shared" si="21"/>
        <v>0</v>
      </c>
      <c r="N104" s="223">
        <f t="shared" si="29"/>
        <v>0</v>
      </c>
      <c r="O104" s="249">
        <f t="shared" si="22"/>
        <v>0</v>
      </c>
      <c r="P104" s="258">
        <f t="shared" si="23"/>
        <v>0</v>
      </c>
      <c r="Q104" s="226">
        <f t="shared" si="24"/>
        <v>0</v>
      </c>
      <c r="R104" s="95">
        <f t="shared" si="25"/>
        <v>0</v>
      </c>
      <c r="S104" s="232">
        <f>IF(AND(F104&lt;&gt;0,F104&lt;=E104,F104&lt;=INDEX('Sch A. Input'!$CD$15:$CD$39,MATCH(E104,'Sch A. Input'!$CD$15:$CD$39,FALSE)-1,1)),"Leaver",J104-G104)</f>
        <v>0</v>
      </c>
      <c r="T104" s="232">
        <f>IF(AND(F104&lt;&gt;0,F104&lt;=E104,F104&lt;=INDEX('Sch A. Input'!$CD$15:$CD$39,MATCH(E104,'Sch A. Input'!$CD$15:$CD$39,FALSE)-1,1)),"Leaver",K104-H104)</f>
        <v>0</v>
      </c>
      <c r="U104" s="233">
        <f>IF(AND(F104&lt;&gt;0,F104&lt;=E104,F104&lt;=INDEX('Sch A. Input'!$CD$15:$CD$39,MATCH(E104,'Sch A. Input'!$CD$15:$CD$39,FALSE)-1,1)),"Leaver",L104-I104)</f>
        <v>0</v>
      </c>
      <c r="V104" s="233">
        <f>IF(AND(F104&lt;&gt;0,F104&lt;=E104,F104&lt;=INDEX('Sch A. Input'!$CD$15:$CD$39,MATCH(E104,'Sch A. Input'!$CD$15:$CD$39,FALSE)-1,1)),"Leaver",IFERROR(S104/X104*24,0))</f>
        <v>0</v>
      </c>
      <c r="W104" s="233">
        <f>IF(AND(F104&lt;&gt;0,F104&lt;=E104,F104&lt;=INDEX('Sch A. Input'!$CD$15:$CD$39,MATCH(E104,'Sch A. Input'!$CD$15:$CD$39,FALSE)-1,1)),"Leaver",V104+T104)</f>
        <v>0</v>
      </c>
      <c r="X104" s="254">
        <f>IF(AND(F104&lt;&gt;0,F104&lt;=E104,F104&lt;=INDEX('Sch A. Input'!$CD$15:$CD$39,MATCH(E104,'Sch A. Input'!$CD$15:$CD$39,FALSE)-1,1)),"Leaver",IF(OR(D104="",D104&gt;$L$11,($L$11-15)&lt;$K$9),0,DAYS360(D104,E104+1,FALSE)/15-1))</f>
        <v>0</v>
      </c>
      <c r="Y104" s="255">
        <f>IF(AND(F104&lt;&gt;0,F104&lt;=E104,F104&lt;=INDEX('Sch A. Input'!$CD$15:$CD$39,MATCH(E104,'Sch A. Input'!$CD$15:$CD$39,FALSE)-1,1)),"Leaver",IFERROR(IF((S104/$X104*$M$9+T104)&gt;$D$12,"YES","NO"),0))</f>
        <v>0</v>
      </c>
      <c r="Z104" s="220">
        <f>IF(AND(F104&lt;&gt;0,F104&lt;=E104,F104&lt;=INDEX('Sch A. Input'!$CD$15:$CD$39,MATCH(E104,'Sch A. Input'!$CD$15:$CD$39,FALSE)-1,1)),"Leaver",IFERROR(IF(Y104="Yes",MIN($U104*($G$12/$D$12),$G$12),(SUMPRODUCT(--((MIN(W104,$D$12))&gt;$C$9:$C$12),((MIN(W104,$D$12))-$C$9:$C$12),$H$9:$H$12))-((1-(X104/24))*(SUMPRODUCT(--((MIN(V104,$D$12))&gt;$C$9:$C$12),((MIN(V104,$D$12))-$C$9:$C$12),$H$9:$H$12)))),0))</f>
        <v>0</v>
      </c>
      <c r="AA104" s="167">
        <f>IF(AND(F104&lt;&gt;0,F104&lt;=E104,F104&lt;=INDEX('Sch A. Input'!$CD$15:$CD$39,MATCH(E104,'Sch A. Input'!$CD$15:$CD$39,FALSE)-1,1)),"Leaver",IFERROR(Z104/U104,0))</f>
        <v>0</v>
      </c>
      <c r="AB104" s="168">
        <f>IF(AND(F104&lt;&gt;0,F104&lt;=E104,F104&lt;=INDEX('Sch A. Input'!$CD$15:$CD$39,MATCH(E104,'Sch A. Input'!$CD$15:$CD$39,FALSE)-1,1)),"Leaver",Q104-Z104)</f>
        <v>0</v>
      </c>
      <c r="AC104" s="92">
        <f t="shared" si="26"/>
        <v>0</v>
      </c>
      <c r="BK104" s="2"/>
      <c r="BL104" s="2"/>
      <c r="CI104"/>
    </row>
    <row r="105" spans="2:87" x14ac:dyDescent="0.35">
      <c r="B105" s="70" t="str">
        <f>IF('Sch A. Input'!B103="","",'Sch A. Input'!B103)</f>
        <v/>
      </c>
      <c r="C105" s="276" t="str">
        <f>IF('Sch A. Input'!C103="","",'Sch A. Input'!C103)</f>
        <v/>
      </c>
      <c r="D105" s="71" t="str">
        <f>IF('Sch A. Input'!D103="","",'Sch A. Input'!D103)</f>
        <v/>
      </c>
      <c r="E105" s="71">
        <f>'Sch A. Input'!E103</f>
        <v>45016</v>
      </c>
      <c r="F105" s="71">
        <f>'Sch A. Input'!F103</f>
        <v>0</v>
      </c>
      <c r="G105" s="221">
        <f>SUMIFS('Sch A. Input'!H103:CA103,'Sch A. Input'!$H$13:$CA$13,$L$11,'Sch A. Input'!$H$14:$CA$14,"Recurring")</f>
        <v>0</v>
      </c>
      <c r="H105" s="221">
        <f>SUMIFS('Sch A. Input'!H103:CA103,'Sch A. Input'!$H$13:$CA$13,$L$11,'Sch A. Input'!$H$14:$CA$14,"One-time")</f>
        <v>0</v>
      </c>
      <c r="I105" s="222">
        <f t="shared" si="27"/>
        <v>0</v>
      </c>
      <c r="J105" s="223">
        <f>SUMIFS('Sch A. Input'!H103:CA103,'Sch A. Input'!$H$14:$CA$14,"Recurring",'Sch A. Input'!$H$13:$CA$13,"&lt;="&amp;'Sch D. Workings'!$L$11)</f>
        <v>0</v>
      </c>
      <c r="K105" s="223">
        <f>SUMIFS('Sch A. Input'!H103:CA103,'Sch A. Input'!$H$14:$CA$14,"One-time",'Sch A. Input'!$H$13:$CA$13,"&lt;="&amp;'Sch D. Workings'!$L$11)</f>
        <v>0</v>
      </c>
      <c r="L105" s="224">
        <f t="shared" si="28"/>
        <v>0</v>
      </c>
      <c r="M105" s="223">
        <f t="shared" si="21"/>
        <v>0</v>
      </c>
      <c r="N105" s="223">
        <f t="shared" si="29"/>
        <v>0</v>
      </c>
      <c r="O105" s="249">
        <f t="shared" si="22"/>
        <v>0</v>
      </c>
      <c r="P105" s="258">
        <f t="shared" si="23"/>
        <v>0</v>
      </c>
      <c r="Q105" s="226">
        <f t="shared" si="24"/>
        <v>0</v>
      </c>
      <c r="R105" s="95">
        <f t="shared" si="25"/>
        <v>0</v>
      </c>
      <c r="S105" s="232">
        <f>IF(AND(F105&lt;&gt;0,F105&lt;=E105,F105&lt;=INDEX('Sch A. Input'!$CD$15:$CD$39,MATCH(E105,'Sch A. Input'!$CD$15:$CD$39,FALSE)-1,1)),"Leaver",J105-G105)</f>
        <v>0</v>
      </c>
      <c r="T105" s="232">
        <f>IF(AND(F105&lt;&gt;0,F105&lt;=E105,F105&lt;=INDEX('Sch A. Input'!$CD$15:$CD$39,MATCH(E105,'Sch A. Input'!$CD$15:$CD$39,FALSE)-1,1)),"Leaver",K105-H105)</f>
        <v>0</v>
      </c>
      <c r="U105" s="233">
        <f>IF(AND(F105&lt;&gt;0,F105&lt;=E105,F105&lt;=INDEX('Sch A. Input'!$CD$15:$CD$39,MATCH(E105,'Sch A. Input'!$CD$15:$CD$39,FALSE)-1,1)),"Leaver",L105-I105)</f>
        <v>0</v>
      </c>
      <c r="V105" s="233">
        <f>IF(AND(F105&lt;&gt;0,F105&lt;=E105,F105&lt;=INDEX('Sch A. Input'!$CD$15:$CD$39,MATCH(E105,'Sch A. Input'!$CD$15:$CD$39,FALSE)-1,1)),"Leaver",IFERROR(S105/X105*24,0))</f>
        <v>0</v>
      </c>
      <c r="W105" s="233">
        <f>IF(AND(F105&lt;&gt;0,F105&lt;=E105,F105&lt;=INDEX('Sch A. Input'!$CD$15:$CD$39,MATCH(E105,'Sch A. Input'!$CD$15:$CD$39,FALSE)-1,1)),"Leaver",V105+T105)</f>
        <v>0</v>
      </c>
      <c r="X105" s="254">
        <f>IF(AND(F105&lt;&gt;0,F105&lt;=E105,F105&lt;=INDEX('Sch A. Input'!$CD$15:$CD$39,MATCH(E105,'Sch A. Input'!$CD$15:$CD$39,FALSE)-1,1)),"Leaver",IF(OR(D105="",D105&gt;$L$11,($L$11-15)&lt;$K$9),0,DAYS360(D105,E105+1,FALSE)/15-1))</f>
        <v>0</v>
      </c>
      <c r="Y105" s="255">
        <f>IF(AND(F105&lt;&gt;0,F105&lt;=E105,F105&lt;=INDEX('Sch A. Input'!$CD$15:$CD$39,MATCH(E105,'Sch A. Input'!$CD$15:$CD$39,FALSE)-1,1)),"Leaver",IFERROR(IF((S105/$X105*$M$9+T105)&gt;$D$12,"YES","NO"),0))</f>
        <v>0</v>
      </c>
      <c r="Z105" s="220">
        <f>IF(AND(F105&lt;&gt;0,F105&lt;=E105,F105&lt;=INDEX('Sch A. Input'!$CD$15:$CD$39,MATCH(E105,'Sch A. Input'!$CD$15:$CD$39,FALSE)-1,1)),"Leaver",IFERROR(IF(Y105="Yes",MIN($U105*($G$12/$D$12),$G$12),(SUMPRODUCT(--((MIN(W105,$D$12))&gt;$C$9:$C$12),((MIN(W105,$D$12))-$C$9:$C$12),$H$9:$H$12))-((1-(X105/24))*(SUMPRODUCT(--((MIN(V105,$D$12))&gt;$C$9:$C$12),((MIN(V105,$D$12))-$C$9:$C$12),$H$9:$H$12)))),0))</f>
        <v>0</v>
      </c>
      <c r="AA105" s="167">
        <f>IF(AND(F105&lt;&gt;0,F105&lt;=E105,F105&lt;=INDEX('Sch A. Input'!$CD$15:$CD$39,MATCH(E105,'Sch A. Input'!$CD$15:$CD$39,FALSE)-1,1)),"Leaver",IFERROR(Z105/U105,0))</f>
        <v>0</v>
      </c>
      <c r="AB105" s="168">
        <f>IF(AND(F105&lt;&gt;0,F105&lt;=E105,F105&lt;=INDEX('Sch A. Input'!$CD$15:$CD$39,MATCH(E105,'Sch A. Input'!$CD$15:$CD$39,FALSE)-1,1)),"Leaver",Q105-Z105)</f>
        <v>0</v>
      </c>
      <c r="AC105" s="92">
        <f t="shared" si="26"/>
        <v>0</v>
      </c>
      <c r="BK105" s="2"/>
      <c r="BL105" s="2"/>
      <c r="CI105"/>
    </row>
    <row r="106" spans="2:87" x14ac:dyDescent="0.35">
      <c r="B106" s="70" t="str">
        <f>IF('Sch A. Input'!B104="","",'Sch A. Input'!B104)</f>
        <v/>
      </c>
      <c r="C106" s="276" t="str">
        <f>IF('Sch A. Input'!C104="","",'Sch A. Input'!C104)</f>
        <v/>
      </c>
      <c r="D106" s="71" t="str">
        <f>IF('Sch A. Input'!D104="","",'Sch A. Input'!D104)</f>
        <v/>
      </c>
      <c r="E106" s="71">
        <f>'Sch A. Input'!E104</f>
        <v>45016</v>
      </c>
      <c r="F106" s="71">
        <f>'Sch A. Input'!F104</f>
        <v>0</v>
      </c>
      <c r="G106" s="221">
        <f>SUMIFS('Sch A. Input'!H104:CA104,'Sch A. Input'!$H$13:$CA$13,$L$11,'Sch A. Input'!$H$14:$CA$14,"Recurring")</f>
        <v>0</v>
      </c>
      <c r="H106" s="221">
        <f>SUMIFS('Sch A. Input'!H104:CA104,'Sch A. Input'!$H$13:$CA$13,$L$11,'Sch A. Input'!$H$14:$CA$14,"One-time")</f>
        <v>0</v>
      </c>
      <c r="I106" s="222">
        <f t="shared" si="27"/>
        <v>0</v>
      </c>
      <c r="J106" s="223">
        <f>SUMIFS('Sch A. Input'!H104:CA104,'Sch A. Input'!$H$14:$CA$14,"Recurring",'Sch A. Input'!$H$13:$CA$13,"&lt;="&amp;'Sch D. Workings'!$L$11)</f>
        <v>0</v>
      </c>
      <c r="K106" s="223">
        <f>SUMIFS('Sch A. Input'!H104:CA104,'Sch A. Input'!$H$14:$CA$14,"One-time",'Sch A. Input'!$H$13:$CA$13,"&lt;="&amp;'Sch D. Workings'!$L$11)</f>
        <v>0</v>
      </c>
      <c r="L106" s="224">
        <f t="shared" si="28"/>
        <v>0</v>
      </c>
      <c r="M106" s="223">
        <f t="shared" si="21"/>
        <v>0</v>
      </c>
      <c r="N106" s="223">
        <f t="shared" si="29"/>
        <v>0</v>
      </c>
      <c r="O106" s="249">
        <f t="shared" si="22"/>
        <v>0</v>
      </c>
      <c r="P106" s="258">
        <f t="shared" si="23"/>
        <v>0</v>
      </c>
      <c r="Q106" s="226">
        <f t="shared" si="24"/>
        <v>0</v>
      </c>
      <c r="R106" s="95">
        <f t="shared" si="25"/>
        <v>0</v>
      </c>
      <c r="S106" s="232">
        <f>IF(AND(F106&lt;&gt;0,F106&lt;=E106,F106&lt;=INDEX('Sch A. Input'!$CD$15:$CD$39,MATCH(E106,'Sch A. Input'!$CD$15:$CD$39,FALSE)-1,1)),"Leaver",J106-G106)</f>
        <v>0</v>
      </c>
      <c r="T106" s="232">
        <f>IF(AND(F106&lt;&gt;0,F106&lt;=E106,F106&lt;=INDEX('Sch A. Input'!$CD$15:$CD$39,MATCH(E106,'Sch A. Input'!$CD$15:$CD$39,FALSE)-1,1)),"Leaver",K106-H106)</f>
        <v>0</v>
      </c>
      <c r="U106" s="233">
        <f>IF(AND(F106&lt;&gt;0,F106&lt;=E106,F106&lt;=INDEX('Sch A. Input'!$CD$15:$CD$39,MATCH(E106,'Sch A. Input'!$CD$15:$CD$39,FALSE)-1,1)),"Leaver",L106-I106)</f>
        <v>0</v>
      </c>
      <c r="V106" s="233">
        <f>IF(AND(F106&lt;&gt;0,F106&lt;=E106,F106&lt;=INDEX('Sch A. Input'!$CD$15:$CD$39,MATCH(E106,'Sch A. Input'!$CD$15:$CD$39,FALSE)-1,1)),"Leaver",IFERROR(S106/X106*24,0))</f>
        <v>0</v>
      </c>
      <c r="W106" s="233">
        <f>IF(AND(F106&lt;&gt;0,F106&lt;=E106,F106&lt;=INDEX('Sch A. Input'!$CD$15:$CD$39,MATCH(E106,'Sch A. Input'!$CD$15:$CD$39,FALSE)-1,1)),"Leaver",V106+T106)</f>
        <v>0</v>
      </c>
      <c r="X106" s="254">
        <f>IF(AND(F106&lt;&gt;0,F106&lt;=E106,F106&lt;=INDEX('Sch A. Input'!$CD$15:$CD$39,MATCH(E106,'Sch A. Input'!$CD$15:$CD$39,FALSE)-1,1)),"Leaver",IF(OR(D106="",D106&gt;$L$11,($L$11-15)&lt;$K$9),0,DAYS360(D106,E106+1,FALSE)/15-1))</f>
        <v>0</v>
      </c>
      <c r="Y106" s="255">
        <f>IF(AND(F106&lt;&gt;0,F106&lt;=E106,F106&lt;=INDEX('Sch A. Input'!$CD$15:$CD$39,MATCH(E106,'Sch A. Input'!$CD$15:$CD$39,FALSE)-1,1)),"Leaver",IFERROR(IF((S106/$X106*$M$9+T106)&gt;$D$12,"YES","NO"),0))</f>
        <v>0</v>
      </c>
      <c r="Z106" s="220">
        <f>IF(AND(F106&lt;&gt;0,F106&lt;=E106,F106&lt;=INDEX('Sch A. Input'!$CD$15:$CD$39,MATCH(E106,'Sch A. Input'!$CD$15:$CD$39,FALSE)-1,1)),"Leaver",IFERROR(IF(Y106="Yes",MIN($U106*($G$12/$D$12),$G$12),(SUMPRODUCT(--((MIN(W106,$D$12))&gt;$C$9:$C$12),((MIN(W106,$D$12))-$C$9:$C$12),$H$9:$H$12))-((1-(X106/24))*(SUMPRODUCT(--((MIN(V106,$D$12))&gt;$C$9:$C$12),((MIN(V106,$D$12))-$C$9:$C$12),$H$9:$H$12)))),0))</f>
        <v>0</v>
      </c>
      <c r="AA106" s="167">
        <f>IF(AND(F106&lt;&gt;0,F106&lt;=E106,F106&lt;=INDEX('Sch A. Input'!$CD$15:$CD$39,MATCH(E106,'Sch A. Input'!$CD$15:$CD$39,FALSE)-1,1)),"Leaver",IFERROR(Z106/U106,0))</f>
        <v>0</v>
      </c>
      <c r="AB106" s="168">
        <f>IF(AND(F106&lt;&gt;0,F106&lt;=E106,F106&lt;=INDEX('Sch A. Input'!$CD$15:$CD$39,MATCH(E106,'Sch A. Input'!$CD$15:$CD$39,FALSE)-1,1)),"Leaver",Q106-Z106)</f>
        <v>0</v>
      </c>
      <c r="AC106" s="92">
        <f t="shared" si="26"/>
        <v>0</v>
      </c>
      <c r="BK106" s="2"/>
      <c r="BL106" s="2"/>
      <c r="CI106"/>
    </row>
    <row r="107" spans="2:87" x14ac:dyDescent="0.35">
      <c r="B107" s="70" t="str">
        <f>IF('Sch A. Input'!B105="","",'Sch A. Input'!B105)</f>
        <v/>
      </c>
      <c r="C107" s="276" t="str">
        <f>IF('Sch A. Input'!C105="","",'Sch A. Input'!C105)</f>
        <v/>
      </c>
      <c r="D107" s="71" t="str">
        <f>IF('Sch A. Input'!D105="","",'Sch A. Input'!D105)</f>
        <v/>
      </c>
      <c r="E107" s="71">
        <f>'Sch A. Input'!E105</f>
        <v>45016</v>
      </c>
      <c r="F107" s="71">
        <f>'Sch A. Input'!F105</f>
        <v>0</v>
      </c>
      <c r="G107" s="221">
        <f>SUMIFS('Sch A. Input'!H105:CA105,'Sch A. Input'!$H$13:$CA$13,$L$11,'Sch A. Input'!$H$14:$CA$14,"Recurring")</f>
        <v>0</v>
      </c>
      <c r="H107" s="221">
        <f>SUMIFS('Sch A. Input'!H105:CA105,'Sch A. Input'!$H$13:$CA$13,$L$11,'Sch A. Input'!$H$14:$CA$14,"One-time")</f>
        <v>0</v>
      </c>
      <c r="I107" s="222">
        <f t="shared" si="27"/>
        <v>0</v>
      </c>
      <c r="J107" s="223">
        <f>SUMIFS('Sch A. Input'!H105:CA105,'Sch A. Input'!$H$14:$CA$14,"Recurring",'Sch A. Input'!$H$13:$CA$13,"&lt;="&amp;'Sch D. Workings'!$L$11)</f>
        <v>0</v>
      </c>
      <c r="K107" s="223">
        <f>SUMIFS('Sch A. Input'!H105:CA105,'Sch A. Input'!$H$14:$CA$14,"One-time",'Sch A. Input'!$H$13:$CA$13,"&lt;="&amp;'Sch D. Workings'!$L$11)</f>
        <v>0</v>
      </c>
      <c r="L107" s="224">
        <f t="shared" si="28"/>
        <v>0</v>
      </c>
      <c r="M107" s="223">
        <f t="shared" si="21"/>
        <v>0</v>
      </c>
      <c r="N107" s="223">
        <f t="shared" si="29"/>
        <v>0</v>
      </c>
      <c r="O107" s="249">
        <f t="shared" si="22"/>
        <v>0</v>
      </c>
      <c r="P107" s="258">
        <f t="shared" si="23"/>
        <v>0</v>
      </c>
      <c r="Q107" s="226">
        <f t="shared" si="24"/>
        <v>0</v>
      </c>
      <c r="R107" s="95">
        <f t="shared" si="25"/>
        <v>0</v>
      </c>
      <c r="S107" s="232">
        <f>IF(AND(F107&lt;&gt;0,F107&lt;=E107,F107&lt;=INDEX('Sch A. Input'!$CD$15:$CD$39,MATCH(E107,'Sch A. Input'!$CD$15:$CD$39,FALSE)-1,1)),"Leaver",J107-G107)</f>
        <v>0</v>
      </c>
      <c r="T107" s="232">
        <f>IF(AND(F107&lt;&gt;0,F107&lt;=E107,F107&lt;=INDEX('Sch A. Input'!$CD$15:$CD$39,MATCH(E107,'Sch A. Input'!$CD$15:$CD$39,FALSE)-1,1)),"Leaver",K107-H107)</f>
        <v>0</v>
      </c>
      <c r="U107" s="233">
        <f>IF(AND(F107&lt;&gt;0,F107&lt;=E107,F107&lt;=INDEX('Sch A. Input'!$CD$15:$CD$39,MATCH(E107,'Sch A. Input'!$CD$15:$CD$39,FALSE)-1,1)),"Leaver",L107-I107)</f>
        <v>0</v>
      </c>
      <c r="V107" s="233">
        <f>IF(AND(F107&lt;&gt;0,F107&lt;=E107,F107&lt;=INDEX('Sch A. Input'!$CD$15:$CD$39,MATCH(E107,'Sch A. Input'!$CD$15:$CD$39,FALSE)-1,1)),"Leaver",IFERROR(S107/X107*24,0))</f>
        <v>0</v>
      </c>
      <c r="W107" s="233">
        <f>IF(AND(F107&lt;&gt;0,F107&lt;=E107,F107&lt;=INDEX('Sch A. Input'!$CD$15:$CD$39,MATCH(E107,'Sch A. Input'!$CD$15:$CD$39,FALSE)-1,1)),"Leaver",V107+T107)</f>
        <v>0</v>
      </c>
      <c r="X107" s="254">
        <f>IF(AND(F107&lt;&gt;0,F107&lt;=E107,F107&lt;=INDEX('Sch A. Input'!$CD$15:$CD$39,MATCH(E107,'Sch A. Input'!$CD$15:$CD$39,FALSE)-1,1)),"Leaver",IF(OR(D107="",D107&gt;$L$11,($L$11-15)&lt;$K$9),0,DAYS360(D107,E107+1,FALSE)/15-1))</f>
        <v>0</v>
      </c>
      <c r="Y107" s="255">
        <f>IF(AND(F107&lt;&gt;0,F107&lt;=E107,F107&lt;=INDEX('Sch A. Input'!$CD$15:$CD$39,MATCH(E107,'Sch A. Input'!$CD$15:$CD$39,FALSE)-1,1)),"Leaver",IFERROR(IF((S107/$X107*$M$9+T107)&gt;$D$12,"YES","NO"),0))</f>
        <v>0</v>
      </c>
      <c r="Z107" s="220">
        <f>IF(AND(F107&lt;&gt;0,F107&lt;=E107,F107&lt;=INDEX('Sch A. Input'!$CD$15:$CD$39,MATCH(E107,'Sch A. Input'!$CD$15:$CD$39,FALSE)-1,1)),"Leaver",IFERROR(IF(Y107="Yes",MIN($U107*($G$12/$D$12),$G$12),(SUMPRODUCT(--((MIN(W107,$D$12))&gt;$C$9:$C$12),((MIN(W107,$D$12))-$C$9:$C$12),$H$9:$H$12))-((1-(X107/24))*(SUMPRODUCT(--((MIN(V107,$D$12))&gt;$C$9:$C$12),((MIN(V107,$D$12))-$C$9:$C$12),$H$9:$H$12)))),0))</f>
        <v>0</v>
      </c>
      <c r="AA107" s="167">
        <f>IF(AND(F107&lt;&gt;0,F107&lt;=E107,F107&lt;=INDEX('Sch A. Input'!$CD$15:$CD$39,MATCH(E107,'Sch A. Input'!$CD$15:$CD$39,FALSE)-1,1)),"Leaver",IFERROR(Z107/U107,0))</f>
        <v>0</v>
      </c>
      <c r="AB107" s="168">
        <f>IF(AND(F107&lt;&gt;0,F107&lt;=E107,F107&lt;=INDEX('Sch A. Input'!$CD$15:$CD$39,MATCH(E107,'Sch A. Input'!$CD$15:$CD$39,FALSE)-1,1)),"Leaver",Q107-Z107)</f>
        <v>0</v>
      </c>
      <c r="AC107" s="92">
        <f t="shared" si="26"/>
        <v>0</v>
      </c>
      <c r="BK107" s="2"/>
      <c r="BL107" s="2"/>
      <c r="CI107"/>
    </row>
    <row r="108" spans="2:87" x14ac:dyDescent="0.35">
      <c r="B108" s="70" t="str">
        <f>IF('Sch A. Input'!B106="","",'Sch A. Input'!B106)</f>
        <v/>
      </c>
      <c r="C108" s="276" t="str">
        <f>IF('Sch A. Input'!C106="","",'Sch A. Input'!C106)</f>
        <v/>
      </c>
      <c r="D108" s="71" t="str">
        <f>IF('Sch A. Input'!D106="","",'Sch A. Input'!D106)</f>
        <v/>
      </c>
      <c r="E108" s="71">
        <f>'Sch A. Input'!E106</f>
        <v>45016</v>
      </c>
      <c r="F108" s="71">
        <f>'Sch A. Input'!F106</f>
        <v>0</v>
      </c>
      <c r="G108" s="221">
        <f>SUMIFS('Sch A. Input'!H106:CA106,'Sch A. Input'!$H$13:$CA$13,$L$11,'Sch A. Input'!$H$14:$CA$14,"Recurring")</f>
        <v>0</v>
      </c>
      <c r="H108" s="221">
        <f>SUMIFS('Sch A. Input'!H106:CA106,'Sch A. Input'!$H$13:$CA$13,$L$11,'Sch A. Input'!$H$14:$CA$14,"One-time")</f>
        <v>0</v>
      </c>
      <c r="I108" s="222">
        <f t="shared" si="27"/>
        <v>0</v>
      </c>
      <c r="J108" s="223">
        <f>SUMIFS('Sch A. Input'!H106:CA106,'Sch A. Input'!$H$14:$CA$14,"Recurring",'Sch A. Input'!$H$13:$CA$13,"&lt;="&amp;'Sch D. Workings'!$L$11)</f>
        <v>0</v>
      </c>
      <c r="K108" s="223">
        <f>SUMIFS('Sch A. Input'!H106:CA106,'Sch A. Input'!$H$14:$CA$14,"One-time",'Sch A. Input'!$H$13:$CA$13,"&lt;="&amp;'Sch D. Workings'!$L$11)</f>
        <v>0</v>
      </c>
      <c r="L108" s="224">
        <f t="shared" si="28"/>
        <v>0</v>
      </c>
      <c r="M108" s="223">
        <f t="shared" si="21"/>
        <v>0</v>
      </c>
      <c r="N108" s="223">
        <f t="shared" si="29"/>
        <v>0</v>
      </c>
      <c r="O108" s="249">
        <f t="shared" si="22"/>
        <v>0</v>
      </c>
      <c r="P108" s="258">
        <f t="shared" si="23"/>
        <v>0</v>
      </c>
      <c r="Q108" s="226">
        <f t="shared" si="24"/>
        <v>0</v>
      </c>
      <c r="R108" s="95">
        <f t="shared" si="25"/>
        <v>0</v>
      </c>
      <c r="S108" s="232">
        <f>IF(AND(F108&lt;&gt;0,F108&lt;=E108,F108&lt;=INDEX('Sch A. Input'!$CD$15:$CD$39,MATCH(E108,'Sch A. Input'!$CD$15:$CD$39,FALSE)-1,1)),"Leaver",J108-G108)</f>
        <v>0</v>
      </c>
      <c r="T108" s="232">
        <f>IF(AND(F108&lt;&gt;0,F108&lt;=E108,F108&lt;=INDEX('Sch A. Input'!$CD$15:$CD$39,MATCH(E108,'Sch A. Input'!$CD$15:$CD$39,FALSE)-1,1)),"Leaver",K108-H108)</f>
        <v>0</v>
      </c>
      <c r="U108" s="233">
        <f>IF(AND(F108&lt;&gt;0,F108&lt;=E108,F108&lt;=INDEX('Sch A. Input'!$CD$15:$CD$39,MATCH(E108,'Sch A. Input'!$CD$15:$CD$39,FALSE)-1,1)),"Leaver",L108-I108)</f>
        <v>0</v>
      </c>
      <c r="V108" s="233">
        <f>IF(AND(F108&lt;&gt;0,F108&lt;=E108,F108&lt;=INDEX('Sch A. Input'!$CD$15:$CD$39,MATCH(E108,'Sch A. Input'!$CD$15:$CD$39,FALSE)-1,1)),"Leaver",IFERROR(S108/X108*24,0))</f>
        <v>0</v>
      </c>
      <c r="W108" s="233">
        <f>IF(AND(F108&lt;&gt;0,F108&lt;=E108,F108&lt;=INDEX('Sch A. Input'!$CD$15:$CD$39,MATCH(E108,'Sch A. Input'!$CD$15:$CD$39,FALSE)-1,1)),"Leaver",V108+T108)</f>
        <v>0</v>
      </c>
      <c r="X108" s="254">
        <f>IF(AND(F108&lt;&gt;0,F108&lt;=E108,F108&lt;=INDEX('Sch A. Input'!$CD$15:$CD$39,MATCH(E108,'Sch A. Input'!$CD$15:$CD$39,FALSE)-1,1)),"Leaver",IF(OR(D108="",D108&gt;$L$11,($L$11-15)&lt;$K$9),0,DAYS360(D108,E108+1,FALSE)/15-1))</f>
        <v>0</v>
      </c>
      <c r="Y108" s="255">
        <f>IF(AND(F108&lt;&gt;0,F108&lt;=E108,F108&lt;=INDEX('Sch A. Input'!$CD$15:$CD$39,MATCH(E108,'Sch A. Input'!$CD$15:$CD$39,FALSE)-1,1)),"Leaver",IFERROR(IF((S108/$X108*$M$9+T108)&gt;$D$12,"YES","NO"),0))</f>
        <v>0</v>
      </c>
      <c r="Z108" s="220">
        <f>IF(AND(F108&lt;&gt;0,F108&lt;=E108,F108&lt;=INDEX('Sch A. Input'!$CD$15:$CD$39,MATCH(E108,'Sch A. Input'!$CD$15:$CD$39,FALSE)-1,1)),"Leaver",IFERROR(IF(Y108="Yes",MIN($U108*($G$12/$D$12),$G$12),(SUMPRODUCT(--((MIN(W108,$D$12))&gt;$C$9:$C$12),((MIN(W108,$D$12))-$C$9:$C$12),$H$9:$H$12))-((1-(X108/24))*(SUMPRODUCT(--((MIN(V108,$D$12))&gt;$C$9:$C$12),((MIN(V108,$D$12))-$C$9:$C$12),$H$9:$H$12)))),0))</f>
        <v>0</v>
      </c>
      <c r="AA108" s="167">
        <f>IF(AND(F108&lt;&gt;0,F108&lt;=E108,F108&lt;=INDEX('Sch A. Input'!$CD$15:$CD$39,MATCH(E108,'Sch A. Input'!$CD$15:$CD$39,FALSE)-1,1)),"Leaver",IFERROR(Z108/U108,0))</f>
        <v>0</v>
      </c>
      <c r="AB108" s="168">
        <f>IF(AND(F108&lt;&gt;0,F108&lt;=E108,F108&lt;=INDEX('Sch A. Input'!$CD$15:$CD$39,MATCH(E108,'Sch A. Input'!$CD$15:$CD$39,FALSE)-1,1)),"Leaver",Q108-Z108)</f>
        <v>0</v>
      </c>
      <c r="AC108" s="92">
        <f t="shared" si="26"/>
        <v>0</v>
      </c>
      <c r="BK108" s="2"/>
      <c r="BL108" s="2"/>
      <c r="CI108"/>
    </row>
    <row r="109" spans="2:87" x14ac:dyDescent="0.35">
      <c r="B109" s="70" t="str">
        <f>IF('Sch A. Input'!B107="","",'Sch A. Input'!B107)</f>
        <v/>
      </c>
      <c r="C109" s="276" t="str">
        <f>IF('Sch A. Input'!C107="","",'Sch A. Input'!C107)</f>
        <v/>
      </c>
      <c r="D109" s="71" t="str">
        <f>IF('Sch A. Input'!D107="","",'Sch A. Input'!D107)</f>
        <v/>
      </c>
      <c r="E109" s="71">
        <f>'Sch A. Input'!E107</f>
        <v>45016</v>
      </c>
      <c r="F109" s="71">
        <f>'Sch A. Input'!F107</f>
        <v>0</v>
      </c>
      <c r="G109" s="221">
        <f>SUMIFS('Sch A. Input'!H107:CA107,'Sch A. Input'!$H$13:$CA$13,$L$11,'Sch A. Input'!$H$14:$CA$14,"Recurring")</f>
        <v>0</v>
      </c>
      <c r="H109" s="221">
        <f>SUMIFS('Sch A. Input'!H107:CA107,'Sch A. Input'!$H$13:$CA$13,$L$11,'Sch A. Input'!$H$14:$CA$14,"One-time")</f>
        <v>0</v>
      </c>
      <c r="I109" s="222">
        <f t="shared" si="27"/>
        <v>0</v>
      </c>
      <c r="J109" s="223">
        <f>SUMIFS('Sch A. Input'!H107:CA107,'Sch A. Input'!$H$14:$CA$14,"Recurring",'Sch A. Input'!$H$13:$CA$13,"&lt;="&amp;'Sch D. Workings'!$L$11)</f>
        <v>0</v>
      </c>
      <c r="K109" s="223">
        <f>SUMIFS('Sch A. Input'!H107:CA107,'Sch A. Input'!$H$14:$CA$14,"One-time",'Sch A. Input'!$H$13:$CA$13,"&lt;="&amp;'Sch D. Workings'!$L$11)</f>
        <v>0</v>
      </c>
      <c r="L109" s="224">
        <f t="shared" si="28"/>
        <v>0</v>
      </c>
      <c r="M109" s="223">
        <f t="shared" si="21"/>
        <v>0</v>
      </c>
      <c r="N109" s="223">
        <f t="shared" si="29"/>
        <v>0</v>
      </c>
      <c r="O109" s="249">
        <f t="shared" si="22"/>
        <v>0</v>
      </c>
      <c r="P109" s="258">
        <f t="shared" si="23"/>
        <v>0</v>
      </c>
      <c r="Q109" s="226">
        <f t="shared" si="24"/>
        <v>0</v>
      </c>
      <c r="R109" s="95">
        <f t="shared" si="25"/>
        <v>0</v>
      </c>
      <c r="S109" s="232">
        <f>IF(AND(F109&lt;&gt;0,F109&lt;=E109,F109&lt;=INDEX('Sch A. Input'!$CD$15:$CD$39,MATCH(E109,'Sch A. Input'!$CD$15:$CD$39,FALSE)-1,1)),"Leaver",J109-G109)</f>
        <v>0</v>
      </c>
      <c r="T109" s="232">
        <f>IF(AND(F109&lt;&gt;0,F109&lt;=E109,F109&lt;=INDEX('Sch A. Input'!$CD$15:$CD$39,MATCH(E109,'Sch A. Input'!$CD$15:$CD$39,FALSE)-1,1)),"Leaver",K109-H109)</f>
        <v>0</v>
      </c>
      <c r="U109" s="233">
        <f>IF(AND(F109&lt;&gt;0,F109&lt;=E109,F109&lt;=INDEX('Sch A. Input'!$CD$15:$CD$39,MATCH(E109,'Sch A. Input'!$CD$15:$CD$39,FALSE)-1,1)),"Leaver",L109-I109)</f>
        <v>0</v>
      </c>
      <c r="V109" s="233">
        <f>IF(AND(F109&lt;&gt;0,F109&lt;=E109,F109&lt;=INDEX('Sch A. Input'!$CD$15:$CD$39,MATCH(E109,'Sch A. Input'!$CD$15:$CD$39,FALSE)-1,1)),"Leaver",IFERROR(S109/X109*24,0))</f>
        <v>0</v>
      </c>
      <c r="W109" s="233">
        <f>IF(AND(F109&lt;&gt;0,F109&lt;=E109,F109&lt;=INDEX('Sch A. Input'!$CD$15:$CD$39,MATCH(E109,'Sch A. Input'!$CD$15:$CD$39,FALSE)-1,1)),"Leaver",V109+T109)</f>
        <v>0</v>
      </c>
      <c r="X109" s="254">
        <f>IF(AND(F109&lt;&gt;0,F109&lt;=E109,F109&lt;=INDEX('Sch A. Input'!$CD$15:$CD$39,MATCH(E109,'Sch A. Input'!$CD$15:$CD$39,FALSE)-1,1)),"Leaver",IF(OR(D109="",D109&gt;$L$11,($L$11-15)&lt;$K$9),0,DAYS360(D109,E109+1,FALSE)/15-1))</f>
        <v>0</v>
      </c>
      <c r="Y109" s="255">
        <f>IF(AND(F109&lt;&gt;0,F109&lt;=E109,F109&lt;=INDEX('Sch A. Input'!$CD$15:$CD$39,MATCH(E109,'Sch A. Input'!$CD$15:$CD$39,FALSE)-1,1)),"Leaver",IFERROR(IF((S109/$X109*$M$9+T109)&gt;$D$12,"YES","NO"),0))</f>
        <v>0</v>
      </c>
      <c r="Z109" s="220">
        <f>IF(AND(F109&lt;&gt;0,F109&lt;=E109,F109&lt;=INDEX('Sch A. Input'!$CD$15:$CD$39,MATCH(E109,'Sch A. Input'!$CD$15:$CD$39,FALSE)-1,1)),"Leaver",IFERROR(IF(Y109="Yes",MIN($U109*($G$12/$D$12),$G$12),(SUMPRODUCT(--((MIN(W109,$D$12))&gt;$C$9:$C$12),((MIN(W109,$D$12))-$C$9:$C$12),$H$9:$H$12))-((1-(X109/24))*(SUMPRODUCT(--((MIN(V109,$D$12))&gt;$C$9:$C$12),((MIN(V109,$D$12))-$C$9:$C$12),$H$9:$H$12)))),0))</f>
        <v>0</v>
      </c>
      <c r="AA109" s="167">
        <f>IF(AND(F109&lt;&gt;0,F109&lt;=E109,F109&lt;=INDEX('Sch A. Input'!$CD$15:$CD$39,MATCH(E109,'Sch A. Input'!$CD$15:$CD$39,FALSE)-1,1)),"Leaver",IFERROR(Z109/U109,0))</f>
        <v>0</v>
      </c>
      <c r="AB109" s="168">
        <f>IF(AND(F109&lt;&gt;0,F109&lt;=E109,F109&lt;=INDEX('Sch A. Input'!$CD$15:$CD$39,MATCH(E109,'Sch A. Input'!$CD$15:$CD$39,FALSE)-1,1)),"Leaver",Q109-Z109)</f>
        <v>0</v>
      </c>
      <c r="AC109" s="92">
        <f t="shared" si="26"/>
        <v>0</v>
      </c>
      <c r="BK109" s="2"/>
      <c r="BL109" s="2"/>
      <c r="CI109"/>
    </row>
    <row r="110" spans="2:87" x14ac:dyDescent="0.35">
      <c r="B110" s="70" t="str">
        <f>IF('Sch A. Input'!B108="","",'Sch A. Input'!B108)</f>
        <v/>
      </c>
      <c r="C110" s="276" t="str">
        <f>IF('Sch A. Input'!C108="","",'Sch A. Input'!C108)</f>
        <v/>
      </c>
      <c r="D110" s="71" t="str">
        <f>IF('Sch A. Input'!D108="","",'Sch A. Input'!D108)</f>
        <v/>
      </c>
      <c r="E110" s="71">
        <f>'Sch A. Input'!E108</f>
        <v>45016</v>
      </c>
      <c r="F110" s="71">
        <f>'Sch A. Input'!F108</f>
        <v>0</v>
      </c>
      <c r="G110" s="221">
        <f>SUMIFS('Sch A. Input'!H108:CA108,'Sch A. Input'!$H$13:$CA$13,$L$11,'Sch A. Input'!$H$14:$CA$14,"Recurring")</f>
        <v>0</v>
      </c>
      <c r="H110" s="221">
        <f>SUMIFS('Sch A. Input'!H108:CA108,'Sch A. Input'!$H$13:$CA$13,$L$11,'Sch A. Input'!$H$14:$CA$14,"One-time")</f>
        <v>0</v>
      </c>
      <c r="I110" s="222">
        <f t="shared" si="27"/>
        <v>0</v>
      </c>
      <c r="J110" s="223">
        <f>SUMIFS('Sch A. Input'!H108:CA108,'Sch A. Input'!$H$14:$CA$14,"Recurring",'Sch A. Input'!$H$13:$CA$13,"&lt;="&amp;'Sch D. Workings'!$L$11)</f>
        <v>0</v>
      </c>
      <c r="K110" s="223">
        <f>SUMIFS('Sch A. Input'!H108:CA108,'Sch A. Input'!$H$14:$CA$14,"One-time",'Sch A. Input'!$H$13:$CA$13,"&lt;="&amp;'Sch D. Workings'!$L$11)</f>
        <v>0</v>
      </c>
      <c r="L110" s="224">
        <f t="shared" si="28"/>
        <v>0</v>
      </c>
      <c r="M110" s="223">
        <f t="shared" si="21"/>
        <v>0</v>
      </c>
      <c r="N110" s="223">
        <f t="shared" si="29"/>
        <v>0</v>
      </c>
      <c r="O110" s="249">
        <f t="shared" si="22"/>
        <v>0</v>
      </c>
      <c r="P110" s="258">
        <f t="shared" si="23"/>
        <v>0</v>
      </c>
      <c r="Q110" s="226">
        <f t="shared" si="24"/>
        <v>0</v>
      </c>
      <c r="R110" s="95">
        <f t="shared" si="25"/>
        <v>0</v>
      </c>
      <c r="S110" s="232">
        <f>IF(AND(F110&lt;&gt;0,F110&lt;=E110,F110&lt;=INDEX('Sch A. Input'!$CD$15:$CD$39,MATCH(E110,'Sch A. Input'!$CD$15:$CD$39,FALSE)-1,1)),"Leaver",J110-G110)</f>
        <v>0</v>
      </c>
      <c r="T110" s="232">
        <f>IF(AND(F110&lt;&gt;0,F110&lt;=E110,F110&lt;=INDEX('Sch A. Input'!$CD$15:$CD$39,MATCH(E110,'Sch A. Input'!$CD$15:$CD$39,FALSE)-1,1)),"Leaver",K110-H110)</f>
        <v>0</v>
      </c>
      <c r="U110" s="233">
        <f>IF(AND(F110&lt;&gt;0,F110&lt;=E110,F110&lt;=INDEX('Sch A. Input'!$CD$15:$CD$39,MATCH(E110,'Sch A. Input'!$CD$15:$CD$39,FALSE)-1,1)),"Leaver",L110-I110)</f>
        <v>0</v>
      </c>
      <c r="V110" s="233">
        <f>IF(AND(F110&lt;&gt;0,F110&lt;=E110,F110&lt;=INDEX('Sch A. Input'!$CD$15:$CD$39,MATCH(E110,'Sch A. Input'!$CD$15:$CD$39,FALSE)-1,1)),"Leaver",IFERROR(S110/X110*24,0))</f>
        <v>0</v>
      </c>
      <c r="W110" s="233">
        <f>IF(AND(F110&lt;&gt;0,F110&lt;=E110,F110&lt;=INDEX('Sch A. Input'!$CD$15:$CD$39,MATCH(E110,'Sch A. Input'!$CD$15:$CD$39,FALSE)-1,1)),"Leaver",V110+T110)</f>
        <v>0</v>
      </c>
      <c r="X110" s="254">
        <f>IF(AND(F110&lt;&gt;0,F110&lt;=E110,F110&lt;=INDEX('Sch A. Input'!$CD$15:$CD$39,MATCH(E110,'Sch A. Input'!$CD$15:$CD$39,FALSE)-1,1)),"Leaver",IF(OR(D110="",D110&gt;$L$11,($L$11-15)&lt;$K$9),0,DAYS360(D110,E110+1,FALSE)/15-1))</f>
        <v>0</v>
      </c>
      <c r="Y110" s="255">
        <f>IF(AND(F110&lt;&gt;0,F110&lt;=E110,F110&lt;=INDEX('Sch A. Input'!$CD$15:$CD$39,MATCH(E110,'Sch A. Input'!$CD$15:$CD$39,FALSE)-1,1)),"Leaver",IFERROR(IF((S110/$X110*$M$9+T110)&gt;$D$12,"YES","NO"),0))</f>
        <v>0</v>
      </c>
      <c r="Z110" s="220">
        <f>IF(AND(F110&lt;&gt;0,F110&lt;=E110,F110&lt;=INDEX('Sch A. Input'!$CD$15:$CD$39,MATCH(E110,'Sch A. Input'!$CD$15:$CD$39,FALSE)-1,1)),"Leaver",IFERROR(IF(Y110="Yes",MIN($U110*($G$12/$D$12),$G$12),(SUMPRODUCT(--((MIN(W110,$D$12))&gt;$C$9:$C$12),((MIN(W110,$D$12))-$C$9:$C$12),$H$9:$H$12))-((1-(X110/24))*(SUMPRODUCT(--((MIN(V110,$D$12))&gt;$C$9:$C$12),((MIN(V110,$D$12))-$C$9:$C$12),$H$9:$H$12)))),0))</f>
        <v>0</v>
      </c>
      <c r="AA110" s="167">
        <f>IF(AND(F110&lt;&gt;0,F110&lt;=E110,F110&lt;=INDEX('Sch A. Input'!$CD$15:$CD$39,MATCH(E110,'Sch A. Input'!$CD$15:$CD$39,FALSE)-1,1)),"Leaver",IFERROR(Z110/U110,0))</f>
        <v>0</v>
      </c>
      <c r="AB110" s="168">
        <f>IF(AND(F110&lt;&gt;0,F110&lt;=E110,F110&lt;=INDEX('Sch A. Input'!$CD$15:$CD$39,MATCH(E110,'Sch A. Input'!$CD$15:$CD$39,FALSE)-1,1)),"Leaver",Q110-Z110)</f>
        <v>0</v>
      </c>
      <c r="AC110" s="92">
        <f t="shared" si="26"/>
        <v>0</v>
      </c>
      <c r="BK110" s="2"/>
      <c r="BL110" s="2"/>
      <c r="CI110"/>
    </row>
    <row r="111" spans="2:87" x14ac:dyDescent="0.35">
      <c r="B111" s="70" t="str">
        <f>IF('Sch A. Input'!B109="","",'Sch A. Input'!B109)</f>
        <v/>
      </c>
      <c r="C111" s="276" t="str">
        <f>IF('Sch A. Input'!C109="","",'Sch A. Input'!C109)</f>
        <v/>
      </c>
      <c r="D111" s="71" t="str">
        <f>IF('Sch A. Input'!D109="","",'Sch A. Input'!D109)</f>
        <v/>
      </c>
      <c r="E111" s="71">
        <f>'Sch A. Input'!E109</f>
        <v>45016</v>
      </c>
      <c r="F111" s="71">
        <f>'Sch A. Input'!F109</f>
        <v>0</v>
      </c>
      <c r="G111" s="221">
        <f>SUMIFS('Sch A. Input'!H109:CA109,'Sch A. Input'!$H$13:$CA$13,$L$11,'Sch A. Input'!$H$14:$CA$14,"Recurring")</f>
        <v>0</v>
      </c>
      <c r="H111" s="221">
        <f>SUMIFS('Sch A. Input'!H109:CA109,'Sch A. Input'!$H$13:$CA$13,$L$11,'Sch A. Input'!$H$14:$CA$14,"One-time")</f>
        <v>0</v>
      </c>
      <c r="I111" s="222">
        <f t="shared" si="27"/>
        <v>0</v>
      </c>
      <c r="J111" s="223">
        <f>SUMIFS('Sch A. Input'!H109:CA109,'Sch A. Input'!$H$14:$CA$14,"Recurring",'Sch A. Input'!$H$13:$CA$13,"&lt;="&amp;'Sch D. Workings'!$L$11)</f>
        <v>0</v>
      </c>
      <c r="K111" s="223">
        <f>SUMIFS('Sch A. Input'!H109:CA109,'Sch A. Input'!$H$14:$CA$14,"One-time",'Sch A. Input'!$H$13:$CA$13,"&lt;="&amp;'Sch D. Workings'!$L$11)</f>
        <v>0</v>
      </c>
      <c r="L111" s="224">
        <f t="shared" si="28"/>
        <v>0</v>
      </c>
      <c r="M111" s="223">
        <f t="shared" si="21"/>
        <v>0</v>
      </c>
      <c r="N111" s="223">
        <f t="shared" si="29"/>
        <v>0</v>
      </c>
      <c r="O111" s="249">
        <f t="shared" si="22"/>
        <v>0</v>
      </c>
      <c r="P111" s="258">
        <f t="shared" si="23"/>
        <v>0</v>
      </c>
      <c r="Q111" s="226">
        <f t="shared" si="24"/>
        <v>0</v>
      </c>
      <c r="R111" s="95">
        <f t="shared" si="25"/>
        <v>0</v>
      </c>
      <c r="S111" s="232">
        <f>IF(AND(F111&lt;&gt;0,F111&lt;=E111,F111&lt;=INDEX('Sch A. Input'!$CD$15:$CD$39,MATCH(E111,'Sch A. Input'!$CD$15:$CD$39,FALSE)-1,1)),"Leaver",J111-G111)</f>
        <v>0</v>
      </c>
      <c r="T111" s="232">
        <f>IF(AND(F111&lt;&gt;0,F111&lt;=E111,F111&lt;=INDEX('Sch A. Input'!$CD$15:$CD$39,MATCH(E111,'Sch A. Input'!$CD$15:$CD$39,FALSE)-1,1)),"Leaver",K111-H111)</f>
        <v>0</v>
      </c>
      <c r="U111" s="233">
        <f>IF(AND(F111&lt;&gt;0,F111&lt;=E111,F111&lt;=INDEX('Sch A. Input'!$CD$15:$CD$39,MATCH(E111,'Sch A. Input'!$CD$15:$CD$39,FALSE)-1,1)),"Leaver",L111-I111)</f>
        <v>0</v>
      </c>
      <c r="V111" s="233">
        <f>IF(AND(F111&lt;&gt;0,F111&lt;=E111,F111&lt;=INDEX('Sch A. Input'!$CD$15:$CD$39,MATCH(E111,'Sch A. Input'!$CD$15:$CD$39,FALSE)-1,1)),"Leaver",IFERROR(S111/X111*24,0))</f>
        <v>0</v>
      </c>
      <c r="W111" s="233">
        <f>IF(AND(F111&lt;&gt;0,F111&lt;=E111,F111&lt;=INDEX('Sch A. Input'!$CD$15:$CD$39,MATCH(E111,'Sch A. Input'!$CD$15:$CD$39,FALSE)-1,1)),"Leaver",V111+T111)</f>
        <v>0</v>
      </c>
      <c r="X111" s="254">
        <f>IF(AND(F111&lt;&gt;0,F111&lt;=E111,F111&lt;=INDEX('Sch A. Input'!$CD$15:$CD$39,MATCH(E111,'Sch A. Input'!$CD$15:$CD$39,FALSE)-1,1)),"Leaver",IF(OR(D111="",D111&gt;$L$11,($L$11-15)&lt;$K$9),0,DAYS360(D111,E111+1,FALSE)/15-1))</f>
        <v>0</v>
      </c>
      <c r="Y111" s="255">
        <f>IF(AND(F111&lt;&gt;0,F111&lt;=E111,F111&lt;=INDEX('Sch A. Input'!$CD$15:$CD$39,MATCH(E111,'Sch A. Input'!$CD$15:$CD$39,FALSE)-1,1)),"Leaver",IFERROR(IF((S111/$X111*$M$9+T111)&gt;$D$12,"YES","NO"),0))</f>
        <v>0</v>
      </c>
      <c r="Z111" s="220">
        <f>IF(AND(F111&lt;&gt;0,F111&lt;=E111,F111&lt;=INDEX('Sch A. Input'!$CD$15:$CD$39,MATCH(E111,'Sch A. Input'!$CD$15:$CD$39,FALSE)-1,1)),"Leaver",IFERROR(IF(Y111="Yes",MIN($U111*($G$12/$D$12),$G$12),(SUMPRODUCT(--((MIN(W111,$D$12))&gt;$C$9:$C$12),((MIN(W111,$D$12))-$C$9:$C$12),$H$9:$H$12))-((1-(X111/24))*(SUMPRODUCT(--((MIN(V111,$D$12))&gt;$C$9:$C$12),((MIN(V111,$D$12))-$C$9:$C$12),$H$9:$H$12)))),0))</f>
        <v>0</v>
      </c>
      <c r="AA111" s="167">
        <f>IF(AND(F111&lt;&gt;0,F111&lt;=E111,F111&lt;=INDEX('Sch A. Input'!$CD$15:$CD$39,MATCH(E111,'Sch A. Input'!$CD$15:$CD$39,FALSE)-1,1)),"Leaver",IFERROR(Z111/U111,0))</f>
        <v>0</v>
      </c>
      <c r="AB111" s="168">
        <f>IF(AND(F111&lt;&gt;0,F111&lt;=E111,F111&lt;=INDEX('Sch A. Input'!$CD$15:$CD$39,MATCH(E111,'Sch A. Input'!$CD$15:$CD$39,FALSE)-1,1)),"Leaver",Q111-Z111)</f>
        <v>0</v>
      </c>
      <c r="AC111" s="92">
        <f t="shared" si="26"/>
        <v>0</v>
      </c>
      <c r="BK111" s="2"/>
      <c r="BL111" s="2"/>
      <c r="CI111"/>
    </row>
    <row r="112" spans="2:87" x14ac:dyDescent="0.35">
      <c r="B112" s="70" t="str">
        <f>IF('Sch A. Input'!B110="","",'Sch A. Input'!B110)</f>
        <v/>
      </c>
      <c r="C112" s="276" t="str">
        <f>IF('Sch A. Input'!C110="","",'Sch A. Input'!C110)</f>
        <v/>
      </c>
      <c r="D112" s="71" t="str">
        <f>IF('Sch A. Input'!D110="","",'Sch A. Input'!D110)</f>
        <v/>
      </c>
      <c r="E112" s="71">
        <f>'Sch A. Input'!E110</f>
        <v>45016</v>
      </c>
      <c r="F112" s="71">
        <f>'Sch A. Input'!F110</f>
        <v>0</v>
      </c>
      <c r="G112" s="221">
        <f>SUMIFS('Sch A. Input'!H110:CA110,'Sch A. Input'!$H$13:$CA$13,$L$11,'Sch A. Input'!$H$14:$CA$14,"Recurring")</f>
        <v>0</v>
      </c>
      <c r="H112" s="221">
        <f>SUMIFS('Sch A. Input'!H110:CA110,'Sch A. Input'!$H$13:$CA$13,$L$11,'Sch A. Input'!$H$14:$CA$14,"One-time")</f>
        <v>0</v>
      </c>
      <c r="I112" s="222">
        <f t="shared" si="27"/>
        <v>0</v>
      </c>
      <c r="J112" s="223">
        <f>SUMIFS('Sch A. Input'!H110:CA110,'Sch A. Input'!$H$14:$CA$14,"Recurring",'Sch A. Input'!$H$13:$CA$13,"&lt;="&amp;'Sch D. Workings'!$L$11)</f>
        <v>0</v>
      </c>
      <c r="K112" s="223">
        <f>SUMIFS('Sch A. Input'!H110:CA110,'Sch A. Input'!$H$14:$CA$14,"One-time",'Sch A. Input'!$H$13:$CA$13,"&lt;="&amp;'Sch D. Workings'!$L$11)</f>
        <v>0</v>
      </c>
      <c r="L112" s="224">
        <f t="shared" si="28"/>
        <v>0</v>
      </c>
      <c r="M112" s="223">
        <f t="shared" si="21"/>
        <v>0</v>
      </c>
      <c r="N112" s="223">
        <f t="shared" si="29"/>
        <v>0</v>
      </c>
      <c r="O112" s="249">
        <f t="shared" si="22"/>
        <v>0</v>
      </c>
      <c r="P112" s="258">
        <f t="shared" si="23"/>
        <v>0</v>
      </c>
      <c r="Q112" s="226">
        <f t="shared" si="24"/>
        <v>0</v>
      </c>
      <c r="R112" s="95">
        <f t="shared" si="25"/>
        <v>0</v>
      </c>
      <c r="S112" s="232">
        <f>IF(AND(F112&lt;&gt;0,F112&lt;=E112,F112&lt;=INDEX('Sch A. Input'!$CD$15:$CD$39,MATCH(E112,'Sch A. Input'!$CD$15:$CD$39,FALSE)-1,1)),"Leaver",J112-G112)</f>
        <v>0</v>
      </c>
      <c r="T112" s="232">
        <f>IF(AND(F112&lt;&gt;0,F112&lt;=E112,F112&lt;=INDEX('Sch A. Input'!$CD$15:$CD$39,MATCH(E112,'Sch A. Input'!$CD$15:$CD$39,FALSE)-1,1)),"Leaver",K112-H112)</f>
        <v>0</v>
      </c>
      <c r="U112" s="233">
        <f>IF(AND(F112&lt;&gt;0,F112&lt;=E112,F112&lt;=INDEX('Sch A. Input'!$CD$15:$CD$39,MATCH(E112,'Sch A. Input'!$CD$15:$CD$39,FALSE)-1,1)),"Leaver",L112-I112)</f>
        <v>0</v>
      </c>
      <c r="V112" s="233">
        <f>IF(AND(F112&lt;&gt;0,F112&lt;=E112,F112&lt;=INDEX('Sch A. Input'!$CD$15:$CD$39,MATCH(E112,'Sch A. Input'!$CD$15:$CD$39,FALSE)-1,1)),"Leaver",IFERROR(S112/X112*24,0))</f>
        <v>0</v>
      </c>
      <c r="W112" s="233">
        <f>IF(AND(F112&lt;&gt;0,F112&lt;=E112,F112&lt;=INDEX('Sch A. Input'!$CD$15:$CD$39,MATCH(E112,'Sch A. Input'!$CD$15:$CD$39,FALSE)-1,1)),"Leaver",V112+T112)</f>
        <v>0</v>
      </c>
      <c r="X112" s="254">
        <f>IF(AND(F112&lt;&gt;0,F112&lt;=E112,F112&lt;=INDEX('Sch A. Input'!$CD$15:$CD$39,MATCH(E112,'Sch A. Input'!$CD$15:$CD$39,FALSE)-1,1)),"Leaver",IF(OR(D112="",D112&gt;$L$11,($L$11-15)&lt;$K$9),0,DAYS360(D112,E112+1,FALSE)/15-1))</f>
        <v>0</v>
      </c>
      <c r="Y112" s="255">
        <f>IF(AND(F112&lt;&gt;0,F112&lt;=E112,F112&lt;=INDEX('Sch A. Input'!$CD$15:$CD$39,MATCH(E112,'Sch A. Input'!$CD$15:$CD$39,FALSE)-1,1)),"Leaver",IFERROR(IF((S112/$X112*$M$9+T112)&gt;$D$12,"YES","NO"),0))</f>
        <v>0</v>
      </c>
      <c r="Z112" s="220">
        <f>IF(AND(F112&lt;&gt;0,F112&lt;=E112,F112&lt;=INDEX('Sch A. Input'!$CD$15:$CD$39,MATCH(E112,'Sch A. Input'!$CD$15:$CD$39,FALSE)-1,1)),"Leaver",IFERROR(IF(Y112="Yes",MIN($U112*($G$12/$D$12),$G$12),(SUMPRODUCT(--((MIN(W112,$D$12))&gt;$C$9:$C$12),((MIN(W112,$D$12))-$C$9:$C$12),$H$9:$H$12))-((1-(X112/24))*(SUMPRODUCT(--((MIN(V112,$D$12))&gt;$C$9:$C$12),((MIN(V112,$D$12))-$C$9:$C$12),$H$9:$H$12)))),0))</f>
        <v>0</v>
      </c>
      <c r="AA112" s="167">
        <f>IF(AND(F112&lt;&gt;0,F112&lt;=E112,F112&lt;=INDEX('Sch A. Input'!$CD$15:$CD$39,MATCH(E112,'Sch A. Input'!$CD$15:$CD$39,FALSE)-1,1)),"Leaver",IFERROR(Z112/U112,0))</f>
        <v>0</v>
      </c>
      <c r="AB112" s="168">
        <f>IF(AND(F112&lt;&gt;0,F112&lt;=E112,F112&lt;=INDEX('Sch A. Input'!$CD$15:$CD$39,MATCH(E112,'Sch A. Input'!$CD$15:$CD$39,FALSE)-1,1)),"Leaver",Q112-Z112)</f>
        <v>0</v>
      </c>
      <c r="AC112" s="92">
        <f t="shared" si="26"/>
        <v>0</v>
      </c>
      <c r="BK112" s="2"/>
      <c r="BL112" s="2"/>
      <c r="CI112"/>
    </row>
    <row r="113" spans="1:102" x14ac:dyDescent="0.35">
      <c r="B113" s="70" t="str">
        <f>IF('Sch A. Input'!B111="","",'Sch A. Input'!B111)</f>
        <v/>
      </c>
      <c r="C113" s="276" t="str">
        <f>IF('Sch A. Input'!C111="","",'Sch A. Input'!C111)</f>
        <v/>
      </c>
      <c r="D113" s="71" t="str">
        <f>IF('Sch A. Input'!D111="","",'Sch A. Input'!D111)</f>
        <v/>
      </c>
      <c r="E113" s="71">
        <f>'Sch A. Input'!E111</f>
        <v>45016</v>
      </c>
      <c r="F113" s="71">
        <f>'Sch A. Input'!F111</f>
        <v>0</v>
      </c>
      <c r="G113" s="221">
        <f>SUMIFS('Sch A. Input'!H111:CA111,'Sch A. Input'!$H$13:$CA$13,$L$11,'Sch A. Input'!$H$14:$CA$14,"Recurring")</f>
        <v>0</v>
      </c>
      <c r="H113" s="221">
        <f>SUMIFS('Sch A. Input'!H111:CA111,'Sch A. Input'!$H$13:$CA$13,$L$11,'Sch A. Input'!$H$14:$CA$14,"One-time")</f>
        <v>0</v>
      </c>
      <c r="I113" s="222">
        <f t="shared" si="27"/>
        <v>0</v>
      </c>
      <c r="J113" s="223">
        <f>SUMIFS('Sch A. Input'!H111:CA111,'Sch A. Input'!$H$14:$CA$14,"Recurring",'Sch A. Input'!$H$13:$CA$13,"&lt;="&amp;'Sch D. Workings'!$L$11)</f>
        <v>0</v>
      </c>
      <c r="K113" s="223">
        <f>SUMIFS('Sch A. Input'!H111:CA111,'Sch A. Input'!$H$14:$CA$14,"One-time",'Sch A. Input'!$H$13:$CA$13,"&lt;="&amp;'Sch D. Workings'!$L$11)</f>
        <v>0</v>
      </c>
      <c r="L113" s="224">
        <f t="shared" si="28"/>
        <v>0</v>
      </c>
      <c r="M113" s="223">
        <f t="shared" si="21"/>
        <v>0</v>
      </c>
      <c r="N113" s="223">
        <f t="shared" si="29"/>
        <v>0</v>
      </c>
      <c r="O113" s="249">
        <f t="shared" si="22"/>
        <v>0</v>
      </c>
      <c r="P113" s="258">
        <f t="shared" si="23"/>
        <v>0</v>
      </c>
      <c r="Q113" s="226">
        <f t="shared" si="24"/>
        <v>0</v>
      </c>
      <c r="R113" s="95">
        <f t="shared" ref="R113:R116" si="30">IFERROR(Q113/L113,0)</f>
        <v>0</v>
      </c>
      <c r="S113" s="232">
        <f>IF(AND(F113&lt;&gt;0,F113&lt;=E113,F113&lt;=INDEX('Sch A. Input'!$CD$15:$CD$39,MATCH(E113,'Sch A. Input'!$CD$15:$CD$39,FALSE)-1,1)),"Leaver",J113-G113)</f>
        <v>0</v>
      </c>
      <c r="T113" s="232">
        <f>IF(AND(F113&lt;&gt;0,F113&lt;=E113,F113&lt;=INDEX('Sch A. Input'!$CD$15:$CD$39,MATCH(E113,'Sch A. Input'!$CD$15:$CD$39,FALSE)-1,1)),"Leaver",K113-H113)</f>
        <v>0</v>
      </c>
      <c r="U113" s="233">
        <f>IF(AND(F113&lt;&gt;0,F113&lt;=E113,F113&lt;=INDEX('Sch A. Input'!$CD$15:$CD$39,MATCH(E113,'Sch A. Input'!$CD$15:$CD$39,FALSE)-1,1)),"Leaver",L113-I113)</f>
        <v>0</v>
      </c>
      <c r="V113" s="233">
        <f>IF(AND(F113&lt;&gt;0,F113&lt;=E113,F113&lt;=INDEX('Sch A. Input'!$CD$15:$CD$39,MATCH(E113,'Sch A. Input'!$CD$15:$CD$39,FALSE)-1,1)),"Leaver",IFERROR(S113/X113*24,0))</f>
        <v>0</v>
      </c>
      <c r="W113" s="233">
        <f>IF(AND(F113&lt;&gt;0,F113&lt;=E113,F113&lt;=INDEX('Sch A. Input'!$CD$15:$CD$39,MATCH(E113,'Sch A. Input'!$CD$15:$CD$39,FALSE)-1,1)),"Leaver",V113+T113)</f>
        <v>0</v>
      </c>
      <c r="X113" s="254">
        <f>IF(AND(F113&lt;&gt;0,F113&lt;=E113,F113&lt;=INDEX('Sch A. Input'!$CD$15:$CD$39,MATCH(E113,'Sch A. Input'!$CD$15:$CD$39,FALSE)-1,1)),"Leaver",IF(OR(D113="",D113&gt;$L$11,($L$11-15)&lt;$K$9),0,DAYS360(D113,E113+1,FALSE)/15-1))</f>
        <v>0</v>
      </c>
      <c r="Y113" s="255">
        <f>IF(AND(F113&lt;&gt;0,F113&lt;=E113,F113&lt;=INDEX('Sch A. Input'!$CD$15:$CD$39,MATCH(E113,'Sch A. Input'!$CD$15:$CD$39,FALSE)-1,1)),"Leaver",IFERROR(IF((S113/$X113*$M$9+T113)&gt;$D$12,"YES","NO"),0))</f>
        <v>0</v>
      </c>
      <c r="Z113" s="220">
        <f>IF(AND(F113&lt;&gt;0,F113&lt;=E113,F113&lt;=INDEX('Sch A. Input'!$CD$15:$CD$39,MATCH(E113,'Sch A. Input'!$CD$15:$CD$39,FALSE)-1,1)),"Leaver",IFERROR(IF(Y113="Yes",MIN($U113*($G$12/$D$12),$G$12),(SUMPRODUCT(--((MIN(W113,$D$12))&gt;$C$9:$C$12),((MIN(W113,$D$12))-$C$9:$C$12),$H$9:$H$12))-((1-(X113/24))*(SUMPRODUCT(--((MIN(V113,$D$12))&gt;$C$9:$C$12),((MIN(V113,$D$12))-$C$9:$C$12),$H$9:$H$12)))),0))</f>
        <v>0</v>
      </c>
      <c r="AA113" s="167">
        <f>IF(AND(F113&lt;&gt;0,F113&lt;=E113,F113&lt;=INDEX('Sch A. Input'!$CD$15:$CD$39,MATCH(E113,'Sch A. Input'!$CD$15:$CD$39,FALSE)-1,1)),"Leaver",IFERROR(Z113/U113,0))</f>
        <v>0</v>
      </c>
      <c r="AB113" s="168">
        <f>IF(AND(F113&lt;&gt;0,F113&lt;=E113,F113&lt;=INDEX('Sch A. Input'!$CD$15:$CD$39,MATCH(E113,'Sch A. Input'!$CD$15:$CD$39,FALSE)-1,1)),"Leaver",Q113-Z113)</f>
        <v>0</v>
      </c>
      <c r="AC113" s="92">
        <f t="shared" ref="AC113:AC116" si="31">+IFERROR(AB113/I113,0)</f>
        <v>0</v>
      </c>
      <c r="BK113" s="2"/>
      <c r="BL113" s="2"/>
      <c r="CI113"/>
    </row>
    <row r="114" spans="1:102" x14ac:dyDescent="0.35">
      <c r="B114" s="70" t="str">
        <f>IF('Sch A. Input'!B112="","",'Sch A. Input'!B112)</f>
        <v/>
      </c>
      <c r="C114" s="276" t="str">
        <f>IF('Sch A. Input'!C112="","",'Sch A. Input'!C112)</f>
        <v/>
      </c>
      <c r="D114" s="71" t="str">
        <f>IF('Sch A. Input'!D112="","",'Sch A. Input'!D112)</f>
        <v/>
      </c>
      <c r="E114" s="71">
        <f>'Sch A. Input'!E112</f>
        <v>45016</v>
      </c>
      <c r="F114" s="71">
        <f>'Sch A. Input'!F112</f>
        <v>0</v>
      </c>
      <c r="G114" s="221">
        <f>SUMIFS('Sch A. Input'!H112:CA112,'Sch A. Input'!$H$13:$CA$13,$L$11,'Sch A. Input'!$H$14:$CA$14,"Recurring")</f>
        <v>0</v>
      </c>
      <c r="H114" s="221">
        <f>SUMIFS('Sch A. Input'!H112:CA112,'Sch A. Input'!$H$13:$CA$13,$L$11,'Sch A. Input'!$H$14:$CA$14,"One-time")</f>
        <v>0</v>
      </c>
      <c r="I114" s="222">
        <f t="shared" si="27"/>
        <v>0</v>
      </c>
      <c r="J114" s="223">
        <f>SUMIFS('Sch A. Input'!H112:CA112,'Sch A. Input'!$H$14:$CA$14,"Recurring",'Sch A. Input'!$H$13:$CA$13,"&lt;="&amp;'Sch D. Workings'!$L$11)</f>
        <v>0</v>
      </c>
      <c r="K114" s="223">
        <f>SUMIFS('Sch A. Input'!H112:CA112,'Sch A. Input'!$H$14:$CA$14,"One-time",'Sch A. Input'!$H$13:$CA$13,"&lt;="&amp;'Sch D. Workings'!$L$11)</f>
        <v>0</v>
      </c>
      <c r="L114" s="224">
        <f t="shared" si="28"/>
        <v>0</v>
      </c>
      <c r="M114" s="223">
        <f t="shared" si="21"/>
        <v>0</v>
      </c>
      <c r="N114" s="223">
        <f t="shared" si="29"/>
        <v>0</v>
      </c>
      <c r="O114" s="249">
        <f t="shared" si="22"/>
        <v>0</v>
      </c>
      <c r="P114" s="258">
        <f t="shared" si="23"/>
        <v>0</v>
      </c>
      <c r="Q114" s="226">
        <f t="shared" si="24"/>
        <v>0</v>
      </c>
      <c r="R114" s="95">
        <f t="shared" si="30"/>
        <v>0</v>
      </c>
      <c r="S114" s="232">
        <f>IF(AND(F114&lt;&gt;0,F114&lt;=E114,F114&lt;=INDEX('Sch A. Input'!$CD$15:$CD$39,MATCH(E114,'Sch A. Input'!$CD$15:$CD$39,FALSE)-1,1)),"Leaver",J114-G114)</f>
        <v>0</v>
      </c>
      <c r="T114" s="232">
        <f>IF(AND(F114&lt;&gt;0,F114&lt;=E114,F114&lt;=INDEX('Sch A. Input'!$CD$15:$CD$39,MATCH(E114,'Sch A. Input'!$CD$15:$CD$39,FALSE)-1,1)),"Leaver",K114-H114)</f>
        <v>0</v>
      </c>
      <c r="U114" s="233">
        <f>IF(AND(F114&lt;&gt;0,F114&lt;=E114,F114&lt;=INDEX('Sch A. Input'!$CD$15:$CD$39,MATCH(E114,'Sch A. Input'!$CD$15:$CD$39,FALSE)-1,1)),"Leaver",L114-I114)</f>
        <v>0</v>
      </c>
      <c r="V114" s="233">
        <f>IF(AND(F114&lt;&gt;0,F114&lt;=E114,F114&lt;=INDEX('Sch A. Input'!$CD$15:$CD$39,MATCH(E114,'Sch A. Input'!$CD$15:$CD$39,FALSE)-1,1)),"Leaver",IFERROR(S114/X114*24,0))</f>
        <v>0</v>
      </c>
      <c r="W114" s="233">
        <f>IF(AND(F114&lt;&gt;0,F114&lt;=E114,F114&lt;=INDEX('Sch A. Input'!$CD$15:$CD$39,MATCH(E114,'Sch A. Input'!$CD$15:$CD$39,FALSE)-1,1)),"Leaver",V114+T114)</f>
        <v>0</v>
      </c>
      <c r="X114" s="254">
        <f>IF(AND(F114&lt;&gt;0,F114&lt;=E114,F114&lt;=INDEX('Sch A. Input'!$CD$15:$CD$39,MATCH(E114,'Sch A. Input'!$CD$15:$CD$39,FALSE)-1,1)),"Leaver",IF(OR(D114="",D114&gt;$L$11,($L$11-15)&lt;$K$9),0,DAYS360(D114,E114+1,FALSE)/15-1))</f>
        <v>0</v>
      </c>
      <c r="Y114" s="255">
        <f>IF(AND(F114&lt;&gt;0,F114&lt;=E114,F114&lt;=INDEX('Sch A. Input'!$CD$15:$CD$39,MATCH(E114,'Sch A. Input'!$CD$15:$CD$39,FALSE)-1,1)),"Leaver",IFERROR(IF((S114/$X114*$M$9+T114)&gt;$D$12,"YES","NO"),0))</f>
        <v>0</v>
      </c>
      <c r="Z114" s="220">
        <f>IF(AND(F114&lt;&gt;0,F114&lt;=E114,F114&lt;=INDEX('Sch A. Input'!$CD$15:$CD$39,MATCH(E114,'Sch A. Input'!$CD$15:$CD$39,FALSE)-1,1)),"Leaver",IFERROR(IF(Y114="Yes",MIN($U114*($G$12/$D$12),$G$12),(SUMPRODUCT(--((MIN(W114,$D$12))&gt;$C$9:$C$12),((MIN(W114,$D$12))-$C$9:$C$12),$H$9:$H$12))-((1-(X114/24))*(SUMPRODUCT(--((MIN(V114,$D$12))&gt;$C$9:$C$12),((MIN(V114,$D$12))-$C$9:$C$12),$H$9:$H$12)))),0))</f>
        <v>0</v>
      </c>
      <c r="AA114" s="167">
        <f>IF(AND(F114&lt;&gt;0,F114&lt;=E114,F114&lt;=INDEX('Sch A. Input'!$CD$15:$CD$39,MATCH(E114,'Sch A. Input'!$CD$15:$CD$39,FALSE)-1,1)),"Leaver",IFERROR(Z114/U114,0))</f>
        <v>0</v>
      </c>
      <c r="AB114" s="168">
        <f>IF(AND(F114&lt;&gt;0,F114&lt;=E114,F114&lt;=INDEX('Sch A. Input'!$CD$15:$CD$39,MATCH(E114,'Sch A. Input'!$CD$15:$CD$39,FALSE)-1,1)),"Leaver",Q114-Z114)</f>
        <v>0</v>
      </c>
      <c r="AC114" s="92">
        <f t="shared" si="31"/>
        <v>0</v>
      </c>
      <c r="BK114" s="2"/>
      <c r="BL114" s="2"/>
      <c r="CI114"/>
    </row>
    <row r="115" spans="1:102" x14ac:dyDescent="0.35">
      <c r="B115" s="70" t="str">
        <f>IF('Sch A. Input'!B113="","",'Sch A. Input'!B113)</f>
        <v/>
      </c>
      <c r="C115" s="276" t="str">
        <f>IF('Sch A. Input'!C113="","",'Sch A. Input'!C113)</f>
        <v/>
      </c>
      <c r="D115" s="71" t="str">
        <f>IF('Sch A. Input'!D113="","",'Sch A. Input'!D113)</f>
        <v/>
      </c>
      <c r="E115" s="71">
        <f>'Sch A. Input'!E113</f>
        <v>45016</v>
      </c>
      <c r="F115" s="71">
        <f>'Sch A. Input'!F113</f>
        <v>0</v>
      </c>
      <c r="G115" s="221">
        <f>SUMIFS('Sch A. Input'!H113:CA113,'Sch A. Input'!$H$13:$CA$13,$L$11,'Sch A. Input'!$H$14:$CA$14,"Recurring")</f>
        <v>0</v>
      </c>
      <c r="H115" s="221">
        <f>SUMIFS('Sch A. Input'!H113:CA113,'Sch A. Input'!$H$13:$CA$13,$L$11,'Sch A. Input'!$H$14:$CA$14,"One-time")</f>
        <v>0</v>
      </c>
      <c r="I115" s="222">
        <f t="shared" si="27"/>
        <v>0</v>
      </c>
      <c r="J115" s="223">
        <f>SUMIFS('Sch A. Input'!H113:CA113,'Sch A. Input'!$H$14:$CA$14,"Recurring",'Sch A. Input'!$H$13:$CA$13,"&lt;="&amp;'Sch D. Workings'!$L$11)</f>
        <v>0</v>
      </c>
      <c r="K115" s="223">
        <f>SUMIFS('Sch A. Input'!H113:CA113,'Sch A. Input'!$H$14:$CA$14,"One-time",'Sch A. Input'!$H$13:$CA$13,"&lt;="&amp;'Sch D. Workings'!$L$11)</f>
        <v>0</v>
      </c>
      <c r="L115" s="224">
        <f t="shared" si="28"/>
        <v>0</v>
      </c>
      <c r="M115" s="223">
        <f t="shared" si="21"/>
        <v>0</v>
      </c>
      <c r="N115" s="223">
        <f t="shared" si="29"/>
        <v>0</v>
      </c>
      <c r="O115" s="249">
        <f t="shared" si="22"/>
        <v>0</v>
      </c>
      <c r="P115" s="258">
        <f t="shared" si="23"/>
        <v>0</v>
      </c>
      <c r="Q115" s="226">
        <f t="shared" si="24"/>
        <v>0</v>
      </c>
      <c r="R115" s="95">
        <f t="shared" si="30"/>
        <v>0</v>
      </c>
      <c r="S115" s="232">
        <f>IF(AND(F115&lt;&gt;0,F115&lt;=E115,F115&lt;=INDEX('Sch A. Input'!$CD$15:$CD$39,MATCH(E115,'Sch A. Input'!$CD$15:$CD$39,FALSE)-1,1)),"Leaver",J115-G115)</f>
        <v>0</v>
      </c>
      <c r="T115" s="232">
        <f>IF(AND(F115&lt;&gt;0,F115&lt;=E115,F115&lt;=INDEX('Sch A. Input'!$CD$15:$CD$39,MATCH(E115,'Sch A. Input'!$CD$15:$CD$39,FALSE)-1,1)),"Leaver",K115-H115)</f>
        <v>0</v>
      </c>
      <c r="U115" s="233">
        <f>IF(AND(F115&lt;&gt;0,F115&lt;=E115,F115&lt;=INDEX('Sch A. Input'!$CD$15:$CD$39,MATCH(E115,'Sch A. Input'!$CD$15:$CD$39,FALSE)-1,1)),"Leaver",L115-I115)</f>
        <v>0</v>
      </c>
      <c r="V115" s="233">
        <f>IF(AND(F115&lt;&gt;0,F115&lt;=E115,F115&lt;=INDEX('Sch A. Input'!$CD$15:$CD$39,MATCH(E115,'Sch A. Input'!$CD$15:$CD$39,FALSE)-1,1)),"Leaver",IFERROR(S115/X115*24,0))</f>
        <v>0</v>
      </c>
      <c r="W115" s="233">
        <f>IF(AND(F115&lt;&gt;0,F115&lt;=E115,F115&lt;=INDEX('Sch A. Input'!$CD$15:$CD$39,MATCH(E115,'Sch A. Input'!$CD$15:$CD$39,FALSE)-1,1)),"Leaver",V115+T115)</f>
        <v>0</v>
      </c>
      <c r="X115" s="254">
        <f>IF(AND(F115&lt;&gt;0,F115&lt;=E115,F115&lt;=INDEX('Sch A. Input'!$CD$15:$CD$39,MATCH(E115,'Sch A. Input'!$CD$15:$CD$39,FALSE)-1,1)),"Leaver",IF(OR(D115="",D115&gt;$L$11,($L$11-15)&lt;$K$9),0,DAYS360(D115,E115+1,FALSE)/15-1))</f>
        <v>0</v>
      </c>
      <c r="Y115" s="255">
        <f>IF(AND(F115&lt;&gt;0,F115&lt;=E115,F115&lt;=INDEX('Sch A. Input'!$CD$15:$CD$39,MATCH(E115,'Sch A. Input'!$CD$15:$CD$39,FALSE)-1,1)),"Leaver",IFERROR(IF((S115/$X115*$M$9+T115)&gt;$D$12,"YES","NO"),0))</f>
        <v>0</v>
      </c>
      <c r="Z115" s="220">
        <f>IF(AND(F115&lt;&gt;0,F115&lt;=E115,F115&lt;=INDEX('Sch A. Input'!$CD$15:$CD$39,MATCH(E115,'Sch A. Input'!$CD$15:$CD$39,FALSE)-1,1)),"Leaver",IFERROR(IF(Y115="Yes",MIN($U115*($G$12/$D$12),$G$12),(SUMPRODUCT(--((MIN(W115,$D$12))&gt;$C$9:$C$12),((MIN(W115,$D$12))-$C$9:$C$12),$H$9:$H$12))-((1-(X115/24))*(SUMPRODUCT(--((MIN(V115,$D$12))&gt;$C$9:$C$12),((MIN(V115,$D$12))-$C$9:$C$12),$H$9:$H$12)))),0))</f>
        <v>0</v>
      </c>
      <c r="AA115" s="167">
        <f>IF(AND(F115&lt;&gt;0,F115&lt;=E115,F115&lt;=INDEX('Sch A. Input'!$CD$15:$CD$39,MATCH(E115,'Sch A. Input'!$CD$15:$CD$39,FALSE)-1,1)),"Leaver",IFERROR(Z115/U115,0))</f>
        <v>0</v>
      </c>
      <c r="AB115" s="168">
        <f>IF(AND(F115&lt;&gt;0,F115&lt;=E115,F115&lt;=INDEX('Sch A. Input'!$CD$15:$CD$39,MATCH(E115,'Sch A. Input'!$CD$15:$CD$39,FALSE)-1,1)),"Leaver",Q115-Z115)</f>
        <v>0</v>
      </c>
      <c r="AC115" s="92">
        <f t="shared" si="31"/>
        <v>0</v>
      </c>
      <c r="BK115" s="2"/>
      <c r="BL115" s="2"/>
      <c r="CI115"/>
    </row>
    <row r="116" spans="1:102" ht="15" thickBot="1" x14ac:dyDescent="0.4">
      <c r="B116" s="70" t="str">
        <f>IF('Sch A. Input'!B114="","",'Sch A. Input'!B114)</f>
        <v/>
      </c>
      <c r="C116" s="276" t="str">
        <f>IF('Sch A. Input'!C114="","",'Sch A. Input'!C114)</f>
        <v/>
      </c>
      <c r="D116" s="71" t="str">
        <f>IF('Sch A. Input'!D114="","",'Sch A. Input'!D114)</f>
        <v/>
      </c>
      <c r="E116" s="71">
        <f>'Sch A. Input'!E114</f>
        <v>45016</v>
      </c>
      <c r="F116" s="71">
        <f>'Sch A. Input'!F114</f>
        <v>0</v>
      </c>
      <c r="G116" s="221">
        <f>SUMIFS('Sch A. Input'!H114:CA114,'Sch A. Input'!$H$13:$CA$13,$L$11,'Sch A. Input'!$H$14:$CA$14,"Recurring")</f>
        <v>0</v>
      </c>
      <c r="H116" s="221">
        <f>SUMIFS('Sch A. Input'!H114:CA114,'Sch A. Input'!$H$13:$CA$13,$L$11,'Sch A. Input'!$H$14:$CA$14,"One-time")</f>
        <v>0</v>
      </c>
      <c r="I116" s="222">
        <f t="shared" si="27"/>
        <v>0</v>
      </c>
      <c r="J116" s="223">
        <f>SUMIFS('Sch A. Input'!H114:CA114,'Sch A. Input'!$H$14:$CA$14,"Recurring",'Sch A. Input'!$H$13:$CA$13,"&lt;="&amp;'Sch D. Workings'!$L$11)</f>
        <v>0</v>
      </c>
      <c r="K116" s="223">
        <f>SUMIFS('Sch A. Input'!H114:CA114,'Sch A. Input'!$H$14:$CA$14,"One-time",'Sch A. Input'!$H$13:$CA$13,"&lt;="&amp;'Sch D. Workings'!$L$11)</f>
        <v>0</v>
      </c>
      <c r="L116" s="224">
        <f t="shared" si="28"/>
        <v>0</v>
      </c>
      <c r="M116" s="223">
        <f t="shared" si="21"/>
        <v>0</v>
      </c>
      <c r="N116" s="223">
        <f t="shared" si="29"/>
        <v>0</v>
      </c>
      <c r="O116" s="249">
        <f t="shared" si="22"/>
        <v>0</v>
      </c>
      <c r="P116" s="258">
        <f t="shared" si="23"/>
        <v>0</v>
      </c>
      <c r="Q116" s="226">
        <f t="shared" si="24"/>
        <v>0</v>
      </c>
      <c r="R116" s="95">
        <f t="shared" si="30"/>
        <v>0</v>
      </c>
      <c r="S116" s="232">
        <f>IF(AND(F116&lt;&gt;0,F116&lt;=E116,F116&lt;=INDEX('Sch A. Input'!$CD$15:$CD$39,MATCH(E116,'Sch A. Input'!$CD$15:$CD$39,FALSE)-1,1)),"Leaver",J116-G116)</f>
        <v>0</v>
      </c>
      <c r="T116" s="232">
        <f>IF(AND(F116&lt;&gt;0,F116&lt;=E116,F116&lt;=INDEX('Sch A. Input'!$CD$15:$CD$39,MATCH(E116,'Sch A. Input'!$CD$15:$CD$39,FALSE)-1,1)),"Leaver",K116-H116)</f>
        <v>0</v>
      </c>
      <c r="U116" s="233">
        <f>IF(AND(F116&lt;&gt;0,F116&lt;=E116,F116&lt;=INDEX('Sch A. Input'!$CD$15:$CD$39,MATCH(E116,'Sch A. Input'!$CD$15:$CD$39,FALSE)-1,1)),"Leaver",L116-I116)</f>
        <v>0</v>
      </c>
      <c r="V116" s="233">
        <f>IF(AND(F116&lt;&gt;0,F116&lt;=E116,F116&lt;=INDEX('Sch A. Input'!$CD$15:$CD$39,MATCH(E116,'Sch A. Input'!$CD$15:$CD$39,FALSE)-1,1)),"Leaver",IFERROR(S116/X116*24,0))</f>
        <v>0</v>
      </c>
      <c r="W116" s="233">
        <f>IF(AND(F116&lt;&gt;0,F116&lt;=E116,F116&lt;=INDEX('Sch A. Input'!$CD$15:$CD$39,MATCH(E116,'Sch A. Input'!$CD$15:$CD$39,FALSE)-1,1)),"Leaver",V116+T116)</f>
        <v>0</v>
      </c>
      <c r="X116" s="256">
        <f>IF(AND(F116&lt;&gt;0,F116&lt;=E116,F116&lt;=INDEX('Sch A. Input'!$CD$15:$CD$39,MATCH(E116,'Sch A. Input'!$CD$15:$CD$39,FALSE)-1,1)),"Leaver",IF(OR(D116="",D116&gt;$L$11,($L$11-15)&lt;$K$9),0,DAYS360(D116,E116+1,FALSE)/15-1))</f>
        <v>0</v>
      </c>
      <c r="Y116" s="257">
        <f>IF(AND(F116&lt;&gt;0,F116&lt;=E116,F116&lt;=INDEX('Sch A. Input'!$CD$15:$CD$39,MATCH(E116,'Sch A. Input'!$CD$15:$CD$39,FALSE)-1,1)),"Leaver",IFERROR(IF((S116/$X116*$M$9+T116)&gt;$D$12,"YES","NO"),0))</f>
        <v>0</v>
      </c>
      <c r="Z116" s="220">
        <f>IF(AND(F116&lt;&gt;0,F116&lt;=E116,F116&lt;=INDEX('Sch A. Input'!$CD$15:$CD$39,MATCH(E116,'Sch A. Input'!$CD$15:$CD$39,FALSE)-1,1)),"Leaver",IFERROR(IF(Y116="Yes",MIN($U116*($G$12/$D$12),$G$12),(SUMPRODUCT(--((MIN(W116,$D$12))&gt;$C$9:$C$12),((MIN(W116,$D$12))-$C$9:$C$12),$H$9:$H$12))-((1-(X116/24))*(SUMPRODUCT(--((MIN(V116,$D$12))&gt;$C$9:$C$12),((MIN(V116,$D$12))-$C$9:$C$12),$H$9:$H$12)))),0))</f>
        <v>0</v>
      </c>
      <c r="AA116" s="167">
        <f>IF(AND(F116&lt;&gt;0,F116&lt;=E116,F116&lt;=INDEX('Sch A. Input'!$CD$15:$CD$39,MATCH(E116,'Sch A. Input'!$CD$15:$CD$39,FALSE)-1,1)),"Leaver",IFERROR(Z116/U116,0))</f>
        <v>0</v>
      </c>
      <c r="AB116" s="168">
        <f>IF(AND(F116&lt;&gt;0,F116&lt;=E116,F116&lt;=INDEX('Sch A. Input'!$CD$15:$CD$39,MATCH(E116,'Sch A. Input'!$CD$15:$CD$39,FALSE)-1,1)),"Leaver",Q116-Z116)</f>
        <v>0</v>
      </c>
      <c r="AC116" s="92">
        <f t="shared" si="31"/>
        <v>0</v>
      </c>
      <c r="BK116" s="2"/>
      <c r="BL116" s="2"/>
      <c r="CI116"/>
    </row>
    <row r="117" spans="1:102" s="109" customFormat="1" ht="15" thickBot="1" x14ac:dyDescent="0.4">
      <c r="B117" s="110"/>
      <c r="C117" s="111"/>
      <c r="D117" s="112"/>
      <c r="E117" s="112"/>
      <c r="F117" s="112"/>
      <c r="G117" s="227">
        <f t="shared" ref="G117:Q117" si="32">SUM(G17:G116)</f>
        <v>0</v>
      </c>
      <c r="H117" s="227">
        <f t="shared" si="32"/>
        <v>0</v>
      </c>
      <c r="I117" s="228">
        <f t="shared" si="32"/>
        <v>0</v>
      </c>
      <c r="J117" s="229">
        <f t="shared" si="32"/>
        <v>0</v>
      </c>
      <c r="K117" s="229">
        <f t="shared" si="32"/>
        <v>0</v>
      </c>
      <c r="L117" s="230">
        <f t="shared" si="32"/>
        <v>0</v>
      </c>
      <c r="M117" s="229">
        <f t="shared" si="32"/>
        <v>0</v>
      </c>
      <c r="N117" s="229">
        <f t="shared" si="32"/>
        <v>0</v>
      </c>
      <c r="O117" s="251"/>
      <c r="P117" s="250"/>
      <c r="Q117" s="231">
        <f t="shared" si="32"/>
        <v>0</v>
      </c>
      <c r="R117" s="105"/>
      <c r="S117" s="234">
        <f t="shared" ref="S117:W117" si="33">SUM(S17:S116)</f>
        <v>0</v>
      </c>
      <c r="T117" s="234">
        <f t="shared" si="33"/>
        <v>0</v>
      </c>
      <c r="U117" s="235">
        <f t="shared" si="33"/>
        <v>0</v>
      </c>
      <c r="V117" s="234">
        <f t="shared" si="33"/>
        <v>0</v>
      </c>
      <c r="W117" s="234">
        <f t="shared" si="33"/>
        <v>0</v>
      </c>
      <c r="X117" s="252"/>
      <c r="Y117" s="253"/>
      <c r="Z117" s="236">
        <f>SUM(Z17:Z116)</f>
        <v>0</v>
      </c>
      <c r="AA117" s="106"/>
      <c r="AB117" s="107">
        <f>SUM(AB17:AB116)</f>
        <v>0</v>
      </c>
      <c r="AC117" s="108"/>
      <c r="BM117" s="113"/>
      <c r="BN117" s="113"/>
      <c r="BO117" s="113"/>
      <c r="BP117" s="113"/>
      <c r="BQ117" s="113"/>
      <c r="BR117" s="113"/>
      <c r="BS117" s="113"/>
      <c r="BT117" s="113"/>
      <c r="BU117" s="113"/>
      <c r="BV117" s="113"/>
      <c r="BW117" s="113"/>
      <c r="BX117" s="113"/>
      <c r="BY117" s="113"/>
      <c r="BZ117" s="113"/>
      <c r="CA117" s="113"/>
      <c r="CB117" s="113"/>
      <c r="CC117" s="113"/>
      <c r="CD117" s="113"/>
      <c r="CE117" s="113"/>
      <c r="CF117" s="113"/>
      <c r="CG117" s="113"/>
      <c r="CH117" s="113"/>
      <c r="CI117" s="113"/>
    </row>
    <row r="118" spans="1:102" ht="15" thickTop="1" x14ac:dyDescent="0.35">
      <c r="A118" s="30"/>
      <c r="B118" s="30"/>
      <c r="BG118"/>
      <c r="BH118"/>
      <c r="BI118"/>
      <c r="BJ118"/>
      <c r="CD118" s="2"/>
      <c r="CE118" s="2"/>
      <c r="CF118" s="2"/>
      <c r="CG118" s="2"/>
      <c r="CH118" s="2"/>
    </row>
    <row r="119" spans="1:102" ht="20" x14ac:dyDescent="0.4">
      <c r="B119" s="46" t="s">
        <v>58</v>
      </c>
      <c r="Q119" s="294"/>
      <c r="T119" s="3"/>
      <c r="U119" s="3"/>
      <c r="V119" s="3"/>
      <c r="W119" s="3"/>
      <c r="X119" s="3"/>
      <c r="Y119" s="3"/>
      <c r="Z119" s="3"/>
      <c r="AA119" s="3"/>
      <c r="BH119"/>
      <c r="BI119"/>
      <c r="BJ119"/>
      <c r="CF119" s="2"/>
      <c r="CG119" s="2"/>
      <c r="CH119" s="2"/>
    </row>
    <row r="120" spans="1:102" x14ac:dyDescent="0.35">
      <c r="C120" s="2"/>
      <c r="G120" s="267">
        <v>6</v>
      </c>
      <c r="H120" s="84" t="s">
        <v>109</v>
      </c>
      <c r="I120" s="5"/>
      <c r="J120" s="5"/>
      <c r="K120" s="5"/>
      <c r="L120" s="5"/>
      <c r="M120" s="5"/>
      <c r="N120" s="5"/>
      <c r="O120" s="194">
        <f>'Sch A. Input'!CD21</f>
        <v>44742</v>
      </c>
      <c r="Q120" s="267">
        <v>6</v>
      </c>
      <c r="R120" s="5" t="s">
        <v>109</v>
      </c>
      <c r="S120" s="5"/>
      <c r="T120" s="5"/>
      <c r="U120" s="5"/>
      <c r="V120" s="5"/>
      <c r="W120" s="5"/>
      <c r="X120" s="5"/>
      <c r="Y120" s="194">
        <f>'Sch A. Input'!CD27</f>
        <v>44834</v>
      </c>
      <c r="AA120" s="267">
        <v>6</v>
      </c>
      <c r="AB120" s="5" t="s">
        <v>109</v>
      </c>
      <c r="AC120" s="5"/>
      <c r="AD120" s="5"/>
      <c r="AE120" s="5"/>
      <c r="AF120" s="5"/>
      <c r="AG120" s="5"/>
      <c r="AH120" s="5"/>
      <c r="AI120" s="194">
        <f>'Sch A. Input'!CD33</f>
        <v>44926</v>
      </c>
      <c r="AK120" s="267">
        <v>6</v>
      </c>
      <c r="AL120" s="5" t="s">
        <v>109</v>
      </c>
      <c r="AM120" s="5"/>
      <c r="AN120" s="5"/>
      <c r="AO120" s="5"/>
      <c r="AP120" s="5"/>
      <c r="AQ120" s="5"/>
      <c r="AR120" s="5"/>
      <c r="AS120" s="194">
        <f>'Sch A. Input'!CD39</f>
        <v>45016</v>
      </c>
      <c r="BK120" s="2"/>
      <c r="BL120" s="2"/>
      <c r="BM120" s="2"/>
      <c r="BN120" s="2"/>
      <c r="BO120" s="2"/>
      <c r="BP120" s="2"/>
      <c r="BQ120" s="2"/>
      <c r="BR120" s="2"/>
      <c r="BS120" s="2"/>
      <c r="BT120" s="2"/>
      <c r="BU120" s="2"/>
      <c r="BV120" s="2"/>
      <c r="BW120" s="2"/>
      <c r="BX120" s="2"/>
      <c r="BY120" s="2"/>
      <c r="BZ120" s="2"/>
      <c r="CA120" s="2"/>
      <c r="CI120"/>
      <c r="CJ120"/>
      <c r="CK120"/>
      <c r="CL120"/>
      <c r="CM120"/>
      <c r="CN120"/>
      <c r="CO120"/>
      <c r="CP120"/>
      <c r="CQ120"/>
      <c r="CR120"/>
      <c r="CS120"/>
      <c r="CT120"/>
      <c r="CU120"/>
      <c r="CV120"/>
      <c r="CW120"/>
      <c r="CX120"/>
    </row>
    <row r="121" spans="1:102" s="44" customFormat="1" ht="13" x14ac:dyDescent="0.3">
      <c r="A121" s="2"/>
      <c r="B121" s="2"/>
      <c r="C121" s="2"/>
      <c r="D121" s="2"/>
      <c r="E121" s="2"/>
      <c r="F121" s="2"/>
      <c r="G121" s="98" t="s">
        <v>116</v>
      </c>
      <c r="H121" s="86" t="s">
        <v>31</v>
      </c>
      <c r="I121" s="86" t="s">
        <v>31</v>
      </c>
      <c r="J121" s="86" t="s">
        <v>31</v>
      </c>
      <c r="K121" s="86" t="s">
        <v>31</v>
      </c>
      <c r="L121" s="86" t="s">
        <v>31</v>
      </c>
      <c r="M121" s="86" t="s">
        <v>89</v>
      </c>
      <c r="N121" s="86"/>
      <c r="O121" s="268" t="s">
        <v>31</v>
      </c>
      <c r="P121" s="241"/>
      <c r="Q121" s="98" t="s">
        <v>17</v>
      </c>
      <c r="R121" s="86" t="s">
        <v>31</v>
      </c>
      <c r="S121" s="86" t="s">
        <v>31</v>
      </c>
      <c r="T121" s="86" t="s">
        <v>31</v>
      </c>
      <c r="U121" s="86" t="s">
        <v>31</v>
      </c>
      <c r="V121" s="86" t="s">
        <v>31</v>
      </c>
      <c r="W121" s="86" t="s">
        <v>89</v>
      </c>
      <c r="X121" s="86"/>
      <c r="Y121" s="86" t="s">
        <v>31</v>
      </c>
      <c r="Z121" s="241"/>
      <c r="AA121" s="98" t="s">
        <v>18</v>
      </c>
      <c r="AB121" s="86" t="s">
        <v>31</v>
      </c>
      <c r="AC121" s="86" t="s">
        <v>31</v>
      </c>
      <c r="AD121" s="86" t="s">
        <v>31</v>
      </c>
      <c r="AE121" s="86" t="s">
        <v>31</v>
      </c>
      <c r="AF121" s="86" t="s">
        <v>31</v>
      </c>
      <c r="AG121" s="86" t="s">
        <v>89</v>
      </c>
      <c r="AH121" s="86"/>
      <c r="AI121" s="86" t="s">
        <v>31</v>
      </c>
      <c r="AJ121" s="2"/>
      <c r="AK121" s="98" t="s">
        <v>19</v>
      </c>
      <c r="AL121" s="86" t="s">
        <v>31</v>
      </c>
      <c r="AM121" s="86" t="s">
        <v>31</v>
      </c>
      <c r="AN121" s="86" t="s">
        <v>31</v>
      </c>
      <c r="AO121" s="86" t="s">
        <v>31</v>
      </c>
      <c r="AP121" s="86" t="s">
        <v>31</v>
      </c>
      <c r="AQ121" s="86" t="s">
        <v>89</v>
      </c>
      <c r="AR121" s="86"/>
      <c r="AS121" s="86" t="s">
        <v>31</v>
      </c>
      <c r="AT121" s="2"/>
      <c r="CB121" s="45"/>
      <c r="CC121" s="45"/>
      <c r="CD121" s="45"/>
      <c r="CE121" s="45"/>
      <c r="CF121" s="45"/>
      <c r="CG121" s="45"/>
      <c r="CH121" s="45"/>
      <c r="CI121" s="45"/>
      <c r="CJ121" s="45"/>
      <c r="CK121" s="45"/>
      <c r="CL121" s="45"/>
      <c r="CM121" s="45"/>
      <c r="CN121" s="45"/>
      <c r="CO121" s="45"/>
      <c r="CP121" s="45"/>
      <c r="CQ121" s="45"/>
      <c r="CR121" s="45"/>
      <c r="CS121" s="45"/>
      <c r="CT121" s="45"/>
      <c r="CU121" s="45"/>
      <c r="CV121" s="45"/>
      <c r="CW121" s="45"/>
      <c r="CX121" s="45"/>
    </row>
    <row r="122" spans="1:102" ht="0.75" customHeight="1" thickBot="1" x14ac:dyDescent="0.4">
      <c r="C122" s="2"/>
      <c r="O122" s="25"/>
      <c r="P122" s="241"/>
      <c r="Z122" s="241"/>
      <c r="AW122" s="44"/>
      <c r="AX122" s="44"/>
      <c r="BK122" s="2"/>
      <c r="BL122" s="2"/>
      <c r="BM122" s="2"/>
      <c r="BN122" s="2"/>
      <c r="BO122" s="2"/>
      <c r="BP122" s="2"/>
      <c r="BQ122" s="2"/>
      <c r="BR122" s="2"/>
      <c r="BS122" s="2"/>
      <c r="BT122" s="2"/>
      <c r="BU122" s="2"/>
      <c r="BV122" s="2"/>
      <c r="BW122" s="2"/>
      <c r="BX122" s="2"/>
      <c r="BY122" s="2"/>
      <c r="BZ122" s="2"/>
      <c r="CA122" s="2"/>
      <c r="CI122"/>
      <c r="CJ122"/>
      <c r="CK122"/>
      <c r="CL122"/>
      <c r="CM122"/>
      <c r="CN122"/>
      <c r="CO122"/>
      <c r="CP122"/>
      <c r="CQ122"/>
      <c r="CR122"/>
      <c r="CS122"/>
      <c r="CT122"/>
      <c r="CU122"/>
      <c r="CV122"/>
      <c r="CW122"/>
      <c r="CX122"/>
    </row>
    <row r="123" spans="1:102" ht="65.5" x14ac:dyDescent="0.35">
      <c r="B123" s="67" t="str">
        <f t="shared" ref="B123:F142" si="34">B16</f>
        <v>Staff Number</v>
      </c>
      <c r="C123" s="161" t="str">
        <f t="shared" si="34"/>
        <v>Staff Name</v>
      </c>
      <c r="D123" s="259" t="str">
        <f>D16</f>
        <v>Start date 
(1 April 2022 or joining date, whichever is later)</v>
      </c>
      <c r="E123" s="259" t="str">
        <f t="shared" si="34"/>
        <v>Pay-period end date</v>
      </c>
      <c r="F123" s="259" t="str">
        <f t="shared" si="34"/>
        <v>Employment end date  (if applicable)</v>
      </c>
      <c r="G123" s="81" t="s">
        <v>24</v>
      </c>
      <c r="H123" s="69" t="s">
        <v>20</v>
      </c>
      <c r="I123" s="165" t="s">
        <v>22</v>
      </c>
      <c r="J123" s="260" t="s">
        <v>60</v>
      </c>
      <c r="K123" s="69" t="s">
        <v>147</v>
      </c>
      <c r="L123" s="69" t="s">
        <v>148</v>
      </c>
      <c r="M123" s="69" t="s">
        <v>149</v>
      </c>
      <c r="N123" s="259" t="s">
        <v>150</v>
      </c>
      <c r="O123" s="69" t="s">
        <v>151</v>
      </c>
      <c r="P123" s="241"/>
      <c r="Q123" s="4" t="s">
        <v>24</v>
      </c>
      <c r="R123" s="165" t="s">
        <v>20</v>
      </c>
      <c r="S123" s="165" t="s">
        <v>22</v>
      </c>
      <c r="T123" s="61" t="s">
        <v>60</v>
      </c>
      <c r="U123" s="69" t="s">
        <v>152</v>
      </c>
      <c r="V123" s="69" t="s">
        <v>153</v>
      </c>
      <c r="W123" s="69" t="s">
        <v>149</v>
      </c>
      <c r="X123" s="259" t="s">
        <v>150</v>
      </c>
      <c r="Y123" s="69" t="s">
        <v>154</v>
      </c>
      <c r="Z123" s="241"/>
      <c r="AA123" s="4" t="s">
        <v>23</v>
      </c>
      <c r="AB123" s="165" t="s">
        <v>20</v>
      </c>
      <c r="AC123" s="165" t="s">
        <v>22</v>
      </c>
      <c r="AD123" s="61" t="s">
        <v>16</v>
      </c>
      <c r="AE123" s="69" t="s">
        <v>155</v>
      </c>
      <c r="AF123" s="69" t="s">
        <v>156</v>
      </c>
      <c r="AG123" s="69" t="s">
        <v>149</v>
      </c>
      <c r="AH123" s="259" t="s">
        <v>150</v>
      </c>
      <c r="AI123" s="69" t="s">
        <v>157</v>
      </c>
      <c r="AK123" s="4" t="s">
        <v>23</v>
      </c>
      <c r="AL123" s="165" t="s">
        <v>20</v>
      </c>
      <c r="AM123" s="165" t="s">
        <v>22</v>
      </c>
      <c r="AN123" s="61" t="s">
        <v>16</v>
      </c>
      <c r="AO123" s="69" t="s">
        <v>158</v>
      </c>
      <c r="AP123" s="69" t="s">
        <v>159</v>
      </c>
      <c r="AQ123" s="69" t="s">
        <v>149</v>
      </c>
      <c r="AR123" s="259" t="s">
        <v>160</v>
      </c>
      <c r="AS123" s="69" t="s">
        <v>161</v>
      </c>
      <c r="AW123" s="44"/>
      <c r="AX123" s="44"/>
      <c r="BK123" s="2"/>
      <c r="BL123" s="2"/>
      <c r="BM123" s="2"/>
      <c r="BN123" s="2"/>
      <c r="BO123" s="2"/>
      <c r="BP123" s="2"/>
      <c r="BQ123" s="2"/>
      <c r="BR123" s="2"/>
      <c r="BS123" s="2"/>
      <c r="BT123" s="2"/>
      <c r="BU123" s="2"/>
      <c r="BV123" s="2"/>
      <c r="BW123" s="2"/>
      <c r="BX123" s="2"/>
      <c r="BY123" s="2"/>
      <c r="BZ123" s="2"/>
      <c r="CA123" s="2"/>
      <c r="CI123"/>
      <c r="CJ123"/>
      <c r="CK123"/>
      <c r="CL123"/>
      <c r="CM123"/>
      <c r="CN123"/>
      <c r="CO123"/>
      <c r="CP123"/>
      <c r="CQ123"/>
      <c r="CR123"/>
      <c r="CS123"/>
      <c r="CT123"/>
      <c r="CU123"/>
      <c r="CV123"/>
      <c r="CW123"/>
      <c r="CX123"/>
    </row>
    <row r="124" spans="1:102" x14ac:dyDescent="0.35">
      <c r="B124" s="70" t="str">
        <f t="shared" si="34"/>
        <v/>
      </c>
      <c r="C124" s="162" t="str">
        <f t="shared" si="34"/>
        <v/>
      </c>
      <c r="D124" s="262" t="str">
        <f t="shared" si="34"/>
        <v/>
      </c>
      <c r="E124" s="262">
        <f t="shared" si="34"/>
        <v>45016</v>
      </c>
      <c r="F124" s="262">
        <f t="shared" si="34"/>
        <v>0</v>
      </c>
      <c r="G124" s="96">
        <f>COUNTIFS($D124,"&lt;&gt;"&amp;0,$D124,"&lt;="&amp;$O$120,$D124,"&lt;="&amp;$L$11)</f>
        <v>0</v>
      </c>
      <c r="H124" s="237">
        <f>IF(G124=0,0,SUMIFS('Sch A. Input'!H15:CA15,'Sch A. Input'!$H$14:$CA$14,"Recurring",'Sch A. Input'!$H$13:$CA$13,"&lt;="&amp;$O$120,'Sch A. Input'!$H$13:$CA$13,"&lt;="&amp;$L$11))</f>
        <v>0</v>
      </c>
      <c r="I124" s="237">
        <f>IF(G124=0,0,SUMIFS('Sch A. Input'!H15:CA15,'Sch A. Input'!$H$14:$CA$14,"One-time",'Sch A. Input'!$H$13:$CA$13,"&lt;="&amp;$O$120,'Sch A. Input'!$H$13:$CA$13,"&lt;="&amp;$L$11))</f>
        <v>0</v>
      </c>
      <c r="J124" s="272">
        <f t="shared" ref="J124" si="35">SUM(H124:I124)</f>
        <v>0</v>
      </c>
      <c r="K124" s="237">
        <f>IF(G124=0,0,IFERROR(H124/$M124*24,0))</f>
        <v>0</v>
      </c>
      <c r="L124" s="237">
        <f>IF(G124=0,0,IFERROR(K124+I124,0))</f>
        <v>0</v>
      </c>
      <c r="M124" s="219">
        <f>IF(OR($D124="",$D124&gt;$O$120),0,IF(E124&lt;=$O$120,IF(AND($F124&lt;$E124,$F124&gt;0),(DAYS360($D124,$F124+1,FALSE)/15),((DAYS360($D124,$E124+1,FALSE)/15))),IF(AND($F124&lt;$O$120,$F124&gt;0),(DAYS360($D124,$F124+1,FALSE)/15),((DAYS360($D124,$O$120+1,FALSE)/15)))))</f>
        <v>0</v>
      </c>
      <c r="N124" s="270">
        <f t="shared" ref="N124:N155" si="36">IFERROR(IF((H124/$M124*$M$9+I124)&gt;$D$12,"YES","NO"),0)</f>
        <v>0</v>
      </c>
      <c r="O124" s="240">
        <f t="shared" ref="O124:O155" si="37">IFERROR(IF(N124="YES",MIN(J124*($G$12/$D$12),$G$12),((SUMPRODUCT(--((MIN(L124,$D$12))&gt;$C$9:$C$12),((MIN(L124,$D$12))-$C$9:$C$12),$H$9:$H$12))-((1-M124/24)*((SUMPRODUCT(--((MIN(K124,$D$12))&gt;$C$9:$C$12),((MIN(K124,$D$12))-$C$9:$C$12),$H$9:$H$12)))))),0)</f>
        <v>0</v>
      </c>
      <c r="P124" s="241"/>
      <c r="Q124" s="274">
        <f>IF($F124=0,IF(AND($D124&lt;=Y$120,$D124&lt;&gt;0,$D124&lt;=$E124,$E124&gt;O$120),1,0),IF(AND($D124&lt;=Y$120,$D124&lt;&gt;0,$E124&gt;O$120,$D124&lt;=$E124,$F124&gt;O$120),1,0))</f>
        <v>0</v>
      </c>
      <c r="R124" s="237">
        <f>IF(Q124=0,0,SUMIFS('Sch A. Input'!$H15:$CA15,'Sch A. Input'!$H$14:$CA$14,"Recurring",'Sch A. Input'!$H$13:$CA$13,"&lt;="&amp;$Y$120,'Sch A. Input'!$H$13:$CA$13,"&gt;"&amp;$O$120,'Sch A. Input'!$H$13:$CA$13,"&lt;="&amp;$L$11))</f>
        <v>0</v>
      </c>
      <c r="S124" s="237">
        <f>IF(Q124=0,0,SUMIFS('Sch A. Input'!$H15:$CA15,'Sch A. Input'!$H$14:$CA$14,"One-time",'Sch A. Input'!$H$13:$CA$13,"&lt;="&amp;$Y$120,'Sch A. Input'!$H$13:$CA$13,"&gt;"&amp;$O$120,'Sch A. Input'!$H$13:$CA$13,"&lt;="&amp;$L$11))</f>
        <v>0</v>
      </c>
      <c r="T124" s="272">
        <f t="shared" ref="T124" si="38">SUM(R124:S124)</f>
        <v>0</v>
      </c>
      <c r="U124" s="237">
        <f>IF(Q124=0,0,IFERROR((R124+H124)/W124*24,0))</f>
        <v>0</v>
      </c>
      <c r="V124" s="237">
        <f>IF(Q124=0,0,IFERROR(U124+S124+I124,0))</f>
        <v>0</v>
      </c>
      <c r="W124" s="219">
        <f>IF(OR($D124="",$D124&gt;$Y$120,$D124&gt;$E124,AND($F124&lt;=$O$120,$F124&lt;&gt;0)),0,IF(AND($E124&gt;$O$120,$E124&lt;=$Y$120),IF(AND($F124&lt;$E124,$F124&gt;0),(DAYS360($D124,$F124+1,FALSE)/15),((DAYS360($D124,$E124+1,FALSE)/15))),IF($E124&lt;=$O$120,0,IF(AND($F124&lt;$Y$120,$F124&gt;0),(DAYS360($D124,$F124+1,FALSE)/15),((DAYS360($D124,$Y$120+1,FALSE)/15))))))</f>
        <v>0</v>
      </c>
      <c r="X124" s="270">
        <f t="shared" ref="X124:X155" si="39">IFERROR(IF(((H124+R124)/$W124*$M$9+I124+S124)&gt;$D$12,"YES","NO"),0)</f>
        <v>0</v>
      </c>
      <c r="Y124" s="240">
        <f t="shared" ref="Y124:Y155" si="40">IF(Q124=0,0,IFERROR(IF(X124="YES",MIN((T124+J124)*($G$12/$D$12),$G$12),((SUMPRODUCT(--((MIN(V124,$D$12))&gt;$C$9:$C$12),((MIN(V124,$D$12))-$C$9:$C$12),$H$9:$H$12))-((1-W124/24)*((SUMPRODUCT(--((MIN(U124,$D$12))&gt;$C$9:$C$12),((MIN(U124,$D$12))-$C$9:$C$12),$H$9:$H$12))))))-O124,0))</f>
        <v>0</v>
      </c>
      <c r="Z124" s="241"/>
      <c r="AA124" s="274">
        <f>IF($F124=0,IF(AND($D124&lt;=AI$120,$D124&lt;&gt;0,$D124&lt;=$E124,$E124&gt;Y$120),1,0),IF(AND($D124&lt;=AI$120,$D124&lt;&gt;0,$E124&gt;Y$120,$D124&lt;=$E124,$F124&gt;Y$120),1,0))</f>
        <v>0</v>
      </c>
      <c r="AB124" s="237">
        <f>IF(AA124=0,0,SUMIFS('Sch A. Input'!H15:CA15,'Sch A. Input'!$H$14:$CA$14,"Recurring",'Sch A. Input'!$H$13:$CA$13,"&lt;="&amp;$L$11,'Sch A. Input'!$H$13:$CA$13,"&lt;="&amp;$AI$120,'Sch A. Input'!$H$13:$CA$13,"&gt;"&amp;$Y$120))</f>
        <v>0</v>
      </c>
      <c r="AC124" s="237">
        <f>IF(AA124=0,0,SUMIFS('Sch A. Input'!H15:CA15,'Sch A. Input'!$H$14:$CA$14,"One-time",'Sch A. Input'!$H$13:$CA$13,"&lt;="&amp;$L$11,'Sch A. Input'!$H$13:$CA$13,"&lt;="&amp;$AI$120,'Sch A. Input'!$H$13:$CA$13,"&gt;"&amp;$Y$120))</f>
        <v>0</v>
      </c>
      <c r="AD124" s="272">
        <f t="shared" ref="AD124" si="41">SUM(AB124:AC124)</f>
        <v>0</v>
      </c>
      <c r="AE124" s="237">
        <f>IF(AA124=0,0,IFERROR((AB124+R124+H124)/AG124*24,0))</f>
        <v>0</v>
      </c>
      <c r="AF124" s="237">
        <f>IF(AA124=0,0,IFERROR(AE124+AC124+S124+I124,0))</f>
        <v>0</v>
      </c>
      <c r="AG124" s="219">
        <f>IF(OR($D124="",$D124&gt;$AI$120,$D124&gt;$E124,AND($F124&lt;=$Y$120,$F124&lt;&gt;0)),0,IF(AND($E124&gt;$Y$120,$E124&lt;=$AI$120),IF(AND($F124&lt;$E124,$F124&gt;0),(DAYS360($D124,$F124+1,FALSE)/15),((DAYS360($D124,$E124+1,FALSE)/15))),IF($E124&lt;=$Y$120,0,IF(AND($F124&lt;$AI$120,$F124&gt;0),(DAYS360($D124,$F124+1,FALSE)/15),((DAYS360($D124,$AI$120+1,FALSE)/15))))))</f>
        <v>0</v>
      </c>
      <c r="AH124" s="270">
        <f t="shared" ref="AH124:AH155" si="42">IFERROR(IF(((H124+R124+AB124)/$AG124*$M$9+I124+S124+AC124)&gt;$D$12,"YES","NO"),0)</f>
        <v>0</v>
      </c>
      <c r="AI124" s="240">
        <f t="shared" ref="AI124:AI155" si="43">IF(AA124=0,0,IFERROR(IF(AH124="YES",MIN((AD124+T124+J124)*($G$12/$D$12),$G$12),((SUMPRODUCT(--((MIN(AF124,$D$12))&gt;$C$9:$C$12),((MIN(AF124,$D$12))-$C$9:$C$12),$H$9:$H$12))-((1-AG124/24)*((SUMPRODUCT(--((MIN(AE124,$D$12))&gt;$C$9:$C$12),((MIN(AE124,$D$12))-$C$9:$C$12),$H$9:$H$12))))))-O124-Y124,0))</f>
        <v>0</v>
      </c>
      <c r="AK124" s="274">
        <f>IF($F124=0,IF(AND($D124&lt;=AS$120,$D124&lt;&gt;0,$D124&lt;=$E124,$E124&gt;AI$120),1,0),IF(AND($D124&lt;=AS$120,$D124&lt;&gt;0,$E124&gt;AI$120,$F124&lt;=AS$120,$D124&lt;=$E124,$F124&gt;AI$120),1,0))</f>
        <v>0</v>
      </c>
      <c r="AL124" s="237">
        <f>IF(AK124=0,0,SUMIFS('Sch A. Input'!H15:CA15,'Sch A. Input'!$H$14:$CA$14,"Recurring",'Sch A. Input'!$H$13:$CA$13,"&lt;="&amp;$L$11,'Sch A. Input'!$H$13:$CA$13,"&lt;="&amp;$AS$120,'Sch A. Input'!$H$13:$CA$13,"&gt;"&amp;$AI$120))</f>
        <v>0</v>
      </c>
      <c r="AM124" s="237">
        <f>IF(AK124=0,0,SUMIFS('Sch A. Input'!H15:CA15,'Sch A. Input'!$H$14:$CA$14,"One-time",'Sch A. Input'!$H$13:$CA$13,"&lt;="&amp;L$11,'Sch A. Input'!$H$13:$CA$13,"&lt;="&amp;$AS$120,'Sch A. Input'!$H$13:$CA$13,"&gt;"&amp;$AI$120))</f>
        <v>0</v>
      </c>
      <c r="AN124" s="272">
        <f>+AL124+AM124</f>
        <v>0</v>
      </c>
      <c r="AO124" s="237">
        <f>IF(AK124=0,0,IFERROR((AL124+AB124+R124+H124)/AQ124*24,0))</f>
        <v>0</v>
      </c>
      <c r="AP124" s="237">
        <f>IF(AK124=0,0,IFERROR(AO124+AM124+AC124+S124+I124,0))</f>
        <v>0</v>
      </c>
      <c r="AQ124" s="219">
        <f>IF(OR($D124="",$D124&gt;$E124,AND($F124&lt;=$AI$120,$F124&lt;&gt;0)),0,IF(AND($E124&gt;$AI$120,$E124&lt;=$AS$120),IF(AND($F124&lt;$E124,$F124&gt;0),(DAYS360($D124,$F124+1,FALSE)/15),((DAYS360($D124,$E124+1,FALSE)/15))),0))</f>
        <v>0</v>
      </c>
      <c r="AR124" s="270">
        <f t="shared" ref="AR124:AR155" si="44">IFERROR(IF(((H124+R124+AB124+AL124)/$AQ124*$M$9+I124+S124+AC124+AM124)&gt;$D$12,"YES","NO"),0)</f>
        <v>0</v>
      </c>
      <c r="AS124" s="240">
        <f t="shared" ref="AS124:AS155" si="45">IF(AK124=0,0,IFERROR(IF(AR124="YES",MIN((AN124+AD124+T124+J124)*($G$12/$D$12),$G$12),((SUMPRODUCT(--((MIN(AP124,$D$12))&gt;$C$9:$C$12),((MIN(AP124,$D$12))-$C$9:$C$12),$H$9:$H$12))-((1-AQ124/24)*((SUMPRODUCT(--((MIN(AO124,$D$12))&gt;$C$9:$C$12),((MIN(AO124,$D$12))-$C$9:$C$12),$H$9:$H$12))))))-O124-Y124-AI124,0))</f>
        <v>0</v>
      </c>
      <c r="AV124" s="3"/>
      <c r="AW124" s="275"/>
      <c r="AX124" s="275"/>
      <c r="BK124" s="2"/>
      <c r="BL124" s="2"/>
      <c r="BM124" s="2"/>
      <c r="BN124" s="2"/>
      <c r="BO124" s="2"/>
      <c r="BP124" s="2"/>
      <c r="BQ124" s="2"/>
      <c r="BR124" s="2"/>
      <c r="BS124" s="2"/>
      <c r="BT124" s="2"/>
      <c r="BU124" s="2"/>
      <c r="BV124" s="2"/>
      <c r="BW124" s="2"/>
      <c r="BX124" s="2"/>
      <c r="BY124" s="2"/>
      <c r="BZ124" s="2"/>
      <c r="CA124" s="2"/>
      <c r="CI124"/>
      <c r="CJ124"/>
      <c r="CK124"/>
      <c r="CL124"/>
      <c r="CM124"/>
      <c r="CN124"/>
      <c r="CO124"/>
      <c r="CP124"/>
      <c r="CQ124"/>
      <c r="CR124"/>
      <c r="CS124"/>
      <c r="CT124"/>
      <c r="CU124"/>
      <c r="CV124"/>
      <c r="CW124"/>
      <c r="CX124"/>
    </row>
    <row r="125" spans="1:102" x14ac:dyDescent="0.35">
      <c r="B125" s="73" t="str">
        <f t="shared" si="34"/>
        <v/>
      </c>
      <c r="C125" s="163" t="str">
        <f t="shared" si="34"/>
        <v/>
      </c>
      <c r="D125" s="262" t="str">
        <f t="shared" ref="D125:F125" si="46">D18</f>
        <v/>
      </c>
      <c r="E125" s="262">
        <f t="shared" si="46"/>
        <v>45016</v>
      </c>
      <c r="F125" s="262">
        <f t="shared" si="46"/>
        <v>0</v>
      </c>
      <c r="G125" s="96">
        <f t="shared" ref="G125:G188" si="47">COUNTIFS($D125,"&lt;&gt;"&amp;0,$D125,"&lt;="&amp;$O$120,$D125,"&lt;="&amp;$L$11)</f>
        <v>0</v>
      </c>
      <c r="H125" s="237">
        <f>IF(G125=0,0,SUMIFS('Sch A. Input'!H16:CA16,'Sch A. Input'!$H$14:$CA$14,"Recurring",'Sch A. Input'!$H$13:$CA$13,"&lt;="&amp;$O$120,'Sch A. Input'!$H$13:$CA$13,"&lt;="&amp;$L$11))</f>
        <v>0</v>
      </c>
      <c r="I125" s="237">
        <f>IF(G125=0,0,SUMIFS('Sch A. Input'!H16:CA16,'Sch A. Input'!$H$14:$CA$14,"One-time",'Sch A. Input'!$H$13:$CA$13,"&lt;="&amp;$O$120,'Sch A. Input'!$H$13:$CA$13,"&lt;="&amp;$L$11))</f>
        <v>0</v>
      </c>
      <c r="J125" s="272">
        <f t="shared" ref="J125:J188" si="48">SUM(H125:I125)</f>
        <v>0</v>
      </c>
      <c r="K125" s="237">
        <f t="shared" ref="K125:K188" si="49">IF(G125=0,0,IFERROR(H125/$M125*24,0))</f>
        <v>0</v>
      </c>
      <c r="L125" s="237">
        <f t="shared" ref="L125:L188" si="50">IF(G125=0,0,IFERROR(K125+I125,0))</f>
        <v>0</v>
      </c>
      <c r="M125" s="219">
        <f t="shared" ref="M125:M188" si="51">IF(OR($D125="",$D125&gt;$O$120),0,IF(E125&lt;=$O$120,IF(AND($F125&lt;$E125,$F125&gt;0),(DAYS360($D125,$F125+1,FALSE)/15),((DAYS360($D125,$E125+1,FALSE)/15))),IF(AND($F125&lt;$O$120,$F125&gt;0),(DAYS360($D125,$F125+1,FALSE)/15),((DAYS360($D125,$O$120+1,FALSE)/15)))))</f>
        <v>0</v>
      </c>
      <c r="N125" s="270">
        <f t="shared" si="36"/>
        <v>0</v>
      </c>
      <c r="O125" s="240">
        <f t="shared" si="37"/>
        <v>0</v>
      </c>
      <c r="P125" s="241"/>
      <c r="Q125" s="274">
        <f t="shared" ref="Q125:Q188" si="52">IF($F125=0,IF(AND($D125&lt;=Y$120,$D125&lt;&gt;0,$D125&lt;=$E125,$E125&gt;O$120),1,0),IF(AND($D125&lt;=Y$120,$D125&lt;&gt;0,$E125&gt;O$120,$D125&lt;=$E125,$F125&gt;O$120),1,0))</f>
        <v>0</v>
      </c>
      <c r="R125" s="237">
        <f>IF(Q125=0,0,SUMIFS('Sch A. Input'!$H16:$CA16,'Sch A. Input'!$H$14:$CA$14,"Recurring",'Sch A. Input'!$H$13:$CA$13,"&lt;="&amp;$Y$120,'Sch A. Input'!$H$13:$CA$13,"&gt;"&amp;$O$120,'Sch A. Input'!$H$13:$CA$13,"&lt;="&amp;$L$11))</f>
        <v>0</v>
      </c>
      <c r="S125" s="237">
        <f>IF(Q125=0,0,SUMIFS('Sch A. Input'!$H16:$CA16,'Sch A. Input'!$H$14:$CA$14,"One-time",'Sch A. Input'!$H$13:$CA$13,"&lt;="&amp;$Y$120,'Sch A. Input'!$H$13:$CA$13,"&gt;"&amp;$O$120,'Sch A. Input'!$H$13:$CA$13,"&lt;="&amp;$L$11))</f>
        <v>0</v>
      </c>
      <c r="T125" s="272">
        <f t="shared" ref="T125:T188" si="53">SUM(R125:S125)</f>
        <v>0</v>
      </c>
      <c r="U125" s="237">
        <f t="shared" ref="U125:U188" si="54">IF(Q125=0,0,IFERROR((R125+H125)/W125*24,0))</f>
        <v>0</v>
      </c>
      <c r="V125" s="237">
        <f t="shared" ref="V125:V188" si="55">IF(Q125=0,0,IFERROR(U125+S125+I125,0))</f>
        <v>0</v>
      </c>
      <c r="W125" s="219">
        <f t="shared" ref="W125:W188" si="56">IF(OR($D125="",$D125&gt;$Y$120,$D125&gt;$E125,AND($F125&lt;=$O$120,$F125&lt;&gt;0)),0,IF(AND($E125&gt;$O$120,$E125&lt;=$Y$120),IF(AND($F125&lt;$E125,$F125&gt;0),(DAYS360($D125,$F125+1,FALSE)/15),((DAYS360($D125,$E125+1,FALSE)/15))),IF($E125&lt;=$O$120,0,IF(AND($F125&lt;$Y$120,$F125&gt;0),(DAYS360($D125,$F125+1,FALSE)/15),((DAYS360($D125,$Y$120+1,FALSE)/15))))))</f>
        <v>0</v>
      </c>
      <c r="X125" s="270">
        <f t="shared" si="39"/>
        <v>0</v>
      </c>
      <c r="Y125" s="240">
        <f t="shared" si="40"/>
        <v>0</v>
      </c>
      <c r="Z125" s="241"/>
      <c r="AA125" s="274">
        <f t="shared" ref="AA125:AA188" si="57">IF($F125=0,IF(AND($D125&lt;=AI$120,$D125&lt;&gt;0,$D125&lt;=$E125,$E125&gt;Y$120),1,0),IF(AND($D125&lt;=AI$120,$D125&lt;&gt;0,$E125&gt;Y$120,$D125&lt;=$E125,$F125&gt;Y$120),1,0))</f>
        <v>0</v>
      </c>
      <c r="AB125" s="237">
        <f>IF(AA125=0,0,SUMIFS('Sch A. Input'!H16:CA16,'Sch A. Input'!$H$14:$CA$14,"Recurring",'Sch A. Input'!$H$13:$CA$13,"&lt;="&amp;$L$11,'Sch A. Input'!$H$13:$CA$13,"&lt;="&amp;$AI$120,'Sch A. Input'!$H$13:$CA$13,"&gt;"&amp;$Y$120))</f>
        <v>0</v>
      </c>
      <c r="AC125" s="237">
        <f>IF(AA125=0,0,SUMIFS('Sch A. Input'!H16:CA16,'Sch A. Input'!$H$14:$CA$14,"One-time",'Sch A. Input'!$H$13:$CA$13,"&lt;="&amp;$L$11,'Sch A. Input'!$H$13:$CA$13,"&lt;="&amp;$AI$120,'Sch A. Input'!$H$13:$CA$13,"&gt;"&amp;$Y$120))</f>
        <v>0</v>
      </c>
      <c r="AD125" s="272">
        <f t="shared" ref="AD125:AD188" si="58">SUM(AB125:AC125)</f>
        <v>0</v>
      </c>
      <c r="AE125" s="237">
        <f t="shared" ref="AE125:AE188" si="59">IF(AA125=0,0,IFERROR((AB125+R125+H125)/AG125*24,0))</f>
        <v>0</v>
      </c>
      <c r="AF125" s="237">
        <f t="shared" ref="AF125:AF188" si="60">IF(AA125=0,0,IFERROR(AE125+AC125+S125+I125,0))</f>
        <v>0</v>
      </c>
      <c r="AG125" s="219">
        <f t="shared" ref="AG125:AG188" si="61">IF(OR($D125="",$D125&gt;$AI$120,$D125&gt;$E125,AND($F125&lt;=$Y$120,$F125&lt;&gt;0)),0,IF(AND($E125&gt;$Y$120,$E125&lt;=$AI$120),IF(AND($F125&lt;$E125,$F125&gt;0),(DAYS360($D125,$F125+1,FALSE)/15),((DAYS360($D125,$E125+1,FALSE)/15))),IF($E125&lt;=$Y$120,0,IF(AND($F125&lt;$AI$120,$F125&gt;0),(DAYS360($D125,$F125+1,FALSE)/15),((DAYS360($D125,$AI$120+1,FALSE)/15))))))</f>
        <v>0</v>
      </c>
      <c r="AH125" s="270">
        <f t="shared" si="42"/>
        <v>0</v>
      </c>
      <c r="AI125" s="240">
        <f t="shared" si="43"/>
        <v>0</v>
      </c>
      <c r="AK125" s="274">
        <f t="shared" ref="AK125:AK188" si="62">IF($F125=0,IF(AND($D125&lt;=AS$120,$D125&lt;&gt;0,$D125&lt;=$E125,$E125&gt;AI$120),1,0),IF(AND($D125&lt;=AS$120,$D125&lt;&gt;0,$E125&gt;AI$120,$F125&lt;=AS$120,$D125&lt;=$E125,$F125&gt;AI$120),1,0))</f>
        <v>0</v>
      </c>
      <c r="AL125" s="237">
        <f>IF(AK125=0,0,SUMIFS('Sch A. Input'!H16:CA16,'Sch A. Input'!$H$14:$CA$14,"Recurring",'Sch A. Input'!$H$13:$CA$13,"&lt;="&amp;$L$11,'Sch A. Input'!$H$13:$CA$13,"&lt;="&amp;$AS$120,'Sch A. Input'!$H$13:$CA$13,"&gt;"&amp;$AI$120))</f>
        <v>0</v>
      </c>
      <c r="AM125" s="237">
        <f>IF(AK125=0,0,SUMIFS('Sch A. Input'!H16:CA16,'Sch A. Input'!$H$14:$CA$14,"One-time",'Sch A. Input'!$H$13:$CA$13,"&lt;="&amp;L$11,'Sch A. Input'!$H$13:$CA$13,"&lt;="&amp;$AS$120,'Sch A. Input'!$H$13:$CA$13,"&gt;"&amp;$AI$120))</f>
        <v>0</v>
      </c>
      <c r="AN125" s="272">
        <f t="shared" ref="AN125:AN188" si="63">+AL125+AM125</f>
        <v>0</v>
      </c>
      <c r="AO125" s="237">
        <f t="shared" ref="AO125:AO188" si="64">IF(AK125=0,0,IFERROR((AL125+AB125+R125+H125)/AQ125*24,0))</f>
        <v>0</v>
      </c>
      <c r="AP125" s="237">
        <f t="shared" ref="AP125:AP188" si="65">IF(AK125=0,0,IFERROR(AO125+AM125+AC125+S125+I125,0))</f>
        <v>0</v>
      </c>
      <c r="AQ125" s="219">
        <f t="shared" ref="AQ125:AQ188" si="66">IF(OR($D125="",$D125&gt;$E125,AND($F125&lt;=$AI$120,$F125&lt;&gt;0)),0,IF(AND($E125&gt;$AI$120,$E125&lt;=$AS$120),IF(AND($F125&lt;$E125,$F125&gt;0),(DAYS360($D125,$F125+1,FALSE)/15),((DAYS360($D125,$E125+1,FALSE)/15))),0))</f>
        <v>0</v>
      </c>
      <c r="AR125" s="270">
        <f t="shared" si="44"/>
        <v>0</v>
      </c>
      <c r="AS125" s="240">
        <f t="shared" si="45"/>
        <v>0</v>
      </c>
      <c r="AV125" s="3"/>
      <c r="AW125" s="275"/>
      <c r="AX125" s="275"/>
      <c r="BK125" s="2"/>
      <c r="BL125" s="2"/>
      <c r="BM125" s="2"/>
      <c r="BN125" s="2"/>
      <c r="BO125" s="2"/>
      <c r="BP125" s="2"/>
      <c r="BQ125" s="2"/>
      <c r="BR125" s="2"/>
      <c r="BS125" s="2"/>
      <c r="BT125" s="2"/>
      <c r="BU125" s="2"/>
      <c r="BV125" s="2"/>
      <c r="BW125" s="2"/>
      <c r="BX125" s="2"/>
      <c r="BY125" s="2"/>
      <c r="BZ125" s="2"/>
      <c r="CA125" s="2"/>
      <c r="CI125"/>
      <c r="CJ125"/>
      <c r="CK125"/>
      <c r="CL125"/>
      <c r="CM125"/>
      <c r="CN125"/>
      <c r="CO125"/>
      <c r="CP125"/>
      <c r="CQ125"/>
      <c r="CR125"/>
      <c r="CS125"/>
      <c r="CT125"/>
      <c r="CU125"/>
      <c r="CV125"/>
      <c r="CW125"/>
      <c r="CX125"/>
    </row>
    <row r="126" spans="1:102" x14ac:dyDescent="0.35">
      <c r="B126" s="73" t="str">
        <f t="shared" si="34"/>
        <v/>
      </c>
      <c r="C126" s="163" t="str">
        <f t="shared" si="34"/>
        <v/>
      </c>
      <c r="D126" s="262" t="str">
        <f t="shared" ref="D126:F126" si="67">D19</f>
        <v/>
      </c>
      <c r="E126" s="262">
        <f t="shared" si="67"/>
        <v>45016</v>
      </c>
      <c r="F126" s="262">
        <f t="shared" si="67"/>
        <v>0</v>
      </c>
      <c r="G126" s="96">
        <f t="shared" si="47"/>
        <v>0</v>
      </c>
      <c r="H126" s="237">
        <f>IF(G126=0,0,SUMIFS('Sch A. Input'!H17:CA17,'Sch A. Input'!$H$14:$CA$14,"Recurring",'Sch A. Input'!$H$13:$CA$13,"&lt;="&amp;$O$120,'Sch A. Input'!$H$13:$CA$13,"&lt;="&amp;$L$11))</f>
        <v>0</v>
      </c>
      <c r="I126" s="237">
        <f>IF(G126=0,0,SUMIFS('Sch A. Input'!H17:CA17,'Sch A. Input'!$H$14:$CA$14,"One-time",'Sch A. Input'!$H$13:$CA$13,"&lt;="&amp;$O$120,'Sch A. Input'!$H$13:$CA$13,"&lt;="&amp;$L$11))</f>
        <v>0</v>
      </c>
      <c r="J126" s="272">
        <f t="shared" si="48"/>
        <v>0</v>
      </c>
      <c r="K126" s="237">
        <f t="shared" si="49"/>
        <v>0</v>
      </c>
      <c r="L126" s="237">
        <f t="shared" si="50"/>
        <v>0</v>
      </c>
      <c r="M126" s="219">
        <f t="shared" si="51"/>
        <v>0</v>
      </c>
      <c r="N126" s="270">
        <f t="shared" si="36"/>
        <v>0</v>
      </c>
      <c r="O126" s="240">
        <f t="shared" si="37"/>
        <v>0</v>
      </c>
      <c r="P126" s="241"/>
      <c r="Q126" s="274">
        <f t="shared" si="52"/>
        <v>0</v>
      </c>
      <c r="R126" s="237">
        <f>IF(Q126=0,0,SUMIFS('Sch A. Input'!$H17:$CA17,'Sch A. Input'!$H$14:$CA$14,"Recurring",'Sch A. Input'!$H$13:$CA$13,"&lt;="&amp;$Y$120,'Sch A. Input'!$H$13:$CA$13,"&gt;"&amp;$O$120,'Sch A. Input'!$H$13:$CA$13,"&lt;="&amp;$L$11))</f>
        <v>0</v>
      </c>
      <c r="S126" s="237">
        <f>IF(Q126=0,0,SUMIFS('Sch A. Input'!$H17:$CA17,'Sch A. Input'!$H$14:$CA$14,"One-time",'Sch A. Input'!$H$13:$CA$13,"&lt;="&amp;$Y$120,'Sch A. Input'!$H$13:$CA$13,"&gt;"&amp;$O$120,'Sch A. Input'!$H$13:$CA$13,"&lt;="&amp;$L$11))</f>
        <v>0</v>
      </c>
      <c r="T126" s="272">
        <f t="shared" si="53"/>
        <v>0</v>
      </c>
      <c r="U126" s="237">
        <f t="shared" si="54"/>
        <v>0</v>
      </c>
      <c r="V126" s="237">
        <f t="shared" si="55"/>
        <v>0</v>
      </c>
      <c r="W126" s="219">
        <f t="shared" si="56"/>
        <v>0</v>
      </c>
      <c r="X126" s="270">
        <f t="shared" si="39"/>
        <v>0</v>
      </c>
      <c r="Y126" s="240">
        <f t="shared" si="40"/>
        <v>0</v>
      </c>
      <c r="Z126" s="241"/>
      <c r="AA126" s="274">
        <f t="shared" si="57"/>
        <v>0</v>
      </c>
      <c r="AB126" s="237">
        <f>IF(AA126=0,0,SUMIFS('Sch A. Input'!H17:CA17,'Sch A. Input'!$H$14:$CA$14,"Recurring",'Sch A. Input'!$H$13:$CA$13,"&lt;="&amp;$L$11,'Sch A. Input'!$H$13:$CA$13,"&lt;="&amp;$AI$120,'Sch A. Input'!$H$13:$CA$13,"&gt;"&amp;$Y$120))</f>
        <v>0</v>
      </c>
      <c r="AC126" s="237">
        <f>IF(AA126=0,0,SUMIFS('Sch A. Input'!H17:CA17,'Sch A. Input'!$H$14:$CA$14,"One-time",'Sch A. Input'!$H$13:$CA$13,"&lt;="&amp;$L$11,'Sch A. Input'!$H$13:$CA$13,"&lt;="&amp;$AI$120,'Sch A. Input'!$H$13:$CA$13,"&gt;"&amp;$Y$120))</f>
        <v>0</v>
      </c>
      <c r="AD126" s="272">
        <f t="shared" si="58"/>
        <v>0</v>
      </c>
      <c r="AE126" s="237">
        <f t="shared" si="59"/>
        <v>0</v>
      </c>
      <c r="AF126" s="237">
        <f t="shared" si="60"/>
        <v>0</v>
      </c>
      <c r="AG126" s="219">
        <f t="shared" si="61"/>
        <v>0</v>
      </c>
      <c r="AH126" s="270">
        <f t="shared" si="42"/>
        <v>0</v>
      </c>
      <c r="AI126" s="240">
        <f t="shared" si="43"/>
        <v>0</v>
      </c>
      <c r="AK126" s="274">
        <f t="shared" si="62"/>
        <v>0</v>
      </c>
      <c r="AL126" s="237">
        <f>IF(AK126=0,0,SUMIFS('Sch A. Input'!H17:CA17,'Sch A. Input'!$H$14:$CA$14,"Recurring",'Sch A. Input'!$H$13:$CA$13,"&lt;="&amp;$L$11,'Sch A. Input'!$H$13:$CA$13,"&lt;="&amp;$AS$120,'Sch A. Input'!$H$13:$CA$13,"&gt;"&amp;$AI$120))</f>
        <v>0</v>
      </c>
      <c r="AM126" s="237">
        <f>IF(AK126=0,0,SUMIFS('Sch A. Input'!H17:CA17,'Sch A. Input'!$H$14:$CA$14,"One-time",'Sch A. Input'!$H$13:$CA$13,"&lt;="&amp;L$11,'Sch A. Input'!$H$13:$CA$13,"&lt;="&amp;$AS$120,'Sch A. Input'!$H$13:$CA$13,"&gt;"&amp;$AI$120))</f>
        <v>0</v>
      </c>
      <c r="AN126" s="272">
        <f t="shared" si="63"/>
        <v>0</v>
      </c>
      <c r="AO126" s="237">
        <f t="shared" si="64"/>
        <v>0</v>
      </c>
      <c r="AP126" s="237">
        <f t="shared" si="65"/>
        <v>0</v>
      </c>
      <c r="AQ126" s="219">
        <f t="shared" si="66"/>
        <v>0</v>
      </c>
      <c r="AR126" s="270">
        <f t="shared" si="44"/>
        <v>0</v>
      </c>
      <c r="AS126" s="240">
        <f t="shared" si="45"/>
        <v>0</v>
      </c>
      <c r="AV126" s="3"/>
      <c r="AW126" s="275"/>
      <c r="AX126" s="275"/>
      <c r="BK126" s="2"/>
      <c r="BL126" s="2"/>
      <c r="BM126" s="2"/>
      <c r="BN126" s="2"/>
      <c r="BO126" s="2"/>
      <c r="BP126" s="2"/>
      <c r="BQ126" s="2"/>
      <c r="BR126" s="2"/>
      <c r="BS126" s="2"/>
      <c r="BT126" s="2"/>
      <c r="BU126" s="2"/>
      <c r="BV126" s="2"/>
      <c r="BW126" s="2"/>
      <c r="BX126" s="2"/>
      <c r="BY126" s="2"/>
      <c r="BZ126" s="2"/>
      <c r="CA126" s="2"/>
      <c r="CI126"/>
      <c r="CJ126"/>
      <c r="CK126"/>
      <c r="CL126"/>
      <c r="CM126"/>
      <c r="CN126"/>
      <c r="CO126"/>
      <c r="CP126"/>
      <c r="CQ126"/>
      <c r="CR126"/>
      <c r="CS126"/>
      <c r="CT126"/>
      <c r="CU126"/>
      <c r="CV126"/>
      <c r="CW126"/>
      <c r="CX126"/>
    </row>
    <row r="127" spans="1:102" x14ac:dyDescent="0.35">
      <c r="B127" s="73" t="str">
        <f t="shared" si="34"/>
        <v/>
      </c>
      <c r="C127" s="163" t="str">
        <f t="shared" si="34"/>
        <v/>
      </c>
      <c r="D127" s="262" t="str">
        <f t="shared" ref="D127:F127" si="68">D20</f>
        <v/>
      </c>
      <c r="E127" s="262">
        <f t="shared" si="68"/>
        <v>45016</v>
      </c>
      <c r="F127" s="262">
        <f t="shared" si="68"/>
        <v>0</v>
      </c>
      <c r="G127" s="96">
        <f t="shared" si="47"/>
        <v>0</v>
      </c>
      <c r="H127" s="237">
        <f>IF(G127=0,0,SUMIFS('Sch A. Input'!H18:CA18,'Sch A. Input'!$H$14:$CA$14,"Recurring",'Sch A. Input'!$H$13:$CA$13,"&lt;="&amp;$O$120,'Sch A. Input'!$H$13:$CA$13,"&lt;="&amp;$L$11))</f>
        <v>0</v>
      </c>
      <c r="I127" s="237">
        <f>IF(G127=0,0,SUMIFS('Sch A. Input'!H18:CA18,'Sch A. Input'!$H$14:$CA$14,"One-time",'Sch A. Input'!$H$13:$CA$13,"&lt;="&amp;$O$120,'Sch A. Input'!$H$13:$CA$13,"&lt;="&amp;$L$11))</f>
        <v>0</v>
      </c>
      <c r="J127" s="272">
        <f t="shared" si="48"/>
        <v>0</v>
      </c>
      <c r="K127" s="237">
        <f t="shared" si="49"/>
        <v>0</v>
      </c>
      <c r="L127" s="237">
        <f t="shared" si="50"/>
        <v>0</v>
      </c>
      <c r="M127" s="219">
        <f t="shared" si="51"/>
        <v>0</v>
      </c>
      <c r="N127" s="270">
        <f t="shared" si="36"/>
        <v>0</v>
      </c>
      <c r="O127" s="240">
        <f t="shared" si="37"/>
        <v>0</v>
      </c>
      <c r="P127" s="241"/>
      <c r="Q127" s="274">
        <f t="shared" si="52"/>
        <v>0</v>
      </c>
      <c r="R127" s="237">
        <f>IF(Q127=0,0,SUMIFS('Sch A. Input'!$H18:$CA18,'Sch A. Input'!$H$14:$CA$14,"Recurring",'Sch A. Input'!$H$13:$CA$13,"&lt;="&amp;$Y$120,'Sch A. Input'!$H$13:$CA$13,"&gt;"&amp;$O$120,'Sch A. Input'!$H$13:$CA$13,"&lt;="&amp;$L$11))</f>
        <v>0</v>
      </c>
      <c r="S127" s="237">
        <f>IF(Q127=0,0,SUMIFS('Sch A. Input'!$H18:$CA18,'Sch A. Input'!$H$14:$CA$14,"One-time",'Sch A. Input'!$H$13:$CA$13,"&lt;="&amp;$Y$120,'Sch A. Input'!$H$13:$CA$13,"&gt;"&amp;$O$120,'Sch A. Input'!$H$13:$CA$13,"&lt;="&amp;$L$11))</f>
        <v>0</v>
      </c>
      <c r="T127" s="272">
        <f t="shared" si="53"/>
        <v>0</v>
      </c>
      <c r="U127" s="237">
        <f t="shared" si="54"/>
        <v>0</v>
      </c>
      <c r="V127" s="237">
        <f t="shared" si="55"/>
        <v>0</v>
      </c>
      <c r="W127" s="219">
        <f t="shared" si="56"/>
        <v>0</v>
      </c>
      <c r="X127" s="270">
        <f t="shared" si="39"/>
        <v>0</v>
      </c>
      <c r="Y127" s="240">
        <f t="shared" si="40"/>
        <v>0</v>
      </c>
      <c r="Z127" s="241"/>
      <c r="AA127" s="274">
        <f t="shared" si="57"/>
        <v>0</v>
      </c>
      <c r="AB127" s="237">
        <f>IF(AA127=0,0,SUMIFS('Sch A. Input'!H18:CA18,'Sch A. Input'!$H$14:$CA$14,"Recurring",'Sch A. Input'!$H$13:$CA$13,"&lt;="&amp;$L$11,'Sch A. Input'!$H$13:$CA$13,"&lt;="&amp;$AI$120,'Sch A. Input'!$H$13:$CA$13,"&gt;"&amp;$Y$120))</f>
        <v>0</v>
      </c>
      <c r="AC127" s="237">
        <f>IF(AA127=0,0,SUMIFS('Sch A. Input'!H18:CA18,'Sch A. Input'!$H$14:$CA$14,"One-time",'Sch A. Input'!$H$13:$CA$13,"&lt;="&amp;$L$11,'Sch A. Input'!$H$13:$CA$13,"&lt;="&amp;$AI$120,'Sch A. Input'!$H$13:$CA$13,"&gt;"&amp;$Y$120))</f>
        <v>0</v>
      </c>
      <c r="AD127" s="272">
        <f t="shared" si="58"/>
        <v>0</v>
      </c>
      <c r="AE127" s="237">
        <f t="shared" si="59"/>
        <v>0</v>
      </c>
      <c r="AF127" s="237">
        <f t="shared" si="60"/>
        <v>0</v>
      </c>
      <c r="AG127" s="219">
        <f t="shared" si="61"/>
        <v>0</v>
      </c>
      <c r="AH127" s="270">
        <f t="shared" si="42"/>
        <v>0</v>
      </c>
      <c r="AI127" s="240">
        <f t="shared" si="43"/>
        <v>0</v>
      </c>
      <c r="AK127" s="274">
        <f t="shared" si="62"/>
        <v>0</v>
      </c>
      <c r="AL127" s="237">
        <f>IF(AK127=0,0,SUMIFS('Sch A. Input'!H18:CA18,'Sch A. Input'!$H$14:$CA$14,"Recurring",'Sch A. Input'!$H$13:$CA$13,"&lt;="&amp;$L$11,'Sch A. Input'!$H$13:$CA$13,"&lt;="&amp;$AS$120,'Sch A. Input'!$H$13:$CA$13,"&gt;"&amp;$AI$120))</f>
        <v>0</v>
      </c>
      <c r="AM127" s="237">
        <f>IF(AK127=0,0,SUMIFS('Sch A. Input'!H18:CA18,'Sch A. Input'!$H$14:$CA$14,"One-time",'Sch A. Input'!$H$13:$CA$13,"&lt;="&amp;L$11,'Sch A. Input'!$H$13:$CA$13,"&lt;="&amp;$AS$120,'Sch A. Input'!$H$13:$CA$13,"&gt;"&amp;$AI$120))</f>
        <v>0</v>
      </c>
      <c r="AN127" s="272">
        <f t="shared" si="63"/>
        <v>0</v>
      </c>
      <c r="AO127" s="237">
        <f t="shared" si="64"/>
        <v>0</v>
      </c>
      <c r="AP127" s="237">
        <f t="shared" si="65"/>
        <v>0</v>
      </c>
      <c r="AQ127" s="219">
        <f t="shared" si="66"/>
        <v>0</v>
      </c>
      <c r="AR127" s="270">
        <f t="shared" si="44"/>
        <v>0</v>
      </c>
      <c r="AS127" s="240">
        <f t="shared" si="45"/>
        <v>0</v>
      </c>
      <c r="AV127" s="3"/>
      <c r="AW127" s="275"/>
      <c r="AX127" s="275"/>
      <c r="BK127" s="2"/>
      <c r="BL127" s="2"/>
      <c r="BM127" s="2"/>
      <c r="BN127" s="2"/>
      <c r="BO127" s="2"/>
      <c r="BP127" s="2"/>
      <c r="BQ127" s="2"/>
      <c r="BR127" s="2"/>
      <c r="BS127" s="2"/>
      <c r="BT127" s="2"/>
      <c r="BU127" s="2"/>
      <c r="BV127" s="2"/>
      <c r="BW127" s="2"/>
      <c r="BX127" s="2"/>
      <c r="BY127" s="2"/>
      <c r="BZ127" s="2"/>
      <c r="CA127" s="2"/>
      <c r="CI127"/>
      <c r="CJ127"/>
      <c r="CK127"/>
      <c r="CL127"/>
      <c r="CM127"/>
      <c r="CN127"/>
      <c r="CO127"/>
      <c r="CP127"/>
      <c r="CQ127"/>
      <c r="CR127"/>
      <c r="CS127"/>
      <c r="CT127"/>
      <c r="CU127"/>
      <c r="CV127"/>
      <c r="CW127"/>
      <c r="CX127"/>
    </row>
    <row r="128" spans="1:102" x14ac:dyDescent="0.35">
      <c r="B128" s="73" t="str">
        <f t="shared" si="34"/>
        <v/>
      </c>
      <c r="C128" s="163" t="str">
        <f t="shared" si="34"/>
        <v/>
      </c>
      <c r="D128" s="262" t="str">
        <f t="shared" ref="D128:F128" si="69">D21</f>
        <v/>
      </c>
      <c r="E128" s="262">
        <f t="shared" si="69"/>
        <v>45016</v>
      </c>
      <c r="F128" s="262">
        <f t="shared" si="69"/>
        <v>0</v>
      </c>
      <c r="G128" s="96">
        <f t="shared" si="47"/>
        <v>0</v>
      </c>
      <c r="H128" s="237">
        <f>IF(G128=0,0,SUMIFS('Sch A. Input'!H19:CA19,'Sch A. Input'!$H$14:$CA$14,"Recurring",'Sch A. Input'!$H$13:$CA$13,"&lt;="&amp;$O$120,'Sch A. Input'!$H$13:$CA$13,"&lt;="&amp;$L$11))</f>
        <v>0</v>
      </c>
      <c r="I128" s="237">
        <f>IF(G128=0,0,SUMIFS('Sch A. Input'!H19:CA19,'Sch A. Input'!$H$14:$CA$14,"One-time",'Sch A. Input'!$H$13:$CA$13,"&lt;="&amp;$O$120,'Sch A. Input'!$H$13:$CA$13,"&lt;="&amp;$L$11))</f>
        <v>0</v>
      </c>
      <c r="J128" s="272">
        <f t="shared" si="48"/>
        <v>0</v>
      </c>
      <c r="K128" s="237">
        <f t="shared" si="49"/>
        <v>0</v>
      </c>
      <c r="L128" s="237">
        <f t="shared" si="50"/>
        <v>0</v>
      </c>
      <c r="M128" s="219">
        <f t="shared" si="51"/>
        <v>0</v>
      </c>
      <c r="N128" s="270">
        <f t="shared" si="36"/>
        <v>0</v>
      </c>
      <c r="O128" s="240">
        <f t="shared" si="37"/>
        <v>0</v>
      </c>
      <c r="P128" s="241"/>
      <c r="Q128" s="274">
        <f t="shared" si="52"/>
        <v>0</v>
      </c>
      <c r="R128" s="237">
        <f>IF(Q128=0,0,SUMIFS('Sch A. Input'!$H19:$CA19,'Sch A. Input'!$H$14:$CA$14,"Recurring",'Sch A. Input'!$H$13:$CA$13,"&lt;="&amp;$Y$120,'Sch A. Input'!$H$13:$CA$13,"&gt;"&amp;$O$120,'Sch A. Input'!$H$13:$CA$13,"&lt;="&amp;$L$11))</f>
        <v>0</v>
      </c>
      <c r="S128" s="237">
        <f>IF(Q128=0,0,SUMIFS('Sch A. Input'!$H19:$CA19,'Sch A. Input'!$H$14:$CA$14,"One-time",'Sch A. Input'!$H$13:$CA$13,"&lt;="&amp;$Y$120,'Sch A. Input'!$H$13:$CA$13,"&gt;"&amp;$O$120,'Sch A. Input'!$H$13:$CA$13,"&lt;="&amp;$L$11))</f>
        <v>0</v>
      </c>
      <c r="T128" s="272">
        <f t="shared" si="53"/>
        <v>0</v>
      </c>
      <c r="U128" s="237">
        <f t="shared" si="54"/>
        <v>0</v>
      </c>
      <c r="V128" s="237">
        <f t="shared" si="55"/>
        <v>0</v>
      </c>
      <c r="W128" s="219">
        <f t="shared" si="56"/>
        <v>0</v>
      </c>
      <c r="X128" s="270">
        <f t="shared" si="39"/>
        <v>0</v>
      </c>
      <c r="Y128" s="240">
        <f t="shared" si="40"/>
        <v>0</v>
      </c>
      <c r="Z128" s="241"/>
      <c r="AA128" s="274">
        <f t="shared" si="57"/>
        <v>0</v>
      </c>
      <c r="AB128" s="237">
        <f>IF(AA128=0,0,SUMIFS('Sch A. Input'!H19:CA19,'Sch A. Input'!$H$14:$CA$14,"Recurring",'Sch A. Input'!$H$13:$CA$13,"&lt;="&amp;$L$11,'Sch A. Input'!$H$13:$CA$13,"&lt;="&amp;$AI$120,'Sch A. Input'!$H$13:$CA$13,"&gt;"&amp;$Y$120))</f>
        <v>0</v>
      </c>
      <c r="AC128" s="237">
        <f>IF(AA128=0,0,SUMIFS('Sch A. Input'!H19:CA19,'Sch A. Input'!$H$14:$CA$14,"One-time",'Sch A. Input'!$H$13:$CA$13,"&lt;="&amp;$L$11,'Sch A. Input'!$H$13:$CA$13,"&lt;="&amp;$AI$120,'Sch A. Input'!$H$13:$CA$13,"&gt;"&amp;$Y$120))</f>
        <v>0</v>
      </c>
      <c r="AD128" s="272">
        <f t="shared" si="58"/>
        <v>0</v>
      </c>
      <c r="AE128" s="237">
        <f t="shared" si="59"/>
        <v>0</v>
      </c>
      <c r="AF128" s="237">
        <f t="shared" si="60"/>
        <v>0</v>
      </c>
      <c r="AG128" s="219">
        <f t="shared" si="61"/>
        <v>0</v>
      </c>
      <c r="AH128" s="270">
        <f t="shared" si="42"/>
        <v>0</v>
      </c>
      <c r="AI128" s="240">
        <f t="shared" si="43"/>
        <v>0</v>
      </c>
      <c r="AK128" s="274">
        <f t="shared" si="62"/>
        <v>0</v>
      </c>
      <c r="AL128" s="237">
        <f>IF(AK128=0,0,SUMIFS('Sch A. Input'!H19:CA19,'Sch A. Input'!$H$14:$CA$14,"Recurring",'Sch A. Input'!$H$13:$CA$13,"&lt;="&amp;$L$11,'Sch A. Input'!$H$13:$CA$13,"&lt;="&amp;$AS$120,'Sch A. Input'!$H$13:$CA$13,"&gt;"&amp;$AI$120))</f>
        <v>0</v>
      </c>
      <c r="AM128" s="237">
        <f>IF(AK128=0,0,SUMIFS('Sch A. Input'!H19:CA19,'Sch A. Input'!$H$14:$CA$14,"One-time",'Sch A. Input'!$H$13:$CA$13,"&lt;="&amp;L$11,'Sch A. Input'!$H$13:$CA$13,"&lt;="&amp;$AS$120,'Sch A. Input'!$H$13:$CA$13,"&gt;"&amp;$AI$120))</f>
        <v>0</v>
      </c>
      <c r="AN128" s="272">
        <f t="shared" si="63"/>
        <v>0</v>
      </c>
      <c r="AO128" s="237">
        <f t="shared" si="64"/>
        <v>0</v>
      </c>
      <c r="AP128" s="237">
        <f t="shared" si="65"/>
        <v>0</v>
      </c>
      <c r="AQ128" s="219">
        <f t="shared" si="66"/>
        <v>0</v>
      </c>
      <c r="AR128" s="270">
        <f t="shared" si="44"/>
        <v>0</v>
      </c>
      <c r="AS128" s="240">
        <f t="shared" si="45"/>
        <v>0</v>
      </c>
      <c r="AV128" s="3"/>
      <c r="AW128" s="275"/>
      <c r="AX128" s="275"/>
      <c r="BK128" s="2"/>
      <c r="BL128" s="2"/>
      <c r="BM128" s="2"/>
      <c r="BN128" s="2"/>
      <c r="BO128" s="2"/>
      <c r="BP128" s="2"/>
      <c r="BQ128" s="2"/>
      <c r="BR128" s="2"/>
      <c r="BS128" s="2"/>
      <c r="BT128" s="2"/>
      <c r="BU128" s="2"/>
      <c r="BV128" s="2"/>
      <c r="BW128" s="2"/>
      <c r="BX128" s="2"/>
      <c r="BY128" s="2"/>
      <c r="BZ128" s="2"/>
      <c r="CA128" s="2"/>
      <c r="CI128"/>
      <c r="CJ128"/>
      <c r="CK128"/>
      <c r="CL128"/>
      <c r="CM128"/>
      <c r="CN128"/>
      <c r="CO128"/>
      <c r="CP128"/>
      <c r="CQ128"/>
      <c r="CR128"/>
      <c r="CS128"/>
      <c r="CT128"/>
      <c r="CU128"/>
      <c r="CV128"/>
      <c r="CW128"/>
      <c r="CX128"/>
    </row>
    <row r="129" spans="2:102" x14ac:dyDescent="0.35">
      <c r="B129" s="70" t="str">
        <f t="shared" si="34"/>
        <v/>
      </c>
      <c r="C129" s="164" t="str">
        <f t="shared" si="34"/>
        <v/>
      </c>
      <c r="D129" s="262" t="str">
        <f t="shared" ref="D129:F129" si="70">D22</f>
        <v/>
      </c>
      <c r="E129" s="262">
        <f t="shared" si="70"/>
        <v>45016</v>
      </c>
      <c r="F129" s="262">
        <f t="shared" si="70"/>
        <v>0</v>
      </c>
      <c r="G129" s="96">
        <f t="shared" si="47"/>
        <v>0</v>
      </c>
      <c r="H129" s="237">
        <f>IF(G129=0,0,SUMIFS('Sch A. Input'!H20:CA20,'Sch A. Input'!$H$14:$CA$14,"Recurring",'Sch A. Input'!$H$13:$CA$13,"&lt;="&amp;$O$120,'Sch A. Input'!$H$13:$CA$13,"&lt;="&amp;$L$11))</f>
        <v>0</v>
      </c>
      <c r="I129" s="237">
        <f>IF(G129=0,0,SUMIFS('Sch A. Input'!H20:CA20,'Sch A. Input'!$H$14:$CA$14,"One-time",'Sch A. Input'!$H$13:$CA$13,"&lt;="&amp;$O$120,'Sch A. Input'!$H$13:$CA$13,"&lt;="&amp;$L$11))</f>
        <v>0</v>
      </c>
      <c r="J129" s="272">
        <f t="shared" si="48"/>
        <v>0</v>
      </c>
      <c r="K129" s="237">
        <f t="shared" si="49"/>
        <v>0</v>
      </c>
      <c r="L129" s="237">
        <f t="shared" si="50"/>
        <v>0</v>
      </c>
      <c r="M129" s="265">
        <f t="shared" si="51"/>
        <v>0</v>
      </c>
      <c r="N129" s="270">
        <f t="shared" si="36"/>
        <v>0</v>
      </c>
      <c r="O129" s="240">
        <f t="shared" si="37"/>
        <v>0</v>
      </c>
      <c r="P129" s="241"/>
      <c r="Q129" s="274">
        <f t="shared" si="52"/>
        <v>0</v>
      </c>
      <c r="R129" s="237">
        <f>IF(Q129=0,0,SUMIFS('Sch A. Input'!$H20:$CA20,'Sch A. Input'!$H$14:$CA$14,"Recurring",'Sch A. Input'!$H$13:$CA$13,"&lt;="&amp;$Y$120,'Sch A. Input'!$H$13:$CA$13,"&gt;"&amp;$O$120,'Sch A. Input'!$H$13:$CA$13,"&lt;="&amp;$L$11))</f>
        <v>0</v>
      </c>
      <c r="S129" s="237">
        <f>IF(Q129=0,0,SUMIFS('Sch A. Input'!$H20:$CA20,'Sch A. Input'!$H$14:$CA$14,"One-time",'Sch A. Input'!$H$13:$CA$13,"&lt;="&amp;$Y$120,'Sch A. Input'!$H$13:$CA$13,"&gt;"&amp;$O$120,'Sch A. Input'!$H$13:$CA$13,"&lt;="&amp;$L$11))</f>
        <v>0</v>
      </c>
      <c r="T129" s="272">
        <f t="shared" si="53"/>
        <v>0</v>
      </c>
      <c r="U129" s="237">
        <f t="shared" si="54"/>
        <v>0</v>
      </c>
      <c r="V129" s="237">
        <f t="shared" si="55"/>
        <v>0</v>
      </c>
      <c r="W129" s="265">
        <f t="shared" si="56"/>
        <v>0</v>
      </c>
      <c r="X129" s="270">
        <f t="shared" si="39"/>
        <v>0</v>
      </c>
      <c r="Y129" s="240">
        <f t="shared" si="40"/>
        <v>0</v>
      </c>
      <c r="Z129" s="241"/>
      <c r="AA129" s="274">
        <f t="shared" si="57"/>
        <v>0</v>
      </c>
      <c r="AB129" s="237">
        <f>IF(AA129=0,0,SUMIFS('Sch A. Input'!H20:CA20,'Sch A. Input'!$H$14:$CA$14,"Recurring",'Sch A. Input'!$H$13:$CA$13,"&lt;="&amp;$L$11,'Sch A. Input'!$H$13:$CA$13,"&lt;="&amp;$AI$120,'Sch A. Input'!$H$13:$CA$13,"&gt;"&amp;$Y$120))</f>
        <v>0</v>
      </c>
      <c r="AC129" s="237">
        <f>IF(AA129=0,0,SUMIFS('Sch A. Input'!H20:CA20,'Sch A. Input'!$H$14:$CA$14,"One-time",'Sch A. Input'!$H$13:$CA$13,"&lt;="&amp;$L$11,'Sch A. Input'!$H$13:$CA$13,"&lt;="&amp;$AI$120,'Sch A. Input'!$H$13:$CA$13,"&gt;"&amp;$Y$120))</f>
        <v>0</v>
      </c>
      <c r="AD129" s="272">
        <f t="shared" si="58"/>
        <v>0</v>
      </c>
      <c r="AE129" s="237">
        <f t="shared" si="59"/>
        <v>0</v>
      </c>
      <c r="AF129" s="237">
        <f t="shared" si="60"/>
        <v>0</v>
      </c>
      <c r="AG129" s="265">
        <f t="shared" si="61"/>
        <v>0</v>
      </c>
      <c r="AH129" s="270">
        <f t="shared" si="42"/>
        <v>0</v>
      </c>
      <c r="AI129" s="240">
        <f t="shared" si="43"/>
        <v>0</v>
      </c>
      <c r="AJ129" s="3"/>
      <c r="AK129" s="274">
        <f t="shared" si="62"/>
        <v>0</v>
      </c>
      <c r="AL129" s="237">
        <f>IF(AK129=0,0,SUMIFS('Sch A. Input'!H20:CA20,'Sch A. Input'!$H$14:$CA$14,"Recurring",'Sch A. Input'!$H$13:$CA$13,"&lt;="&amp;$L$11,'Sch A. Input'!$H$13:$CA$13,"&lt;="&amp;$AS$120,'Sch A. Input'!$H$13:$CA$13,"&gt;"&amp;$AI$120))</f>
        <v>0</v>
      </c>
      <c r="AM129" s="237">
        <f>IF(AK129=0,0,SUMIFS('Sch A. Input'!H20:CA20,'Sch A. Input'!$H$14:$CA$14,"One-time",'Sch A. Input'!$H$13:$CA$13,"&lt;="&amp;L$11,'Sch A. Input'!$H$13:$CA$13,"&lt;="&amp;$AS$120,'Sch A. Input'!$H$13:$CA$13,"&gt;"&amp;$AI$120))</f>
        <v>0</v>
      </c>
      <c r="AN129" s="272">
        <f t="shared" si="63"/>
        <v>0</v>
      </c>
      <c r="AO129" s="237">
        <f t="shared" si="64"/>
        <v>0</v>
      </c>
      <c r="AP129" s="237">
        <f t="shared" si="65"/>
        <v>0</v>
      </c>
      <c r="AQ129" s="265">
        <f t="shared" si="66"/>
        <v>0</v>
      </c>
      <c r="AR129" s="270">
        <f t="shared" si="44"/>
        <v>0</v>
      </c>
      <c r="AS129" s="240">
        <f t="shared" si="45"/>
        <v>0</v>
      </c>
      <c r="AV129" s="3"/>
      <c r="AW129" s="275"/>
      <c r="AX129" s="275"/>
      <c r="BK129" s="2"/>
      <c r="BL129" s="2"/>
      <c r="BM129" s="2"/>
      <c r="BN129" s="2"/>
      <c r="BO129" s="2"/>
      <c r="BP129" s="2"/>
      <c r="BQ129" s="2"/>
      <c r="BR129" s="2"/>
      <c r="BS129" s="2"/>
      <c r="BT129" s="2"/>
      <c r="BU129" s="2"/>
      <c r="BV129" s="2"/>
      <c r="BW129" s="2"/>
      <c r="BX129" s="2"/>
      <c r="BY129" s="2"/>
      <c r="BZ129" s="2"/>
      <c r="CA129" s="2"/>
      <c r="CI129"/>
      <c r="CJ129"/>
      <c r="CK129"/>
      <c r="CL129"/>
      <c r="CM129"/>
      <c r="CN129"/>
      <c r="CO129"/>
      <c r="CP129"/>
      <c r="CQ129"/>
      <c r="CR129"/>
      <c r="CS129"/>
      <c r="CT129"/>
      <c r="CU129"/>
      <c r="CV129"/>
      <c r="CW129"/>
      <c r="CX129"/>
    </row>
    <row r="130" spans="2:102" x14ac:dyDescent="0.35">
      <c r="B130" s="70" t="str">
        <f t="shared" si="34"/>
        <v/>
      </c>
      <c r="C130" s="164" t="str">
        <f t="shared" si="34"/>
        <v/>
      </c>
      <c r="D130" s="262" t="str">
        <f t="shared" ref="D130:F130" si="71">D23</f>
        <v/>
      </c>
      <c r="E130" s="262">
        <f t="shared" si="71"/>
        <v>45016</v>
      </c>
      <c r="F130" s="262">
        <f t="shared" si="71"/>
        <v>0</v>
      </c>
      <c r="G130" s="96">
        <f t="shared" si="47"/>
        <v>0</v>
      </c>
      <c r="H130" s="237">
        <f>IF(G130=0,0,SUMIFS('Sch A. Input'!H21:CA21,'Sch A. Input'!$H$14:$CA$14,"Recurring",'Sch A. Input'!$H$13:$CA$13,"&lt;="&amp;$O$120,'Sch A. Input'!$H$13:$CA$13,"&lt;="&amp;$L$11))</f>
        <v>0</v>
      </c>
      <c r="I130" s="237">
        <f>IF(G130=0,0,SUMIFS('Sch A. Input'!H21:CA21,'Sch A. Input'!$H$14:$CA$14,"One-time",'Sch A. Input'!$H$13:$CA$13,"&lt;="&amp;$O$120,'Sch A. Input'!$H$13:$CA$13,"&lt;="&amp;$L$11))</f>
        <v>0</v>
      </c>
      <c r="J130" s="272">
        <f t="shared" si="48"/>
        <v>0</v>
      </c>
      <c r="K130" s="237">
        <f t="shared" si="49"/>
        <v>0</v>
      </c>
      <c r="L130" s="237">
        <f t="shared" si="50"/>
        <v>0</v>
      </c>
      <c r="M130" s="265">
        <f t="shared" si="51"/>
        <v>0</v>
      </c>
      <c r="N130" s="270">
        <f t="shared" si="36"/>
        <v>0</v>
      </c>
      <c r="O130" s="240">
        <f t="shared" si="37"/>
        <v>0</v>
      </c>
      <c r="P130" s="241"/>
      <c r="Q130" s="274">
        <f t="shared" si="52"/>
        <v>0</v>
      </c>
      <c r="R130" s="237">
        <f>IF(Q130=0,0,SUMIFS('Sch A. Input'!$H21:$CA21,'Sch A. Input'!$H$14:$CA$14,"Recurring",'Sch A. Input'!$H$13:$CA$13,"&lt;="&amp;$Y$120,'Sch A. Input'!$H$13:$CA$13,"&gt;"&amp;$O$120,'Sch A. Input'!$H$13:$CA$13,"&lt;="&amp;$L$11))</f>
        <v>0</v>
      </c>
      <c r="S130" s="237">
        <f>IF(Q130=0,0,SUMIFS('Sch A. Input'!$H21:$CA21,'Sch A. Input'!$H$14:$CA$14,"One-time",'Sch A. Input'!$H$13:$CA$13,"&lt;="&amp;$Y$120,'Sch A. Input'!$H$13:$CA$13,"&gt;"&amp;$O$120,'Sch A. Input'!$H$13:$CA$13,"&lt;="&amp;$L$11))</f>
        <v>0</v>
      </c>
      <c r="T130" s="272">
        <f t="shared" si="53"/>
        <v>0</v>
      </c>
      <c r="U130" s="237">
        <f t="shared" si="54"/>
        <v>0</v>
      </c>
      <c r="V130" s="237">
        <f t="shared" si="55"/>
        <v>0</v>
      </c>
      <c r="W130" s="265">
        <f t="shared" si="56"/>
        <v>0</v>
      </c>
      <c r="X130" s="270">
        <f t="shared" si="39"/>
        <v>0</v>
      </c>
      <c r="Y130" s="240">
        <f t="shared" si="40"/>
        <v>0</v>
      </c>
      <c r="Z130" s="241"/>
      <c r="AA130" s="274">
        <f t="shared" si="57"/>
        <v>0</v>
      </c>
      <c r="AB130" s="237">
        <f>IF(AA130=0,0,SUMIFS('Sch A. Input'!H21:CA21,'Sch A. Input'!$H$14:$CA$14,"Recurring",'Sch A. Input'!$H$13:$CA$13,"&lt;="&amp;$L$11,'Sch A. Input'!$H$13:$CA$13,"&lt;="&amp;$AI$120,'Sch A. Input'!$H$13:$CA$13,"&gt;"&amp;$Y$120))</f>
        <v>0</v>
      </c>
      <c r="AC130" s="237">
        <f>IF(AA130=0,0,SUMIFS('Sch A. Input'!H21:CA21,'Sch A. Input'!$H$14:$CA$14,"One-time",'Sch A. Input'!$H$13:$CA$13,"&lt;="&amp;$L$11,'Sch A. Input'!$H$13:$CA$13,"&lt;="&amp;$AI$120,'Sch A. Input'!$H$13:$CA$13,"&gt;"&amp;$Y$120))</f>
        <v>0</v>
      </c>
      <c r="AD130" s="272">
        <f t="shared" si="58"/>
        <v>0</v>
      </c>
      <c r="AE130" s="237">
        <f t="shared" si="59"/>
        <v>0</v>
      </c>
      <c r="AF130" s="237">
        <f t="shared" si="60"/>
        <v>0</v>
      </c>
      <c r="AG130" s="265">
        <f t="shared" si="61"/>
        <v>0</v>
      </c>
      <c r="AH130" s="270">
        <f t="shared" si="42"/>
        <v>0</v>
      </c>
      <c r="AI130" s="240">
        <f t="shared" si="43"/>
        <v>0</v>
      </c>
      <c r="AK130" s="274">
        <f t="shared" si="62"/>
        <v>0</v>
      </c>
      <c r="AL130" s="237">
        <f>IF(AK130=0,0,SUMIFS('Sch A. Input'!H21:CA21,'Sch A. Input'!$H$14:$CA$14,"Recurring",'Sch A. Input'!$H$13:$CA$13,"&lt;="&amp;$L$11,'Sch A. Input'!$H$13:$CA$13,"&lt;="&amp;$AS$120,'Sch A. Input'!$H$13:$CA$13,"&gt;"&amp;$AI$120))</f>
        <v>0</v>
      </c>
      <c r="AM130" s="237">
        <f>IF(AK130=0,0,SUMIFS('Sch A. Input'!H21:CA21,'Sch A. Input'!$H$14:$CA$14,"One-time",'Sch A. Input'!$H$13:$CA$13,"&lt;="&amp;L$11,'Sch A. Input'!$H$13:$CA$13,"&lt;="&amp;$AS$120,'Sch A. Input'!$H$13:$CA$13,"&gt;"&amp;$AI$120))</f>
        <v>0</v>
      </c>
      <c r="AN130" s="272">
        <f t="shared" si="63"/>
        <v>0</v>
      </c>
      <c r="AO130" s="237">
        <f t="shared" si="64"/>
        <v>0</v>
      </c>
      <c r="AP130" s="237">
        <f t="shared" si="65"/>
        <v>0</v>
      </c>
      <c r="AQ130" s="265">
        <f t="shared" si="66"/>
        <v>0</v>
      </c>
      <c r="AR130" s="270">
        <f t="shared" si="44"/>
        <v>0</v>
      </c>
      <c r="AS130" s="240">
        <f t="shared" si="45"/>
        <v>0</v>
      </c>
      <c r="AV130" s="3"/>
      <c r="AW130" s="275"/>
      <c r="AX130" s="275"/>
      <c r="BK130" s="2"/>
      <c r="BL130" s="2"/>
      <c r="BM130" s="2"/>
      <c r="BN130" s="2"/>
      <c r="BO130" s="2"/>
      <c r="BP130" s="2"/>
      <c r="BQ130" s="2"/>
      <c r="BR130" s="2"/>
      <c r="BS130" s="2"/>
      <c r="BT130" s="2"/>
      <c r="BU130" s="2"/>
      <c r="BV130" s="2"/>
      <c r="BW130" s="2"/>
      <c r="BX130" s="2"/>
      <c r="BY130" s="2"/>
      <c r="BZ130" s="2"/>
      <c r="CA130" s="2"/>
      <c r="CI130"/>
      <c r="CJ130"/>
      <c r="CK130"/>
      <c r="CL130"/>
      <c r="CM130"/>
      <c r="CN130"/>
      <c r="CO130"/>
      <c r="CP130"/>
      <c r="CQ130"/>
      <c r="CR130"/>
      <c r="CS130"/>
      <c r="CT130"/>
      <c r="CU130"/>
      <c r="CV130"/>
      <c r="CW130"/>
      <c r="CX130"/>
    </row>
    <row r="131" spans="2:102" x14ac:dyDescent="0.35">
      <c r="B131" s="70" t="str">
        <f t="shared" si="34"/>
        <v/>
      </c>
      <c r="C131" s="164" t="str">
        <f t="shared" si="34"/>
        <v/>
      </c>
      <c r="D131" s="262" t="str">
        <f t="shared" ref="D131:F131" si="72">D24</f>
        <v/>
      </c>
      <c r="E131" s="262">
        <f t="shared" si="72"/>
        <v>45016</v>
      </c>
      <c r="F131" s="262">
        <f t="shared" si="72"/>
        <v>0</v>
      </c>
      <c r="G131" s="96">
        <f t="shared" si="47"/>
        <v>0</v>
      </c>
      <c r="H131" s="237">
        <f>IF(G131=0,0,SUMIFS('Sch A. Input'!H22:CA22,'Sch A. Input'!$H$14:$CA$14,"Recurring",'Sch A. Input'!$H$13:$CA$13,"&lt;="&amp;$O$120,'Sch A. Input'!$H$13:$CA$13,"&lt;="&amp;$L$11))</f>
        <v>0</v>
      </c>
      <c r="I131" s="237">
        <f>IF(G131=0,0,SUMIFS('Sch A. Input'!H22:CA22,'Sch A. Input'!$H$14:$CA$14,"One-time",'Sch A. Input'!$H$13:$CA$13,"&lt;="&amp;$O$120,'Sch A. Input'!$H$13:$CA$13,"&lt;="&amp;$L$11))</f>
        <v>0</v>
      </c>
      <c r="J131" s="272">
        <f t="shared" si="48"/>
        <v>0</v>
      </c>
      <c r="K131" s="237">
        <f t="shared" si="49"/>
        <v>0</v>
      </c>
      <c r="L131" s="237">
        <f t="shared" si="50"/>
        <v>0</v>
      </c>
      <c r="M131" s="265">
        <f t="shared" si="51"/>
        <v>0</v>
      </c>
      <c r="N131" s="270">
        <f t="shared" si="36"/>
        <v>0</v>
      </c>
      <c r="O131" s="240">
        <f t="shared" si="37"/>
        <v>0</v>
      </c>
      <c r="P131" s="241"/>
      <c r="Q131" s="274">
        <f t="shared" si="52"/>
        <v>0</v>
      </c>
      <c r="R131" s="237">
        <f>IF(Q131=0,0,SUMIFS('Sch A. Input'!$H22:$CA22,'Sch A. Input'!$H$14:$CA$14,"Recurring",'Sch A. Input'!$H$13:$CA$13,"&lt;="&amp;$Y$120,'Sch A. Input'!$H$13:$CA$13,"&gt;"&amp;$O$120,'Sch A. Input'!$H$13:$CA$13,"&lt;="&amp;$L$11))</f>
        <v>0</v>
      </c>
      <c r="S131" s="237">
        <f>IF(Q131=0,0,SUMIFS('Sch A. Input'!$H22:$CA22,'Sch A. Input'!$H$14:$CA$14,"One-time",'Sch A. Input'!$H$13:$CA$13,"&lt;="&amp;$Y$120,'Sch A. Input'!$H$13:$CA$13,"&gt;"&amp;$O$120,'Sch A. Input'!$H$13:$CA$13,"&lt;="&amp;$L$11))</f>
        <v>0</v>
      </c>
      <c r="T131" s="272">
        <f t="shared" si="53"/>
        <v>0</v>
      </c>
      <c r="U131" s="237">
        <f t="shared" si="54"/>
        <v>0</v>
      </c>
      <c r="V131" s="237">
        <f t="shared" si="55"/>
        <v>0</v>
      </c>
      <c r="W131" s="265">
        <f t="shared" si="56"/>
        <v>0</v>
      </c>
      <c r="X131" s="270">
        <f t="shared" si="39"/>
        <v>0</v>
      </c>
      <c r="Y131" s="240">
        <f t="shared" si="40"/>
        <v>0</v>
      </c>
      <c r="Z131" s="241"/>
      <c r="AA131" s="274">
        <f t="shared" si="57"/>
        <v>0</v>
      </c>
      <c r="AB131" s="237">
        <f>IF(AA131=0,0,SUMIFS('Sch A. Input'!H22:CA22,'Sch A. Input'!$H$14:$CA$14,"Recurring",'Sch A. Input'!$H$13:$CA$13,"&lt;="&amp;$L$11,'Sch A. Input'!$H$13:$CA$13,"&lt;="&amp;$AI$120,'Sch A. Input'!$H$13:$CA$13,"&gt;"&amp;$Y$120))</f>
        <v>0</v>
      </c>
      <c r="AC131" s="237">
        <f>IF(AA131=0,0,SUMIFS('Sch A. Input'!H22:CA22,'Sch A. Input'!$H$14:$CA$14,"One-time",'Sch A. Input'!$H$13:$CA$13,"&lt;="&amp;$L$11,'Sch A. Input'!$H$13:$CA$13,"&lt;="&amp;$AI$120,'Sch A. Input'!$H$13:$CA$13,"&gt;"&amp;$Y$120))</f>
        <v>0</v>
      </c>
      <c r="AD131" s="272">
        <f t="shared" si="58"/>
        <v>0</v>
      </c>
      <c r="AE131" s="237">
        <f t="shared" si="59"/>
        <v>0</v>
      </c>
      <c r="AF131" s="237">
        <f t="shared" si="60"/>
        <v>0</v>
      </c>
      <c r="AG131" s="265">
        <f t="shared" si="61"/>
        <v>0</v>
      </c>
      <c r="AH131" s="270">
        <f t="shared" si="42"/>
        <v>0</v>
      </c>
      <c r="AI131" s="240">
        <f t="shared" si="43"/>
        <v>0</v>
      </c>
      <c r="AK131" s="274">
        <f t="shared" si="62"/>
        <v>0</v>
      </c>
      <c r="AL131" s="237">
        <f>IF(AK131=0,0,SUMIFS('Sch A. Input'!H22:CA22,'Sch A. Input'!$H$14:$CA$14,"Recurring",'Sch A. Input'!$H$13:$CA$13,"&lt;="&amp;$L$11,'Sch A. Input'!$H$13:$CA$13,"&lt;="&amp;$AS$120,'Sch A. Input'!$H$13:$CA$13,"&gt;"&amp;$AI$120))</f>
        <v>0</v>
      </c>
      <c r="AM131" s="237">
        <f>IF(AK131=0,0,SUMIFS('Sch A. Input'!H22:CA22,'Sch A. Input'!$H$14:$CA$14,"One-time",'Sch A. Input'!$H$13:$CA$13,"&lt;="&amp;L$11,'Sch A. Input'!$H$13:$CA$13,"&lt;="&amp;$AS$120,'Sch A. Input'!$H$13:$CA$13,"&gt;"&amp;$AI$120))</f>
        <v>0</v>
      </c>
      <c r="AN131" s="272">
        <f t="shared" si="63"/>
        <v>0</v>
      </c>
      <c r="AO131" s="237">
        <f t="shared" si="64"/>
        <v>0</v>
      </c>
      <c r="AP131" s="237">
        <f t="shared" si="65"/>
        <v>0</v>
      </c>
      <c r="AQ131" s="265">
        <f t="shared" si="66"/>
        <v>0</v>
      </c>
      <c r="AR131" s="270">
        <f t="shared" si="44"/>
        <v>0</v>
      </c>
      <c r="AS131" s="240">
        <f t="shared" si="45"/>
        <v>0</v>
      </c>
      <c r="AV131" s="3"/>
      <c r="AW131" s="275"/>
      <c r="AX131" s="275"/>
      <c r="BK131" s="2"/>
      <c r="BL131" s="2"/>
      <c r="BM131" s="2"/>
      <c r="BN131" s="2"/>
      <c r="BO131" s="2"/>
      <c r="BP131" s="2"/>
      <c r="BQ131" s="2"/>
      <c r="BR131" s="2"/>
      <c r="BS131" s="2"/>
      <c r="BT131" s="2"/>
      <c r="BU131" s="2"/>
      <c r="BV131" s="2"/>
      <c r="BW131" s="2"/>
      <c r="BX131" s="2"/>
      <c r="BY131" s="2"/>
      <c r="BZ131" s="2"/>
      <c r="CA131" s="2"/>
      <c r="CI131"/>
      <c r="CJ131"/>
      <c r="CK131"/>
      <c r="CL131"/>
      <c r="CM131"/>
      <c r="CN131"/>
      <c r="CO131"/>
      <c r="CP131"/>
      <c r="CQ131"/>
      <c r="CR131"/>
      <c r="CS131"/>
      <c r="CT131"/>
      <c r="CU131"/>
      <c r="CV131"/>
      <c r="CW131"/>
      <c r="CX131"/>
    </row>
    <row r="132" spans="2:102" x14ac:dyDescent="0.35">
      <c r="B132" s="70" t="str">
        <f t="shared" si="34"/>
        <v/>
      </c>
      <c r="C132" s="164" t="str">
        <f t="shared" si="34"/>
        <v/>
      </c>
      <c r="D132" s="262" t="str">
        <f t="shared" ref="D132:F132" si="73">D25</f>
        <v/>
      </c>
      <c r="E132" s="262">
        <f t="shared" si="73"/>
        <v>45016</v>
      </c>
      <c r="F132" s="262">
        <f t="shared" si="73"/>
        <v>0</v>
      </c>
      <c r="G132" s="96">
        <f t="shared" si="47"/>
        <v>0</v>
      </c>
      <c r="H132" s="237">
        <f>IF(G132=0,0,SUMIFS('Sch A. Input'!H23:CA23,'Sch A. Input'!$H$14:$CA$14,"Recurring",'Sch A. Input'!$H$13:$CA$13,"&lt;="&amp;$O$120,'Sch A. Input'!$H$13:$CA$13,"&lt;="&amp;$L$11))</f>
        <v>0</v>
      </c>
      <c r="I132" s="237">
        <f>IF(G132=0,0,SUMIFS('Sch A. Input'!H23:CA23,'Sch A. Input'!$H$14:$CA$14,"One-time",'Sch A. Input'!$H$13:$CA$13,"&lt;="&amp;$O$120,'Sch A. Input'!$H$13:$CA$13,"&lt;="&amp;$L$11))</f>
        <v>0</v>
      </c>
      <c r="J132" s="272">
        <f t="shared" si="48"/>
        <v>0</v>
      </c>
      <c r="K132" s="237">
        <f t="shared" si="49"/>
        <v>0</v>
      </c>
      <c r="L132" s="237">
        <f t="shared" si="50"/>
        <v>0</v>
      </c>
      <c r="M132" s="265">
        <f t="shared" si="51"/>
        <v>0</v>
      </c>
      <c r="N132" s="270">
        <f t="shared" si="36"/>
        <v>0</v>
      </c>
      <c r="O132" s="240">
        <f t="shared" si="37"/>
        <v>0</v>
      </c>
      <c r="P132" s="241"/>
      <c r="Q132" s="274">
        <f t="shared" si="52"/>
        <v>0</v>
      </c>
      <c r="R132" s="237">
        <f>IF(Q132=0,0,SUMIFS('Sch A. Input'!$H23:$CA23,'Sch A. Input'!$H$14:$CA$14,"Recurring",'Sch A. Input'!$H$13:$CA$13,"&lt;="&amp;$Y$120,'Sch A. Input'!$H$13:$CA$13,"&gt;"&amp;$O$120,'Sch A. Input'!$H$13:$CA$13,"&lt;="&amp;$L$11))</f>
        <v>0</v>
      </c>
      <c r="S132" s="237">
        <f>IF(Q132=0,0,SUMIFS('Sch A. Input'!$H23:$CA23,'Sch A. Input'!$H$14:$CA$14,"One-time",'Sch A. Input'!$H$13:$CA$13,"&lt;="&amp;$Y$120,'Sch A. Input'!$H$13:$CA$13,"&gt;"&amp;$O$120,'Sch A. Input'!$H$13:$CA$13,"&lt;="&amp;$L$11))</f>
        <v>0</v>
      </c>
      <c r="T132" s="272">
        <f t="shared" si="53"/>
        <v>0</v>
      </c>
      <c r="U132" s="237">
        <f t="shared" si="54"/>
        <v>0</v>
      </c>
      <c r="V132" s="237">
        <f t="shared" si="55"/>
        <v>0</v>
      </c>
      <c r="W132" s="265">
        <f t="shared" si="56"/>
        <v>0</v>
      </c>
      <c r="X132" s="270">
        <f t="shared" si="39"/>
        <v>0</v>
      </c>
      <c r="Y132" s="240">
        <f t="shared" si="40"/>
        <v>0</v>
      </c>
      <c r="Z132" s="241"/>
      <c r="AA132" s="274">
        <f t="shared" si="57"/>
        <v>0</v>
      </c>
      <c r="AB132" s="237">
        <f>IF(AA132=0,0,SUMIFS('Sch A. Input'!H23:CA23,'Sch A. Input'!$H$14:$CA$14,"Recurring",'Sch A. Input'!$H$13:$CA$13,"&lt;="&amp;$L$11,'Sch A. Input'!$H$13:$CA$13,"&lt;="&amp;$AI$120,'Sch A. Input'!$H$13:$CA$13,"&gt;"&amp;$Y$120))</f>
        <v>0</v>
      </c>
      <c r="AC132" s="237">
        <f>IF(AA132=0,0,SUMIFS('Sch A. Input'!H23:CA23,'Sch A. Input'!$H$14:$CA$14,"One-time",'Sch A. Input'!$H$13:$CA$13,"&lt;="&amp;$L$11,'Sch A. Input'!$H$13:$CA$13,"&lt;="&amp;$AI$120,'Sch A. Input'!$H$13:$CA$13,"&gt;"&amp;$Y$120))</f>
        <v>0</v>
      </c>
      <c r="AD132" s="272">
        <f t="shared" si="58"/>
        <v>0</v>
      </c>
      <c r="AE132" s="237">
        <f t="shared" si="59"/>
        <v>0</v>
      </c>
      <c r="AF132" s="237">
        <f t="shared" si="60"/>
        <v>0</v>
      </c>
      <c r="AG132" s="265">
        <f t="shared" si="61"/>
        <v>0</v>
      </c>
      <c r="AH132" s="270">
        <f t="shared" si="42"/>
        <v>0</v>
      </c>
      <c r="AI132" s="240">
        <f t="shared" si="43"/>
        <v>0</v>
      </c>
      <c r="AK132" s="274">
        <f t="shared" si="62"/>
        <v>0</v>
      </c>
      <c r="AL132" s="237">
        <f>IF(AK132=0,0,SUMIFS('Sch A. Input'!H23:CA23,'Sch A. Input'!$H$14:$CA$14,"Recurring",'Sch A. Input'!$H$13:$CA$13,"&lt;="&amp;$L$11,'Sch A. Input'!$H$13:$CA$13,"&lt;="&amp;$AS$120,'Sch A. Input'!$H$13:$CA$13,"&gt;"&amp;$AI$120))</f>
        <v>0</v>
      </c>
      <c r="AM132" s="237">
        <f>IF(AK132=0,0,SUMIFS('Sch A. Input'!H23:CA23,'Sch A. Input'!$H$14:$CA$14,"One-time",'Sch A. Input'!$H$13:$CA$13,"&lt;="&amp;L$11,'Sch A. Input'!$H$13:$CA$13,"&lt;="&amp;$AS$120,'Sch A. Input'!$H$13:$CA$13,"&gt;"&amp;$AI$120))</f>
        <v>0</v>
      </c>
      <c r="AN132" s="272">
        <f t="shared" si="63"/>
        <v>0</v>
      </c>
      <c r="AO132" s="237">
        <f t="shared" si="64"/>
        <v>0</v>
      </c>
      <c r="AP132" s="237">
        <f t="shared" si="65"/>
        <v>0</v>
      </c>
      <c r="AQ132" s="265">
        <f t="shared" si="66"/>
        <v>0</v>
      </c>
      <c r="AR132" s="270">
        <f t="shared" si="44"/>
        <v>0</v>
      </c>
      <c r="AS132" s="240">
        <f t="shared" si="45"/>
        <v>0</v>
      </c>
      <c r="AW132" s="44"/>
      <c r="AX132" s="44"/>
      <c r="BK132" s="2"/>
      <c r="BL132" s="2"/>
      <c r="BM132" s="2"/>
      <c r="BN132" s="2"/>
      <c r="BO132" s="2"/>
      <c r="BP132" s="2"/>
      <c r="BQ132" s="2"/>
      <c r="BR132" s="2"/>
      <c r="BS132" s="2"/>
      <c r="BT132" s="2"/>
      <c r="BU132" s="2"/>
      <c r="BV132" s="2"/>
      <c r="BW132" s="2"/>
      <c r="BX132" s="2"/>
      <c r="BY132" s="2"/>
      <c r="BZ132" s="2"/>
      <c r="CA132" s="2"/>
      <c r="CI132"/>
      <c r="CJ132"/>
      <c r="CK132"/>
      <c r="CL132"/>
      <c r="CM132"/>
      <c r="CN132"/>
      <c r="CO132"/>
      <c r="CP132"/>
      <c r="CQ132"/>
      <c r="CR132"/>
      <c r="CS132"/>
      <c r="CT132"/>
      <c r="CU132"/>
      <c r="CV132"/>
      <c r="CW132"/>
      <c r="CX132"/>
    </row>
    <row r="133" spans="2:102" x14ac:dyDescent="0.35">
      <c r="B133" s="70" t="str">
        <f t="shared" si="34"/>
        <v/>
      </c>
      <c r="C133" s="164" t="str">
        <f t="shared" si="34"/>
        <v/>
      </c>
      <c r="D133" s="262" t="str">
        <f t="shared" ref="D133:F133" si="74">D26</f>
        <v/>
      </c>
      <c r="E133" s="262">
        <f t="shared" si="74"/>
        <v>45016</v>
      </c>
      <c r="F133" s="262">
        <f t="shared" si="74"/>
        <v>0</v>
      </c>
      <c r="G133" s="96">
        <f t="shared" si="47"/>
        <v>0</v>
      </c>
      <c r="H133" s="237">
        <f>IF(G133=0,0,SUMIFS('Sch A. Input'!H24:CA24,'Sch A. Input'!$H$14:$CA$14,"Recurring",'Sch A. Input'!$H$13:$CA$13,"&lt;="&amp;$O$120,'Sch A. Input'!$H$13:$CA$13,"&lt;="&amp;$L$11))</f>
        <v>0</v>
      </c>
      <c r="I133" s="237">
        <f>IF(G133=0,0,SUMIFS('Sch A. Input'!H24:CA24,'Sch A. Input'!$H$14:$CA$14,"One-time",'Sch A. Input'!$H$13:$CA$13,"&lt;="&amp;$O$120,'Sch A. Input'!$H$13:$CA$13,"&lt;="&amp;$L$11))</f>
        <v>0</v>
      </c>
      <c r="J133" s="272">
        <f t="shared" si="48"/>
        <v>0</v>
      </c>
      <c r="K133" s="237">
        <f t="shared" si="49"/>
        <v>0</v>
      </c>
      <c r="L133" s="237">
        <f t="shared" si="50"/>
        <v>0</v>
      </c>
      <c r="M133" s="265">
        <f t="shared" si="51"/>
        <v>0</v>
      </c>
      <c r="N133" s="270">
        <f t="shared" si="36"/>
        <v>0</v>
      </c>
      <c r="O133" s="240">
        <f t="shared" si="37"/>
        <v>0</v>
      </c>
      <c r="P133" s="241"/>
      <c r="Q133" s="274">
        <f t="shared" si="52"/>
        <v>0</v>
      </c>
      <c r="R133" s="237">
        <f>IF(Q133=0,0,SUMIFS('Sch A. Input'!$H24:$CA24,'Sch A. Input'!$H$14:$CA$14,"Recurring",'Sch A. Input'!$H$13:$CA$13,"&lt;="&amp;$Y$120,'Sch A. Input'!$H$13:$CA$13,"&gt;"&amp;$O$120,'Sch A. Input'!$H$13:$CA$13,"&lt;="&amp;$L$11))</f>
        <v>0</v>
      </c>
      <c r="S133" s="237">
        <f>IF(Q133=0,0,SUMIFS('Sch A. Input'!$H24:$CA24,'Sch A. Input'!$H$14:$CA$14,"One-time",'Sch A. Input'!$H$13:$CA$13,"&lt;="&amp;$Y$120,'Sch A. Input'!$H$13:$CA$13,"&gt;"&amp;$O$120,'Sch A. Input'!$H$13:$CA$13,"&lt;="&amp;$L$11))</f>
        <v>0</v>
      </c>
      <c r="T133" s="272">
        <f t="shared" si="53"/>
        <v>0</v>
      </c>
      <c r="U133" s="237">
        <f t="shared" si="54"/>
        <v>0</v>
      </c>
      <c r="V133" s="237">
        <f t="shared" si="55"/>
        <v>0</v>
      </c>
      <c r="W133" s="265">
        <f t="shared" si="56"/>
        <v>0</v>
      </c>
      <c r="X133" s="270">
        <f t="shared" si="39"/>
        <v>0</v>
      </c>
      <c r="Y133" s="240">
        <f t="shared" si="40"/>
        <v>0</v>
      </c>
      <c r="Z133" s="241"/>
      <c r="AA133" s="274">
        <f t="shared" si="57"/>
        <v>0</v>
      </c>
      <c r="AB133" s="237">
        <f>IF(AA133=0,0,SUMIFS('Sch A. Input'!H24:CA24,'Sch A. Input'!$H$14:$CA$14,"Recurring",'Sch A. Input'!$H$13:$CA$13,"&lt;="&amp;$L$11,'Sch A. Input'!$H$13:$CA$13,"&lt;="&amp;$AI$120,'Sch A. Input'!$H$13:$CA$13,"&gt;"&amp;$Y$120))</f>
        <v>0</v>
      </c>
      <c r="AC133" s="237">
        <f>IF(AA133=0,0,SUMIFS('Sch A. Input'!H24:CA24,'Sch A. Input'!$H$14:$CA$14,"One-time",'Sch A. Input'!$H$13:$CA$13,"&lt;="&amp;$L$11,'Sch A. Input'!$H$13:$CA$13,"&lt;="&amp;$AI$120,'Sch A. Input'!$H$13:$CA$13,"&gt;"&amp;$Y$120))</f>
        <v>0</v>
      </c>
      <c r="AD133" s="272">
        <f t="shared" si="58"/>
        <v>0</v>
      </c>
      <c r="AE133" s="237">
        <f t="shared" si="59"/>
        <v>0</v>
      </c>
      <c r="AF133" s="237">
        <f t="shared" si="60"/>
        <v>0</v>
      </c>
      <c r="AG133" s="265">
        <f t="shared" si="61"/>
        <v>0</v>
      </c>
      <c r="AH133" s="270">
        <f t="shared" si="42"/>
        <v>0</v>
      </c>
      <c r="AI133" s="240">
        <f t="shared" si="43"/>
        <v>0</v>
      </c>
      <c r="AK133" s="274">
        <f t="shared" si="62"/>
        <v>0</v>
      </c>
      <c r="AL133" s="237">
        <f>IF(AK133=0,0,SUMIFS('Sch A. Input'!H24:CA24,'Sch A. Input'!$H$14:$CA$14,"Recurring",'Sch A. Input'!$H$13:$CA$13,"&lt;="&amp;$L$11,'Sch A. Input'!$H$13:$CA$13,"&lt;="&amp;$AS$120,'Sch A. Input'!$H$13:$CA$13,"&gt;"&amp;$AI$120))</f>
        <v>0</v>
      </c>
      <c r="AM133" s="237">
        <f>IF(AK133=0,0,SUMIFS('Sch A. Input'!H24:CA24,'Sch A. Input'!$H$14:$CA$14,"One-time",'Sch A. Input'!$H$13:$CA$13,"&lt;="&amp;L$11,'Sch A. Input'!$H$13:$CA$13,"&lt;="&amp;$AS$120,'Sch A. Input'!$H$13:$CA$13,"&gt;"&amp;$AI$120))</f>
        <v>0</v>
      </c>
      <c r="AN133" s="272">
        <f t="shared" si="63"/>
        <v>0</v>
      </c>
      <c r="AO133" s="237">
        <f t="shared" si="64"/>
        <v>0</v>
      </c>
      <c r="AP133" s="237">
        <f t="shared" si="65"/>
        <v>0</v>
      </c>
      <c r="AQ133" s="265">
        <f t="shared" si="66"/>
        <v>0</v>
      </c>
      <c r="AR133" s="270">
        <f t="shared" si="44"/>
        <v>0</v>
      </c>
      <c r="AS133" s="240">
        <f t="shared" si="45"/>
        <v>0</v>
      </c>
      <c r="AW133" s="44"/>
      <c r="AX133" s="44"/>
      <c r="AY133" s="3"/>
      <c r="AZ133" s="158"/>
      <c r="BK133" s="2"/>
      <c r="BL133" s="2"/>
      <c r="BM133" s="2"/>
      <c r="BN133" s="2"/>
      <c r="BO133" s="2"/>
      <c r="BP133" s="2"/>
      <c r="BQ133" s="2"/>
      <c r="BR133" s="2"/>
      <c r="BS133" s="2"/>
      <c r="BT133" s="2"/>
      <c r="BU133" s="2"/>
      <c r="BV133" s="2"/>
      <c r="BW133" s="2"/>
      <c r="BX133" s="2"/>
      <c r="BY133" s="2"/>
      <c r="BZ133" s="2"/>
      <c r="CA133" s="2"/>
      <c r="CI133"/>
      <c r="CJ133"/>
      <c r="CK133"/>
      <c r="CL133"/>
      <c r="CM133"/>
      <c r="CN133"/>
      <c r="CO133"/>
      <c r="CP133"/>
      <c r="CQ133"/>
      <c r="CR133"/>
      <c r="CS133"/>
      <c r="CT133"/>
      <c r="CU133"/>
      <c r="CV133"/>
      <c r="CW133"/>
      <c r="CX133"/>
    </row>
    <row r="134" spans="2:102" x14ac:dyDescent="0.35">
      <c r="B134" s="70" t="str">
        <f t="shared" si="34"/>
        <v/>
      </c>
      <c r="C134" s="164" t="str">
        <f t="shared" si="34"/>
        <v/>
      </c>
      <c r="D134" s="262" t="str">
        <f t="shared" ref="D134:F134" si="75">D27</f>
        <v/>
      </c>
      <c r="E134" s="262">
        <f t="shared" si="75"/>
        <v>45016</v>
      </c>
      <c r="F134" s="262">
        <f t="shared" si="75"/>
        <v>0</v>
      </c>
      <c r="G134" s="96">
        <f t="shared" si="47"/>
        <v>0</v>
      </c>
      <c r="H134" s="237">
        <f>IF(G134=0,0,SUMIFS('Sch A. Input'!H25:CA25,'Sch A. Input'!$H$14:$CA$14,"Recurring",'Sch A. Input'!$H$13:$CA$13,"&lt;="&amp;$O$120,'Sch A. Input'!$H$13:$CA$13,"&lt;="&amp;$L$11))</f>
        <v>0</v>
      </c>
      <c r="I134" s="237">
        <f>IF(G134=0,0,SUMIFS('Sch A. Input'!H25:CA25,'Sch A. Input'!$H$14:$CA$14,"One-time",'Sch A. Input'!$H$13:$CA$13,"&lt;="&amp;$O$120,'Sch A. Input'!$H$13:$CA$13,"&lt;="&amp;$L$11))</f>
        <v>0</v>
      </c>
      <c r="J134" s="272">
        <f t="shared" si="48"/>
        <v>0</v>
      </c>
      <c r="K134" s="237">
        <f t="shared" si="49"/>
        <v>0</v>
      </c>
      <c r="L134" s="237">
        <f t="shared" si="50"/>
        <v>0</v>
      </c>
      <c r="M134" s="265">
        <f t="shared" si="51"/>
        <v>0</v>
      </c>
      <c r="N134" s="270">
        <f t="shared" si="36"/>
        <v>0</v>
      </c>
      <c r="O134" s="240">
        <f t="shared" si="37"/>
        <v>0</v>
      </c>
      <c r="P134" s="241"/>
      <c r="Q134" s="274">
        <f t="shared" si="52"/>
        <v>0</v>
      </c>
      <c r="R134" s="237">
        <f>IF(Q134=0,0,SUMIFS('Sch A. Input'!$H25:$CA25,'Sch A. Input'!$H$14:$CA$14,"Recurring",'Sch A. Input'!$H$13:$CA$13,"&lt;="&amp;$Y$120,'Sch A. Input'!$H$13:$CA$13,"&gt;"&amp;$O$120,'Sch A. Input'!$H$13:$CA$13,"&lt;="&amp;$L$11))</f>
        <v>0</v>
      </c>
      <c r="S134" s="237">
        <f>IF(Q134=0,0,SUMIFS('Sch A. Input'!$H25:$CA25,'Sch A. Input'!$H$14:$CA$14,"One-time",'Sch A. Input'!$H$13:$CA$13,"&lt;="&amp;$Y$120,'Sch A. Input'!$H$13:$CA$13,"&gt;"&amp;$O$120,'Sch A. Input'!$H$13:$CA$13,"&lt;="&amp;$L$11))</f>
        <v>0</v>
      </c>
      <c r="T134" s="272">
        <f t="shared" si="53"/>
        <v>0</v>
      </c>
      <c r="U134" s="237">
        <f t="shared" si="54"/>
        <v>0</v>
      </c>
      <c r="V134" s="237">
        <f t="shared" si="55"/>
        <v>0</v>
      </c>
      <c r="W134" s="265">
        <f t="shared" si="56"/>
        <v>0</v>
      </c>
      <c r="X134" s="270">
        <f t="shared" si="39"/>
        <v>0</v>
      </c>
      <c r="Y134" s="240">
        <f t="shared" si="40"/>
        <v>0</v>
      </c>
      <c r="Z134" s="241"/>
      <c r="AA134" s="274">
        <f t="shared" si="57"/>
        <v>0</v>
      </c>
      <c r="AB134" s="237">
        <f>IF(AA134=0,0,SUMIFS('Sch A. Input'!H25:CA25,'Sch A. Input'!$H$14:$CA$14,"Recurring",'Sch A. Input'!$H$13:$CA$13,"&lt;="&amp;$L$11,'Sch A. Input'!$H$13:$CA$13,"&lt;="&amp;$AI$120,'Sch A. Input'!$H$13:$CA$13,"&gt;"&amp;$Y$120))</f>
        <v>0</v>
      </c>
      <c r="AC134" s="237">
        <f>IF(AA134=0,0,SUMIFS('Sch A. Input'!H25:CA25,'Sch A. Input'!$H$14:$CA$14,"One-time",'Sch A. Input'!$H$13:$CA$13,"&lt;="&amp;$L$11,'Sch A. Input'!$H$13:$CA$13,"&lt;="&amp;$AI$120,'Sch A. Input'!$H$13:$CA$13,"&gt;"&amp;$Y$120))</f>
        <v>0</v>
      </c>
      <c r="AD134" s="272">
        <f t="shared" si="58"/>
        <v>0</v>
      </c>
      <c r="AE134" s="237">
        <f t="shared" si="59"/>
        <v>0</v>
      </c>
      <c r="AF134" s="237">
        <f t="shared" si="60"/>
        <v>0</v>
      </c>
      <c r="AG134" s="265">
        <f t="shared" si="61"/>
        <v>0</v>
      </c>
      <c r="AH134" s="270">
        <f t="shared" si="42"/>
        <v>0</v>
      </c>
      <c r="AI134" s="240">
        <f t="shared" si="43"/>
        <v>0</v>
      </c>
      <c r="AK134" s="274">
        <f t="shared" si="62"/>
        <v>0</v>
      </c>
      <c r="AL134" s="237">
        <f>IF(AK134=0,0,SUMIFS('Sch A. Input'!H25:CA25,'Sch A. Input'!$H$14:$CA$14,"Recurring",'Sch A. Input'!$H$13:$CA$13,"&lt;="&amp;$L$11,'Sch A. Input'!$H$13:$CA$13,"&lt;="&amp;$AS$120,'Sch A. Input'!$H$13:$CA$13,"&gt;"&amp;$AI$120))</f>
        <v>0</v>
      </c>
      <c r="AM134" s="237">
        <f>IF(AK134=0,0,SUMIFS('Sch A. Input'!H25:CA25,'Sch A. Input'!$H$14:$CA$14,"One-time",'Sch A. Input'!$H$13:$CA$13,"&lt;="&amp;L$11,'Sch A. Input'!$H$13:$CA$13,"&lt;="&amp;$AS$120,'Sch A. Input'!$H$13:$CA$13,"&gt;"&amp;$AI$120))</f>
        <v>0</v>
      </c>
      <c r="AN134" s="272">
        <f t="shared" si="63"/>
        <v>0</v>
      </c>
      <c r="AO134" s="237">
        <f t="shared" si="64"/>
        <v>0</v>
      </c>
      <c r="AP134" s="237">
        <f t="shared" si="65"/>
        <v>0</v>
      </c>
      <c r="AQ134" s="265">
        <f t="shared" si="66"/>
        <v>0</v>
      </c>
      <c r="AR134" s="270">
        <f t="shared" si="44"/>
        <v>0</v>
      </c>
      <c r="AS134" s="240">
        <f t="shared" si="45"/>
        <v>0</v>
      </c>
      <c r="AW134" s="44"/>
      <c r="AX134" s="44"/>
      <c r="AY134" s="158"/>
      <c r="AZ134" s="158"/>
      <c r="BK134" s="2"/>
      <c r="BL134" s="2"/>
      <c r="BM134" s="2"/>
      <c r="BN134" s="2"/>
      <c r="BO134" s="2"/>
      <c r="BP134" s="2"/>
      <c r="BQ134" s="2"/>
      <c r="BR134" s="2"/>
      <c r="BS134" s="2"/>
      <c r="BT134" s="2"/>
      <c r="BU134" s="2"/>
      <c r="BV134" s="2"/>
      <c r="BW134" s="2"/>
      <c r="BX134" s="2"/>
      <c r="BY134" s="2"/>
      <c r="BZ134" s="2"/>
      <c r="CA134" s="2"/>
      <c r="CI134"/>
      <c r="CJ134"/>
      <c r="CK134"/>
      <c r="CL134"/>
      <c r="CM134"/>
      <c r="CN134"/>
      <c r="CO134"/>
      <c r="CP134"/>
      <c r="CQ134"/>
      <c r="CR134"/>
      <c r="CS134"/>
      <c r="CT134"/>
      <c r="CU134"/>
      <c r="CV134"/>
      <c r="CW134"/>
      <c r="CX134"/>
    </row>
    <row r="135" spans="2:102" x14ac:dyDescent="0.35">
      <c r="B135" s="70" t="str">
        <f t="shared" si="34"/>
        <v/>
      </c>
      <c r="C135" s="164" t="str">
        <f t="shared" si="34"/>
        <v/>
      </c>
      <c r="D135" s="262" t="str">
        <f t="shared" ref="D135:F135" si="76">D28</f>
        <v/>
      </c>
      <c r="E135" s="262">
        <f t="shared" si="76"/>
        <v>45016</v>
      </c>
      <c r="F135" s="262">
        <f t="shared" si="76"/>
        <v>0</v>
      </c>
      <c r="G135" s="96">
        <f t="shared" si="47"/>
        <v>0</v>
      </c>
      <c r="H135" s="237">
        <f>IF(G135=0,0,SUMIFS('Sch A. Input'!H26:CA26,'Sch A. Input'!$H$14:$CA$14,"Recurring",'Sch A. Input'!$H$13:$CA$13,"&lt;="&amp;$O$120,'Sch A. Input'!$H$13:$CA$13,"&lt;="&amp;$L$11))</f>
        <v>0</v>
      </c>
      <c r="I135" s="237">
        <f>IF(G135=0,0,SUMIFS('Sch A. Input'!H26:CA26,'Sch A. Input'!$H$14:$CA$14,"One-time",'Sch A. Input'!$H$13:$CA$13,"&lt;="&amp;$O$120,'Sch A. Input'!$H$13:$CA$13,"&lt;="&amp;$L$11))</f>
        <v>0</v>
      </c>
      <c r="J135" s="272">
        <f t="shared" si="48"/>
        <v>0</v>
      </c>
      <c r="K135" s="237">
        <f t="shared" si="49"/>
        <v>0</v>
      </c>
      <c r="L135" s="237">
        <f t="shared" si="50"/>
        <v>0</v>
      </c>
      <c r="M135" s="265">
        <f t="shared" si="51"/>
        <v>0</v>
      </c>
      <c r="N135" s="270">
        <f t="shared" si="36"/>
        <v>0</v>
      </c>
      <c r="O135" s="240">
        <f t="shared" si="37"/>
        <v>0</v>
      </c>
      <c r="P135" s="241"/>
      <c r="Q135" s="274">
        <f t="shared" si="52"/>
        <v>0</v>
      </c>
      <c r="R135" s="237">
        <f>IF(Q135=0,0,SUMIFS('Sch A. Input'!$H26:$CA26,'Sch A. Input'!$H$14:$CA$14,"Recurring",'Sch A. Input'!$H$13:$CA$13,"&lt;="&amp;$Y$120,'Sch A. Input'!$H$13:$CA$13,"&gt;"&amp;$O$120,'Sch A. Input'!$H$13:$CA$13,"&lt;="&amp;$L$11))</f>
        <v>0</v>
      </c>
      <c r="S135" s="237">
        <f>IF(Q135=0,0,SUMIFS('Sch A. Input'!$H26:$CA26,'Sch A. Input'!$H$14:$CA$14,"One-time",'Sch A. Input'!$H$13:$CA$13,"&lt;="&amp;$Y$120,'Sch A. Input'!$H$13:$CA$13,"&gt;"&amp;$O$120,'Sch A. Input'!$H$13:$CA$13,"&lt;="&amp;$L$11))</f>
        <v>0</v>
      </c>
      <c r="T135" s="272">
        <f t="shared" si="53"/>
        <v>0</v>
      </c>
      <c r="U135" s="237">
        <f t="shared" si="54"/>
        <v>0</v>
      </c>
      <c r="V135" s="237">
        <f t="shared" si="55"/>
        <v>0</v>
      </c>
      <c r="W135" s="265">
        <f t="shared" si="56"/>
        <v>0</v>
      </c>
      <c r="X135" s="270">
        <f t="shared" si="39"/>
        <v>0</v>
      </c>
      <c r="Y135" s="240">
        <f t="shared" si="40"/>
        <v>0</v>
      </c>
      <c r="Z135" s="241"/>
      <c r="AA135" s="274">
        <f t="shared" si="57"/>
        <v>0</v>
      </c>
      <c r="AB135" s="237">
        <f>IF(AA135=0,0,SUMIFS('Sch A. Input'!H26:CA26,'Sch A. Input'!$H$14:$CA$14,"Recurring",'Sch A. Input'!$H$13:$CA$13,"&lt;="&amp;$L$11,'Sch A. Input'!$H$13:$CA$13,"&lt;="&amp;$AI$120,'Sch A. Input'!$H$13:$CA$13,"&gt;"&amp;$Y$120))</f>
        <v>0</v>
      </c>
      <c r="AC135" s="237">
        <f>IF(AA135=0,0,SUMIFS('Sch A. Input'!H26:CA26,'Sch A. Input'!$H$14:$CA$14,"One-time",'Sch A. Input'!$H$13:$CA$13,"&lt;="&amp;$L$11,'Sch A. Input'!$H$13:$CA$13,"&lt;="&amp;$AI$120,'Sch A. Input'!$H$13:$CA$13,"&gt;"&amp;$Y$120))</f>
        <v>0</v>
      </c>
      <c r="AD135" s="272">
        <f t="shared" si="58"/>
        <v>0</v>
      </c>
      <c r="AE135" s="237">
        <f t="shared" si="59"/>
        <v>0</v>
      </c>
      <c r="AF135" s="237">
        <f t="shared" si="60"/>
        <v>0</v>
      </c>
      <c r="AG135" s="265">
        <f t="shared" si="61"/>
        <v>0</v>
      </c>
      <c r="AH135" s="270">
        <f t="shared" si="42"/>
        <v>0</v>
      </c>
      <c r="AI135" s="240">
        <f t="shared" si="43"/>
        <v>0</v>
      </c>
      <c r="AK135" s="274">
        <f t="shared" si="62"/>
        <v>0</v>
      </c>
      <c r="AL135" s="237">
        <f>IF(AK135=0,0,SUMIFS('Sch A. Input'!H26:CA26,'Sch A. Input'!$H$14:$CA$14,"Recurring",'Sch A. Input'!$H$13:$CA$13,"&lt;="&amp;$L$11,'Sch A. Input'!$H$13:$CA$13,"&lt;="&amp;$AS$120,'Sch A. Input'!$H$13:$CA$13,"&gt;"&amp;$AI$120))</f>
        <v>0</v>
      </c>
      <c r="AM135" s="237">
        <f>IF(AK135=0,0,SUMIFS('Sch A. Input'!H26:CA26,'Sch A. Input'!$H$14:$CA$14,"One-time",'Sch A. Input'!$H$13:$CA$13,"&lt;="&amp;L$11,'Sch A. Input'!$H$13:$CA$13,"&lt;="&amp;$AS$120,'Sch A. Input'!$H$13:$CA$13,"&gt;"&amp;$AI$120))</f>
        <v>0</v>
      </c>
      <c r="AN135" s="272">
        <f t="shared" si="63"/>
        <v>0</v>
      </c>
      <c r="AO135" s="237">
        <f t="shared" si="64"/>
        <v>0</v>
      </c>
      <c r="AP135" s="237">
        <f t="shared" si="65"/>
        <v>0</v>
      </c>
      <c r="AQ135" s="265">
        <f t="shared" si="66"/>
        <v>0</v>
      </c>
      <c r="AR135" s="270">
        <f t="shared" si="44"/>
        <v>0</v>
      </c>
      <c r="AS135" s="240">
        <f t="shared" si="45"/>
        <v>0</v>
      </c>
      <c r="AY135" s="158"/>
      <c r="AZ135" s="158"/>
      <c r="BK135" s="2"/>
      <c r="BL135" s="2"/>
      <c r="BM135" s="2"/>
      <c r="BN135" s="2"/>
      <c r="BO135" s="2"/>
      <c r="BP135" s="2"/>
      <c r="BQ135" s="2"/>
      <c r="BR135" s="2"/>
      <c r="BS135" s="2"/>
      <c r="BT135" s="2"/>
      <c r="BU135" s="2"/>
      <c r="BV135" s="2"/>
      <c r="BW135" s="2"/>
      <c r="BX135" s="2"/>
      <c r="BY135" s="2"/>
      <c r="BZ135" s="2"/>
      <c r="CA135" s="2"/>
      <c r="CI135"/>
      <c r="CJ135"/>
      <c r="CK135"/>
      <c r="CL135"/>
      <c r="CM135"/>
      <c r="CN135"/>
      <c r="CO135"/>
      <c r="CP135"/>
      <c r="CQ135"/>
      <c r="CR135"/>
      <c r="CS135"/>
      <c r="CT135"/>
      <c r="CU135"/>
      <c r="CV135"/>
      <c r="CW135"/>
      <c r="CX135"/>
    </row>
    <row r="136" spans="2:102" x14ac:dyDescent="0.35">
      <c r="B136" s="70" t="str">
        <f t="shared" si="34"/>
        <v/>
      </c>
      <c r="C136" s="164" t="str">
        <f t="shared" si="34"/>
        <v/>
      </c>
      <c r="D136" s="262" t="str">
        <f t="shared" ref="D136:F136" si="77">D29</f>
        <v/>
      </c>
      <c r="E136" s="262">
        <f t="shared" si="77"/>
        <v>45016</v>
      </c>
      <c r="F136" s="262">
        <f t="shared" si="77"/>
        <v>0</v>
      </c>
      <c r="G136" s="96">
        <f t="shared" si="47"/>
        <v>0</v>
      </c>
      <c r="H136" s="237">
        <f>IF(G136=0,0,SUMIFS('Sch A. Input'!H27:CA27,'Sch A. Input'!$H$14:$CA$14,"Recurring",'Sch A. Input'!$H$13:$CA$13,"&lt;="&amp;$O$120,'Sch A. Input'!$H$13:$CA$13,"&lt;="&amp;$L$11))</f>
        <v>0</v>
      </c>
      <c r="I136" s="237">
        <f>IF(G136=0,0,SUMIFS('Sch A. Input'!H27:CA27,'Sch A. Input'!$H$14:$CA$14,"One-time",'Sch A. Input'!$H$13:$CA$13,"&lt;="&amp;$O$120,'Sch A. Input'!$H$13:$CA$13,"&lt;="&amp;$L$11))</f>
        <v>0</v>
      </c>
      <c r="J136" s="272">
        <f t="shared" si="48"/>
        <v>0</v>
      </c>
      <c r="K136" s="237">
        <f t="shared" si="49"/>
        <v>0</v>
      </c>
      <c r="L136" s="237">
        <f t="shared" si="50"/>
        <v>0</v>
      </c>
      <c r="M136" s="265">
        <f t="shared" si="51"/>
        <v>0</v>
      </c>
      <c r="N136" s="270">
        <f t="shared" si="36"/>
        <v>0</v>
      </c>
      <c r="O136" s="240">
        <f t="shared" si="37"/>
        <v>0</v>
      </c>
      <c r="P136" s="241"/>
      <c r="Q136" s="274">
        <f t="shared" si="52"/>
        <v>0</v>
      </c>
      <c r="R136" s="237">
        <f>IF(Q136=0,0,SUMIFS('Sch A. Input'!$H27:$CA27,'Sch A. Input'!$H$14:$CA$14,"Recurring",'Sch A. Input'!$H$13:$CA$13,"&lt;="&amp;$Y$120,'Sch A. Input'!$H$13:$CA$13,"&gt;"&amp;$O$120,'Sch A. Input'!$H$13:$CA$13,"&lt;="&amp;$L$11))</f>
        <v>0</v>
      </c>
      <c r="S136" s="237">
        <f>IF(Q136=0,0,SUMIFS('Sch A. Input'!$H27:$CA27,'Sch A. Input'!$H$14:$CA$14,"One-time",'Sch A. Input'!$H$13:$CA$13,"&lt;="&amp;$Y$120,'Sch A. Input'!$H$13:$CA$13,"&gt;"&amp;$O$120,'Sch A. Input'!$H$13:$CA$13,"&lt;="&amp;$L$11))</f>
        <v>0</v>
      </c>
      <c r="T136" s="272">
        <f t="shared" si="53"/>
        <v>0</v>
      </c>
      <c r="U136" s="237">
        <f t="shared" si="54"/>
        <v>0</v>
      </c>
      <c r="V136" s="237">
        <f t="shared" si="55"/>
        <v>0</v>
      </c>
      <c r="W136" s="265">
        <f t="shared" si="56"/>
        <v>0</v>
      </c>
      <c r="X136" s="270">
        <f t="shared" si="39"/>
        <v>0</v>
      </c>
      <c r="Y136" s="240">
        <f t="shared" si="40"/>
        <v>0</v>
      </c>
      <c r="Z136" s="241"/>
      <c r="AA136" s="274">
        <f t="shared" si="57"/>
        <v>0</v>
      </c>
      <c r="AB136" s="237">
        <f>IF(AA136=0,0,SUMIFS('Sch A. Input'!H27:CA27,'Sch A. Input'!$H$14:$CA$14,"Recurring",'Sch A. Input'!$H$13:$CA$13,"&lt;="&amp;$L$11,'Sch A. Input'!$H$13:$CA$13,"&lt;="&amp;$AI$120,'Sch A. Input'!$H$13:$CA$13,"&gt;"&amp;$Y$120))</f>
        <v>0</v>
      </c>
      <c r="AC136" s="237">
        <f>IF(AA136=0,0,SUMIFS('Sch A. Input'!H27:CA27,'Sch A. Input'!$H$14:$CA$14,"One-time",'Sch A. Input'!$H$13:$CA$13,"&lt;="&amp;$L$11,'Sch A. Input'!$H$13:$CA$13,"&lt;="&amp;$AI$120,'Sch A. Input'!$H$13:$CA$13,"&gt;"&amp;$Y$120))</f>
        <v>0</v>
      </c>
      <c r="AD136" s="272">
        <f t="shared" si="58"/>
        <v>0</v>
      </c>
      <c r="AE136" s="237">
        <f t="shared" si="59"/>
        <v>0</v>
      </c>
      <c r="AF136" s="237">
        <f t="shared" si="60"/>
        <v>0</v>
      </c>
      <c r="AG136" s="265">
        <f t="shared" si="61"/>
        <v>0</v>
      </c>
      <c r="AH136" s="270">
        <f t="shared" si="42"/>
        <v>0</v>
      </c>
      <c r="AI136" s="240">
        <f t="shared" si="43"/>
        <v>0</v>
      </c>
      <c r="AK136" s="274">
        <f t="shared" si="62"/>
        <v>0</v>
      </c>
      <c r="AL136" s="237">
        <f>IF(AK136=0,0,SUMIFS('Sch A. Input'!H27:CA27,'Sch A. Input'!$H$14:$CA$14,"Recurring",'Sch A. Input'!$H$13:$CA$13,"&lt;="&amp;$L$11,'Sch A. Input'!$H$13:$CA$13,"&lt;="&amp;$AS$120,'Sch A. Input'!$H$13:$CA$13,"&gt;"&amp;$AI$120))</f>
        <v>0</v>
      </c>
      <c r="AM136" s="237">
        <f>IF(AK136=0,0,SUMIFS('Sch A. Input'!H27:CA27,'Sch A. Input'!$H$14:$CA$14,"One-time",'Sch A. Input'!$H$13:$CA$13,"&lt;="&amp;L$11,'Sch A. Input'!$H$13:$CA$13,"&lt;="&amp;$AS$120,'Sch A. Input'!$H$13:$CA$13,"&gt;"&amp;$AI$120))</f>
        <v>0</v>
      </c>
      <c r="AN136" s="272">
        <f t="shared" si="63"/>
        <v>0</v>
      </c>
      <c r="AO136" s="237">
        <f t="shared" si="64"/>
        <v>0</v>
      </c>
      <c r="AP136" s="237">
        <f t="shared" si="65"/>
        <v>0</v>
      </c>
      <c r="AQ136" s="265">
        <f t="shared" si="66"/>
        <v>0</v>
      </c>
      <c r="AR136" s="270">
        <f t="shared" si="44"/>
        <v>0</v>
      </c>
      <c r="AS136" s="240">
        <f t="shared" si="45"/>
        <v>0</v>
      </c>
      <c r="AW136" s="3"/>
      <c r="AX136" s="3"/>
      <c r="AY136" s="3"/>
      <c r="AZ136" s="158"/>
      <c r="BK136" s="2"/>
      <c r="BL136" s="2"/>
      <c r="BM136" s="2"/>
      <c r="BN136" s="2"/>
      <c r="BO136" s="2"/>
      <c r="BP136" s="2"/>
      <c r="BQ136" s="2"/>
      <c r="BR136" s="2"/>
      <c r="BS136" s="2"/>
      <c r="BT136" s="2"/>
      <c r="BU136" s="2"/>
      <c r="BV136" s="2"/>
      <c r="BW136" s="2"/>
      <c r="BX136" s="2"/>
      <c r="BY136" s="2"/>
      <c r="BZ136" s="2"/>
      <c r="CA136" s="2"/>
      <c r="CI136"/>
      <c r="CJ136"/>
      <c r="CK136"/>
      <c r="CL136"/>
      <c r="CM136"/>
      <c r="CN136"/>
      <c r="CO136"/>
      <c r="CP136"/>
      <c r="CQ136"/>
      <c r="CR136"/>
      <c r="CS136"/>
      <c r="CT136"/>
      <c r="CU136"/>
      <c r="CV136"/>
      <c r="CW136"/>
      <c r="CX136"/>
    </row>
    <row r="137" spans="2:102" x14ac:dyDescent="0.35">
      <c r="B137" s="70" t="str">
        <f t="shared" si="34"/>
        <v/>
      </c>
      <c r="C137" s="164" t="str">
        <f t="shared" si="34"/>
        <v/>
      </c>
      <c r="D137" s="262" t="str">
        <f t="shared" ref="D137:F137" si="78">D30</f>
        <v/>
      </c>
      <c r="E137" s="262">
        <f t="shared" si="78"/>
        <v>45016</v>
      </c>
      <c r="F137" s="262">
        <f t="shared" si="78"/>
        <v>0</v>
      </c>
      <c r="G137" s="96">
        <f t="shared" si="47"/>
        <v>0</v>
      </c>
      <c r="H137" s="237">
        <f>IF(G137=0,0,SUMIFS('Sch A. Input'!H28:CA28,'Sch A. Input'!$H$14:$CA$14,"Recurring",'Sch A. Input'!$H$13:$CA$13,"&lt;="&amp;$O$120,'Sch A. Input'!$H$13:$CA$13,"&lt;="&amp;$L$11))</f>
        <v>0</v>
      </c>
      <c r="I137" s="237">
        <f>IF(G137=0,0,SUMIFS('Sch A. Input'!H28:CA28,'Sch A. Input'!$H$14:$CA$14,"One-time",'Sch A. Input'!$H$13:$CA$13,"&lt;="&amp;$O$120,'Sch A. Input'!$H$13:$CA$13,"&lt;="&amp;$L$11))</f>
        <v>0</v>
      </c>
      <c r="J137" s="272">
        <f t="shared" si="48"/>
        <v>0</v>
      </c>
      <c r="K137" s="237">
        <f t="shared" si="49"/>
        <v>0</v>
      </c>
      <c r="L137" s="237">
        <f t="shared" si="50"/>
        <v>0</v>
      </c>
      <c r="M137" s="265">
        <f t="shared" si="51"/>
        <v>0</v>
      </c>
      <c r="N137" s="270">
        <f t="shared" si="36"/>
        <v>0</v>
      </c>
      <c r="O137" s="240">
        <f t="shared" si="37"/>
        <v>0</v>
      </c>
      <c r="P137" s="241"/>
      <c r="Q137" s="274">
        <f t="shared" si="52"/>
        <v>0</v>
      </c>
      <c r="R137" s="237">
        <f>IF(Q137=0,0,SUMIFS('Sch A. Input'!$H28:$CA28,'Sch A. Input'!$H$14:$CA$14,"Recurring",'Sch A. Input'!$H$13:$CA$13,"&lt;="&amp;$Y$120,'Sch A. Input'!$H$13:$CA$13,"&gt;"&amp;$O$120,'Sch A. Input'!$H$13:$CA$13,"&lt;="&amp;$L$11))</f>
        <v>0</v>
      </c>
      <c r="S137" s="237">
        <f>IF(Q137=0,0,SUMIFS('Sch A. Input'!$H28:$CA28,'Sch A. Input'!$H$14:$CA$14,"One-time",'Sch A. Input'!$H$13:$CA$13,"&lt;="&amp;$Y$120,'Sch A. Input'!$H$13:$CA$13,"&gt;"&amp;$O$120,'Sch A. Input'!$H$13:$CA$13,"&lt;="&amp;$L$11))</f>
        <v>0</v>
      </c>
      <c r="T137" s="272">
        <f t="shared" si="53"/>
        <v>0</v>
      </c>
      <c r="U137" s="237">
        <f t="shared" si="54"/>
        <v>0</v>
      </c>
      <c r="V137" s="237">
        <f t="shared" si="55"/>
        <v>0</v>
      </c>
      <c r="W137" s="265">
        <f t="shared" si="56"/>
        <v>0</v>
      </c>
      <c r="X137" s="270">
        <f t="shared" si="39"/>
        <v>0</v>
      </c>
      <c r="Y137" s="240">
        <f t="shared" si="40"/>
        <v>0</v>
      </c>
      <c r="Z137" s="241"/>
      <c r="AA137" s="274">
        <f t="shared" si="57"/>
        <v>0</v>
      </c>
      <c r="AB137" s="237">
        <f>IF(AA137=0,0,SUMIFS('Sch A. Input'!H28:CA28,'Sch A. Input'!$H$14:$CA$14,"Recurring",'Sch A. Input'!$H$13:$CA$13,"&lt;="&amp;$L$11,'Sch A. Input'!$H$13:$CA$13,"&lt;="&amp;$AI$120,'Sch A. Input'!$H$13:$CA$13,"&gt;"&amp;$Y$120))</f>
        <v>0</v>
      </c>
      <c r="AC137" s="237">
        <f>IF(AA137=0,0,SUMIFS('Sch A. Input'!H28:CA28,'Sch A. Input'!$H$14:$CA$14,"One-time",'Sch A. Input'!$H$13:$CA$13,"&lt;="&amp;$L$11,'Sch A. Input'!$H$13:$CA$13,"&lt;="&amp;$AI$120,'Sch A. Input'!$H$13:$CA$13,"&gt;"&amp;$Y$120))</f>
        <v>0</v>
      </c>
      <c r="AD137" s="272">
        <f t="shared" si="58"/>
        <v>0</v>
      </c>
      <c r="AE137" s="237">
        <f t="shared" si="59"/>
        <v>0</v>
      </c>
      <c r="AF137" s="237">
        <f t="shared" si="60"/>
        <v>0</v>
      </c>
      <c r="AG137" s="265">
        <f t="shared" si="61"/>
        <v>0</v>
      </c>
      <c r="AH137" s="270">
        <f t="shared" si="42"/>
        <v>0</v>
      </c>
      <c r="AI137" s="240">
        <f t="shared" si="43"/>
        <v>0</v>
      </c>
      <c r="AK137" s="274">
        <f t="shared" si="62"/>
        <v>0</v>
      </c>
      <c r="AL137" s="237">
        <f>IF(AK137=0,0,SUMIFS('Sch A. Input'!H28:CA28,'Sch A. Input'!$H$14:$CA$14,"Recurring",'Sch A. Input'!$H$13:$CA$13,"&lt;="&amp;$L$11,'Sch A. Input'!$H$13:$CA$13,"&lt;="&amp;$AS$120,'Sch A. Input'!$H$13:$CA$13,"&gt;"&amp;$AI$120))</f>
        <v>0</v>
      </c>
      <c r="AM137" s="237">
        <f>IF(AK137=0,0,SUMIFS('Sch A. Input'!H28:CA28,'Sch A. Input'!$H$14:$CA$14,"One-time",'Sch A. Input'!$H$13:$CA$13,"&lt;="&amp;L$11,'Sch A. Input'!$H$13:$CA$13,"&lt;="&amp;$AS$120,'Sch A. Input'!$H$13:$CA$13,"&gt;"&amp;$AI$120))</f>
        <v>0</v>
      </c>
      <c r="AN137" s="272">
        <f t="shared" si="63"/>
        <v>0</v>
      </c>
      <c r="AO137" s="237">
        <f t="shared" si="64"/>
        <v>0</v>
      </c>
      <c r="AP137" s="237">
        <f t="shared" si="65"/>
        <v>0</v>
      </c>
      <c r="AQ137" s="265">
        <f t="shared" si="66"/>
        <v>0</v>
      </c>
      <c r="AR137" s="270">
        <f t="shared" si="44"/>
        <v>0</v>
      </c>
      <c r="AS137" s="240">
        <f t="shared" si="45"/>
        <v>0</v>
      </c>
      <c r="AW137" s="3"/>
      <c r="AX137" s="3"/>
      <c r="AY137" s="3"/>
      <c r="AZ137" s="158"/>
      <c r="BK137" s="2"/>
      <c r="BL137" s="2"/>
      <c r="BM137" s="2"/>
      <c r="BN137" s="2"/>
      <c r="BO137" s="2"/>
      <c r="BP137" s="2"/>
      <c r="BQ137" s="2"/>
      <c r="BR137" s="2"/>
      <c r="BS137" s="2"/>
      <c r="BT137" s="2"/>
      <c r="BU137" s="2"/>
      <c r="BV137" s="2"/>
      <c r="BW137" s="2"/>
      <c r="BX137" s="2"/>
      <c r="BY137" s="2"/>
      <c r="BZ137" s="2"/>
      <c r="CA137" s="2"/>
      <c r="CI137"/>
      <c r="CJ137"/>
      <c r="CK137"/>
      <c r="CL137"/>
      <c r="CM137"/>
      <c r="CN137"/>
      <c r="CO137"/>
      <c r="CP137"/>
      <c r="CQ137"/>
      <c r="CR137"/>
      <c r="CS137"/>
      <c r="CT137"/>
      <c r="CU137"/>
      <c r="CV137"/>
      <c r="CW137"/>
      <c r="CX137"/>
    </row>
    <row r="138" spans="2:102" x14ac:dyDescent="0.35">
      <c r="B138" s="70" t="str">
        <f t="shared" si="34"/>
        <v/>
      </c>
      <c r="C138" s="164" t="str">
        <f t="shared" si="34"/>
        <v/>
      </c>
      <c r="D138" s="262" t="str">
        <f t="shared" ref="D138:F138" si="79">D31</f>
        <v/>
      </c>
      <c r="E138" s="262">
        <f t="shared" si="79"/>
        <v>45016</v>
      </c>
      <c r="F138" s="262">
        <f t="shared" si="79"/>
        <v>0</v>
      </c>
      <c r="G138" s="96">
        <f t="shared" si="47"/>
        <v>0</v>
      </c>
      <c r="H138" s="237">
        <f>IF(G138=0,0,SUMIFS('Sch A. Input'!H29:CA29,'Sch A. Input'!$H$14:$CA$14,"Recurring",'Sch A. Input'!$H$13:$CA$13,"&lt;="&amp;$O$120,'Sch A. Input'!$H$13:$CA$13,"&lt;="&amp;$L$11))</f>
        <v>0</v>
      </c>
      <c r="I138" s="237">
        <f>IF(G138=0,0,SUMIFS('Sch A. Input'!H29:CA29,'Sch A. Input'!$H$14:$CA$14,"One-time",'Sch A. Input'!$H$13:$CA$13,"&lt;="&amp;$O$120,'Sch A. Input'!$H$13:$CA$13,"&lt;="&amp;$L$11))</f>
        <v>0</v>
      </c>
      <c r="J138" s="272">
        <f t="shared" si="48"/>
        <v>0</v>
      </c>
      <c r="K138" s="237">
        <f t="shared" si="49"/>
        <v>0</v>
      </c>
      <c r="L138" s="237">
        <f t="shared" si="50"/>
        <v>0</v>
      </c>
      <c r="M138" s="265">
        <f t="shared" si="51"/>
        <v>0</v>
      </c>
      <c r="N138" s="270">
        <f t="shared" si="36"/>
        <v>0</v>
      </c>
      <c r="O138" s="240">
        <f t="shared" si="37"/>
        <v>0</v>
      </c>
      <c r="P138" s="241"/>
      <c r="Q138" s="274">
        <f t="shared" si="52"/>
        <v>0</v>
      </c>
      <c r="R138" s="237">
        <f>IF(Q138=0,0,SUMIFS('Sch A. Input'!$H29:$CA29,'Sch A. Input'!$H$14:$CA$14,"Recurring",'Sch A. Input'!$H$13:$CA$13,"&lt;="&amp;$Y$120,'Sch A. Input'!$H$13:$CA$13,"&gt;"&amp;$O$120,'Sch A. Input'!$H$13:$CA$13,"&lt;="&amp;$L$11))</f>
        <v>0</v>
      </c>
      <c r="S138" s="237">
        <f>IF(Q138=0,0,SUMIFS('Sch A. Input'!$H29:$CA29,'Sch A. Input'!$H$14:$CA$14,"One-time",'Sch A. Input'!$H$13:$CA$13,"&lt;="&amp;$Y$120,'Sch A. Input'!$H$13:$CA$13,"&gt;"&amp;$O$120,'Sch A. Input'!$H$13:$CA$13,"&lt;="&amp;$L$11))</f>
        <v>0</v>
      </c>
      <c r="T138" s="272">
        <f t="shared" si="53"/>
        <v>0</v>
      </c>
      <c r="U138" s="237">
        <f t="shared" si="54"/>
        <v>0</v>
      </c>
      <c r="V138" s="237">
        <f t="shared" si="55"/>
        <v>0</v>
      </c>
      <c r="W138" s="265">
        <f t="shared" si="56"/>
        <v>0</v>
      </c>
      <c r="X138" s="270">
        <f t="shared" si="39"/>
        <v>0</v>
      </c>
      <c r="Y138" s="240">
        <f t="shared" si="40"/>
        <v>0</v>
      </c>
      <c r="Z138" s="241"/>
      <c r="AA138" s="274">
        <f t="shared" si="57"/>
        <v>0</v>
      </c>
      <c r="AB138" s="237">
        <f>IF(AA138=0,0,SUMIFS('Sch A. Input'!H29:CA29,'Sch A. Input'!$H$14:$CA$14,"Recurring",'Sch A. Input'!$H$13:$CA$13,"&lt;="&amp;$L$11,'Sch A. Input'!$H$13:$CA$13,"&lt;="&amp;$AI$120,'Sch A. Input'!$H$13:$CA$13,"&gt;"&amp;$Y$120))</f>
        <v>0</v>
      </c>
      <c r="AC138" s="237">
        <f>IF(AA138=0,0,SUMIFS('Sch A. Input'!H29:CA29,'Sch A. Input'!$H$14:$CA$14,"One-time",'Sch A. Input'!$H$13:$CA$13,"&lt;="&amp;$L$11,'Sch A. Input'!$H$13:$CA$13,"&lt;="&amp;$AI$120,'Sch A. Input'!$H$13:$CA$13,"&gt;"&amp;$Y$120))</f>
        <v>0</v>
      </c>
      <c r="AD138" s="272">
        <f t="shared" si="58"/>
        <v>0</v>
      </c>
      <c r="AE138" s="237">
        <f t="shared" si="59"/>
        <v>0</v>
      </c>
      <c r="AF138" s="237">
        <f t="shared" si="60"/>
        <v>0</v>
      </c>
      <c r="AG138" s="265">
        <f t="shared" si="61"/>
        <v>0</v>
      </c>
      <c r="AH138" s="270">
        <f t="shared" si="42"/>
        <v>0</v>
      </c>
      <c r="AI138" s="240">
        <f t="shared" si="43"/>
        <v>0</v>
      </c>
      <c r="AK138" s="274">
        <f t="shared" si="62"/>
        <v>0</v>
      </c>
      <c r="AL138" s="237">
        <f>IF(AK138=0,0,SUMIFS('Sch A. Input'!H29:CA29,'Sch A. Input'!$H$14:$CA$14,"Recurring",'Sch A. Input'!$H$13:$CA$13,"&lt;="&amp;$L$11,'Sch A. Input'!$H$13:$CA$13,"&lt;="&amp;$AS$120,'Sch A. Input'!$H$13:$CA$13,"&gt;"&amp;$AI$120))</f>
        <v>0</v>
      </c>
      <c r="AM138" s="237">
        <f>IF(AK138=0,0,SUMIFS('Sch A. Input'!H29:CA29,'Sch A. Input'!$H$14:$CA$14,"One-time",'Sch A. Input'!$H$13:$CA$13,"&lt;="&amp;L$11,'Sch A. Input'!$H$13:$CA$13,"&lt;="&amp;$AS$120,'Sch A. Input'!$H$13:$CA$13,"&gt;"&amp;$AI$120))</f>
        <v>0</v>
      </c>
      <c r="AN138" s="272">
        <f t="shared" si="63"/>
        <v>0</v>
      </c>
      <c r="AO138" s="237">
        <f t="shared" si="64"/>
        <v>0</v>
      </c>
      <c r="AP138" s="237">
        <f t="shared" si="65"/>
        <v>0</v>
      </c>
      <c r="AQ138" s="265">
        <f t="shared" si="66"/>
        <v>0</v>
      </c>
      <c r="AR138" s="270">
        <f t="shared" si="44"/>
        <v>0</v>
      </c>
      <c r="AS138" s="240">
        <f t="shared" si="45"/>
        <v>0</v>
      </c>
      <c r="AW138" s="3"/>
      <c r="AX138" s="3"/>
      <c r="AY138" s="3"/>
      <c r="AZ138" s="158"/>
      <c r="BK138" s="2"/>
      <c r="BL138" s="2"/>
      <c r="BM138" s="2"/>
      <c r="BN138" s="2"/>
      <c r="BO138" s="2"/>
      <c r="BP138" s="2"/>
      <c r="BQ138" s="2"/>
      <c r="BR138" s="2"/>
      <c r="BS138" s="2"/>
      <c r="BT138" s="2"/>
      <c r="BU138" s="2"/>
      <c r="BV138" s="2"/>
      <c r="BW138" s="2"/>
      <c r="BX138" s="2"/>
      <c r="BY138" s="2"/>
      <c r="BZ138" s="2"/>
      <c r="CA138" s="2"/>
      <c r="CI138"/>
      <c r="CJ138"/>
      <c r="CK138"/>
      <c r="CL138"/>
      <c r="CM138"/>
      <c r="CN138"/>
      <c r="CO138"/>
      <c r="CP138"/>
      <c r="CQ138"/>
      <c r="CR138"/>
      <c r="CS138"/>
      <c r="CT138"/>
      <c r="CU138"/>
      <c r="CV138"/>
      <c r="CW138"/>
      <c r="CX138"/>
    </row>
    <row r="139" spans="2:102" x14ac:dyDescent="0.35">
      <c r="B139" s="70" t="str">
        <f t="shared" si="34"/>
        <v/>
      </c>
      <c r="C139" s="164" t="str">
        <f t="shared" si="34"/>
        <v/>
      </c>
      <c r="D139" s="262" t="str">
        <f t="shared" ref="D139:F139" si="80">D32</f>
        <v/>
      </c>
      <c r="E139" s="262">
        <f t="shared" si="80"/>
        <v>45016</v>
      </c>
      <c r="F139" s="262">
        <f t="shared" si="80"/>
        <v>0</v>
      </c>
      <c r="G139" s="96">
        <f t="shared" si="47"/>
        <v>0</v>
      </c>
      <c r="H139" s="237">
        <f>IF(G139=0,0,SUMIFS('Sch A. Input'!H30:CA30,'Sch A. Input'!$H$14:$CA$14,"Recurring",'Sch A. Input'!$H$13:$CA$13,"&lt;="&amp;$O$120,'Sch A. Input'!$H$13:$CA$13,"&lt;="&amp;$L$11))</f>
        <v>0</v>
      </c>
      <c r="I139" s="237">
        <f>IF(G139=0,0,SUMIFS('Sch A. Input'!H30:CA30,'Sch A. Input'!$H$14:$CA$14,"One-time",'Sch A. Input'!$H$13:$CA$13,"&lt;="&amp;$O$120,'Sch A. Input'!$H$13:$CA$13,"&lt;="&amp;$L$11))</f>
        <v>0</v>
      </c>
      <c r="J139" s="272">
        <f t="shared" si="48"/>
        <v>0</v>
      </c>
      <c r="K139" s="237">
        <f t="shared" si="49"/>
        <v>0</v>
      </c>
      <c r="L139" s="237">
        <f t="shared" si="50"/>
        <v>0</v>
      </c>
      <c r="M139" s="265">
        <f t="shared" si="51"/>
        <v>0</v>
      </c>
      <c r="N139" s="270">
        <f t="shared" si="36"/>
        <v>0</v>
      </c>
      <c r="O139" s="240">
        <f t="shared" si="37"/>
        <v>0</v>
      </c>
      <c r="P139" s="241"/>
      <c r="Q139" s="274">
        <f t="shared" si="52"/>
        <v>0</v>
      </c>
      <c r="R139" s="237">
        <f>IF(Q139=0,0,SUMIFS('Sch A. Input'!$H30:$CA30,'Sch A. Input'!$H$14:$CA$14,"Recurring",'Sch A. Input'!$H$13:$CA$13,"&lt;="&amp;$Y$120,'Sch A. Input'!$H$13:$CA$13,"&gt;"&amp;$O$120,'Sch A. Input'!$H$13:$CA$13,"&lt;="&amp;$L$11))</f>
        <v>0</v>
      </c>
      <c r="S139" s="237">
        <f>IF(Q139=0,0,SUMIFS('Sch A. Input'!$H30:$CA30,'Sch A. Input'!$H$14:$CA$14,"One-time",'Sch A. Input'!$H$13:$CA$13,"&lt;="&amp;$Y$120,'Sch A. Input'!$H$13:$CA$13,"&gt;"&amp;$O$120,'Sch A. Input'!$H$13:$CA$13,"&lt;="&amp;$L$11))</f>
        <v>0</v>
      </c>
      <c r="T139" s="272">
        <f t="shared" si="53"/>
        <v>0</v>
      </c>
      <c r="U139" s="237">
        <f t="shared" si="54"/>
        <v>0</v>
      </c>
      <c r="V139" s="237">
        <f t="shared" si="55"/>
        <v>0</v>
      </c>
      <c r="W139" s="265">
        <f t="shared" si="56"/>
        <v>0</v>
      </c>
      <c r="X139" s="270">
        <f t="shared" si="39"/>
        <v>0</v>
      </c>
      <c r="Y139" s="240">
        <f t="shared" si="40"/>
        <v>0</v>
      </c>
      <c r="Z139" s="241"/>
      <c r="AA139" s="274">
        <f t="shared" si="57"/>
        <v>0</v>
      </c>
      <c r="AB139" s="237">
        <f>IF(AA139=0,0,SUMIFS('Sch A. Input'!H30:CA30,'Sch A. Input'!$H$14:$CA$14,"Recurring",'Sch A. Input'!$H$13:$CA$13,"&lt;="&amp;$L$11,'Sch A. Input'!$H$13:$CA$13,"&lt;="&amp;$AI$120,'Sch A. Input'!$H$13:$CA$13,"&gt;"&amp;$Y$120))</f>
        <v>0</v>
      </c>
      <c r="AC139" s="237">
        <f>IF(AA139=0,0,SUMIFS('Sch A. Input'!H30:CA30,'Sch A. Input'!$H$14:$CA$14,"One-time",'Sch A. Input'!$H$13:$CA$13,"&lt;="&amp;$L$11,'Sch A. Input'!$H$13:$CA$13,"&lt;="&amp;$AI$120,'Sch A. Input'!$H$13:$CA$13,"&gt;"&amp;$Y$120))</f>
        <v>0</v>
      </c>
      <c r="AD139" s="272">
        <f t="shared" si="58"/>
        <v>0</v>
      </c>
      <c r="AE139" s="237">
        <f t="shared" si="59"/>
        <v>0</v>
      </c>
      <c r="AF139" s="237">
        <f t="shared" si="60"/>
        <v>0</v>
      </c>
      <c r="AG139" s="265">
        <f t="shared" si="61"/>
        <v>0</v>
      </c>
      <c r="AH139" s="270">
        <f t="shared" si="42"/>
        <v>0</v>
      </c>
      <c r="AI139" s="240">
        <f t="shared" si="43"/>
        <v>0</v>
      </c>
      <c r="AK139" s="274">
        <f t="shared" si="62"/>
        <v>0</v>
      </c>
      <c r="AL139" s="237">
        <f>IF(AK139=0,0,SUMIFS('Sch A. Input'!H30:CA30,'Sch A. Input'!$H$14:$CA$14,"Recurring",'Sch A. Input'!$H$13:$CA$13,"&lt;="&amp;$L$11,'Sch A. Input'!$H$13:$CA$13,"&lt;="&amp;$AS$120,'Sch A. Input'!$H$13:$CA$13,"&gt;"&amp;$AI$120))</f>
        <v>0</v>
      </c>
      <c r="AM139" s="237">
        <f>IF(AK139=0,0,SUMIFS('Sch A. Input'!H30:CA30,'Sch A. Input'!$H$14:$CA$14,"One-time",'Sch A. Input'!$H$13:$CA$13,"&lt;="&amp;L$11,'Sch A. Input'!$H$13:$CA$13,"&lt;="&amp;$AS$120,'Sch A. Input'!$H$13:$CA$13,"&gt;"&amp;$AI$120))</f>
        <v>0</v>
      </c>
      <c r="AN139" s="272">
        <f t="shared" si="63"/>
        <v>0</v>
      </c>
      <c r="AO139" s="237">
        <f t="shared" si="64"/>
        <v>0</v>
      </c>
      <c r="AP139" s="237">
        <f t="shared" si="65"/>
        <v>0</v>
      </c>
      <c r="AQ139" s="265">
        <f t="shared" si="66"/>
        <v>0</v>
      </c>
      <c r="AR139" s="270">
        <f t="shared" si="44"/>
        <v>0</v>
      </c>
      <c r="AS139" s="240">
        <f t="shared" si="45"/>
        <v>0</v>
      </c>
      <c r="AW139" s="3"/>
      <c r="AX139" s="3"/>
      <c r="AY139" s="3"/>
      <c r="AZ139" s="158"/>
      <c r="BK139" s="2"/>
      <c r="BL139" s="2"/>
      <c r="BM139" s="2"/>
      <c r="BN139" s="2"/>
      <c r="BO139" s="2"/>
      <c r="BP139" s="2"/>
      <c r="BQ139" s="2"/>
      <c r="BR139" s="2"/>
      <c r="BS139" s="2"/>
      <c r="BT139" s="2"/>
      <c r="BU139" s="2"/>
      <c r="BV139" s="2"/>
      <c r="BW139" s="2"/>
      <c r="BX139" s="2"/>
      <c r="BY139" s="2"/>
      <c r="BZ139" s="2"/>
      <c r="CA139" s="2"/>
      <c r="CI139"/>
      <c r="CJ139"/>
      <c r="CK139"/>
      <c r="CL139"/>
      <c r="CM139"/>
      <c r="CN139"/>
      <c r="CO139"/>
      <c r="CP139"/>
      <c r="CQ139"/>
      <c r="CR139"/>
      <c r="CS139"/>
      <c r="CT139"/>
      <c r="CU139"/>
      <c r="CV139"/>
      <c r="CW139"/>
      <c r="CX139"/>
    </row>
    <row r="140" spans="2:102" x14ac:dyDescent="0.35">
      <c r="B140" s="70" t="str">
        <f t="shared" si="34"/>
        <v/>
      </c>
      <c r="C140" s="164" t="str">
        <f t="shared" si="34"/>
        <v/>
      </c>
      <c r="D140" s="262" t="str">
        <f t="shared" ref="D140:F140" si="81">D33</f>
        <v/>
      </c>
      <c r="E140" s="262">
        <f t="shared" si="81"/>
        <v>45016</v>
      </c>
      <c r="F140" s="262">
        <f t="shared" si="81"/>
        <v>0</v>
      </c>
      <c r="G140" s="96">
        <f t="shared" si="47"/>
        <v>0</v>
      </c>
      <c r="H140" s="237">
        <f>IF(G140=0,0,SUMIFS('Sch A. Input'!H31:CA31,'Sch A. Input'!$H$14:$CA$14,"Recurring",'Sch A. Input'!$H$13:$CA$13,"&lt;="&amp;$O$120,'Sch A. Input'!$H$13:$CA$13,"&lt;="&amp;$L$11))</f>
        <v>0</v>
      </c>
      <c r="I140" s="237">
        <f>IF(G140=0,0,SUMIFS('Sch A. Input'!H31:CA31,'Sch A. Input'!$H$14:$CA$14,"One-time",'Sch A. Input'!$H$13:$CA$13,"&lt;="&amp;$O$120,'Sch A. Input'!$H$13:$CA$13,"&lt;="&amp;$L$11))</f>
        <v>0</v>
      </c>
      <c r="J140" s="272">
        <f t="shared" si="48"/>
        <v>0</v>
      </c>
      <c r="K140" s="237">
        <f t="shared" si="49"/>
        <v>0</v>
      </c>
      <c r="L140" s="237">
        <f t="shared" si="50"/>
        <v>0</v>
      </c>
      <c r="M140" s="265">
        <f t="shared" si="51"/>
        <v>0</v>
      </c>
      <c r="N140" s="270">
        <f t="shared" si="36"/>
        <v>0</v>
      </c>
      <c r="O140" s="240">
        <f t="shared" si="37"/>
        <v>0</v>
      </c>
      <c r="P140" s="241"/>
      <c r="Q140" s="274">
        <f t="shared" si="52"/>
        <v>0</v>
      </c>
      <c r="R140" s="237">
        <f>IF(Q140=0,0,SUMIFS('Sch A. Input'!$H31:$CA31,'Sch A. Input'!$H$14:$CA$14,"Recurring",'Sch A. Input'!$H$13:$CA$13,"&lt;="&amp;$Y$120,'Sch A. Input'!$H$13:$CA$13,"&gt;"&amp;$O$120,'Sch A. Input'!$H$13:$CA$13,"&lt;="&amp;$L$11))</f>
        <v>0</v>
      </c>
      <c r="S140" s="237">
        <f>IF(Q140=0,0,SUMIFS('Sch A. Input'!$H31:$CA31,'Sch A. Input'!$H$14:$CA$14,"One-time",'Sch A. Input'!$H$13:$CA$13,"&lt;="&amp;$Y$120,'Sch A. Input'!$H$13:$CA$13,"&gt;"&amp;$O$120,'Sch A. Input'!$H$13:$CA$13,"&lt;="&amp;$L$11))</f>
        <v>0</v>
      </c>
      <c r="T140" s="272">
        <f t="shared" si="53"/>
        <v>0</v>
      </c>
      <c r="U140" s="237">
        <f t="shared" si="54"/>
        <v>0</v>
      </c>
      <c r="V140" s="237">
        <f t="shared" si="55"/>
        <v>0</v>
      </c>
      <c r="W140" s="265">
        <f t="shared" si="56"/>
        <v>0</v>
      </c>
      <c r="X140" s="270">
        <f t="shared" si="39"/>
        <v>0</v>
      </c>
      <c r="Y140" s="240">
        <f t="shared" si="40"/>
        <v>0</v>
      </c>
      <c r="Z140" s="241"/>
      <c r="AA140" s="274">
        <f t="shared" si="57"/>
        <v>0</v>
      </c>
      <c r="AB140" s="237">
        <f>IF(AA140=0,0,SUMIFS('Sch A. Input'!H31:CA31,'Sch A. Input'!$H$14:$CA$14,"Recurring",'Sch A. Input'!$H$13:$CA$13,"&lt;="&amp;$L$11,'Sch A. Input'!$H$13:$CA$13,"&lt;="&amp;$AI$120,'Sch A. Input'!$H$13:$CA$13,"&gt;"&amp;$Y$120))</f>
        <v>0</v>
      </c>
      <c r="AC140" s="237">
        <f>IF(AA140=0,0,SUMIFS('Sch A. Input'!H31:CA31,'Sch A. Input'!$H$14:$CA$14,"One-time",'Sch A. Input'!$H$13:$CA$13,"&lt;="&amp;$L$11,'Sch A. Input'!$H$13:$CA$13,"&lt;="&amp;$AI$120,'Sch A. Input'!$H$13:$CA$13,"&gt;"&amp;$Y$120))</f>
        <v>0</v>
      </c>
      <c r="AD140" s="272">
        <f t="shared" si="58"/>
        <v>0</v>
      </c>
      <c r="AE140" s="237">
        <f t="shared" si="59"/>
        <v>0</v>
      </c>
      <c r="AF140" s="237">
        <f t="shared" si="60"/>
        <v>0</v>
      </c>
      <c r="AG140" s="265">
        <f t="shared" si="61"/>
        <v>0</v>
      </c>
      <c r="AH140" s="270">
        <f t="shared" si="42"/>
        <v>0</v>
      </c>
      <c r="AI140" s="240">
        <f t="shared" si="43"/>
        <v>0</v>
      </c>
      <c r="AK140" s="274">
        <f t="shared" si="62"/>
        <v>0</v>
      </c>
      <c r="AL140" s="237">
        <f>IF(AK140=0,0,SUMIFS('Sch A. Input'!H31:CA31,'Sch A. Input'!$H$14:$CA$14,"Recurring",'Sch A. Input'!$H$13:$CA$13,"&lt;="&amp;$L$11,'Sch A. Input'!$H$13:$CA$13,"&lt;="&amp;$AS$120,'Sch A. Input'!$H$13:$CA$13,"&gt;"&amp;$AI$120))</f>
        <v>0</v>
      </c>
      <c r="AM140" s="237">
        <f>IF(AK140=0,0,SUMIFS('Sch A. Input'!H31:CA31,'Sch A. Input'!$H$14:$CA$14,"One-time",'Sch A. Input'!$H$13:$CA$13,"&lt;="&amp;L$11,'Sch A. Input'!$H$13:$CA$13,"&lt;="&amp;$AS$120,'Sch A. Input'!$H$13:$CA$13,"&gt;"&amp;$AI$120))</f>
        <v>0</v>
      </c>
      <c r="AN140" s="272">
        <f t="shared" si="63"/>
        <v>0</v>
      </c>
      <c r="AO140" s="237">
        <f t="shared" si="64"/>
        <v>0</v>
      </c>
      <c r="AP140" s="237">
        <f t="shared" si="65"/>
        <v>0</v>
      </c>
      <c r="AQ140" s="265">
        <f t="shared" si="66"/>
        <v>0</v>
      </c>
      <c r="AR140" s="270">
        <f t="shared" si="44"/>
        <v>0</v>
      </c>
      <c r="AS140" s="240">
        <f t="shared" si="45"/>
        <v>0</v>
      </c>
      <c r="AW140" s="3"/>
      <c r="AX140" s="3"/>
      <c r="AY140" s="3"/>
      <c r="AZ140" s="158"/>
      <c r="BK140" s="2"/>
      <c r="BL140" s="2"/>
      <c r="BM140" s="2"/>
      <c r="BN140" s="2"/>
      <c r="BO140" s="2"/>
      <c r="BP140" s="2"/>
      <c r="BQ140" s="2"/>
      <c r="BR140" s="2"/>
      <c r="BS140" s="2"/>
      <c r="BT140" s="2"/>
      <c r="BU140" s="2"/>
      <c r="BV140" s="2"/>
      <c r="BW140" s="2"/>
      <c r="BX140" s="2"/>
      <c r="BY140" s="2"/>
      <c r="BZ140" s="2"/>
      <c r="CA140" s="2"/>
      <c r="CI140"/>
      <c r="CJ140"/>
      <c r="CK140"/>
      <c r="CL140"/>
      <c r="CM140"/>
      <c r="CN140"/>
      <c r="CO140"/>
      <c r="CP140"/>
      <c r="CQ140"/>
      <c r="CR140"/>
      <c r="CS140"/>
      <c r="CT140"/>
      <c r="CU140"/>
      <c r="CV140"/>
      <c r="CW140"/>
      <c r="CX140"/>
    </row>
    <row r="141" spans="2:102" x14ac:dyDescent="0.35">
      <c r="B141" s="70" t="str">
        <f t="shared" si="34"/>
        <v/>
      </c>
      <c r="C141" s="164" t="str">
        <f t="shared" si="34"/>
        <v/>
      </c>
      <c r="D141" s="262" t="str">
        <f t="shared" ref="D141:F141" si="82">D34</f>
        <v/>
      </c>
      <c r="E141" s="262">
        <f t="shared" si="82"/>
        <v>45016</v>
      </c>
      <c r="F141" s="262">
        <f t="shared" si="82"/>
        <v>0</v>
      </c>
      <c r="G141" s="96">
        <f t="shared" si="47"/>
        <v>0</v>
      </c>
      <c r="H141" s="237">
        <f>IF(G141=0,0,SUMIFS('Sch A. Input'!H32:CA32,'Sch A. Input'!$H$14:$CA$14,"Recurring",'Sch A. Input'!$H$13:$CA$13,"&lt;="&amp;$O$120,'Sch A. Input'!$H$13:$CA$13,"&lt;="&amp;$L$11))</f>
        <v>0</v>
      </c>
      <c r="I141" s="237">
        <f>IF(G141=0,0,SUMIFS('Sch A. Input'!H32:CA32,'Sch A. Input'!$H$14:$CA$14,"One-time",'Sch A. Input'!$H$13:$CA$13,"&lt;="&amp;$O$120,'Sch A. Input'!$H$13:$CA$13,"&lt;="&amp;$L$11))</f>
        <v>0</v>
      </c>
      <c r="J141" s="272">
        <f t="shared" si="48"/>
        <v>0</v>
      </c>
      <c r="K141" s="237">
        <f t="shared" si="49"/>
        <v>0</v>
      </c>
      <c r="L141" s="237">
        <f t="shared" si="50"/>
        <v>0</v>
      </c>
      <c r="M141" s="265">
        <f t="shared" si="51"/>
        <v>0</v>
      </c>
      <c r="N141" s="270">
        <f t="shared" si="36"/>
        <v>0</v>
      </c>
      <c r="O141" s="240">
        <f t="shared" si="37"/>
        <v>0</v>
      </c>
      <c r="P141" s="241"/>
      <c r="Q141" s="274">
        <f t="shared" si="52"/>
        <v>0</v>
      </c>
      <c r="R141" s="237">
        <f>IF(Q141=0,0,SUMIFS('Sch A. Input'!$H32:$CA32,'Sch A. Input'!$H$14:$CA$14,"Recurring",'Sch A. Input'!$H$13:$CA$13,"&lt;="&amp;$Y$120,'Sch A. Input'!$H$13:$CA$13,"&gt;"&amp;$O$120,'Sch A. Input'!$H$13:$CA$13,"&lt;="&amp;$L$11))</f>
        <v>0</v>
      </c>
      <c r="S141" s="237">
        <f>IF(Q141=0,0,SUMIFS('Sch A. Input'!$H32:$CA32,'Sch A. Input'!$H$14:$CA$14,"One-time",'Sch A. Input'!$H$13:$CA$13,"&lt;="&amp;$Y$120,'Sch A. Input'!$H$13:$CA$13,"&gt;"&amp;$O$120,'Sch A. Input'!$H$13:$CA$13,"&lt;="&amp;$L$11))</f>
        <v>0</v>
      </c>
      <c r="T141" s="272">
        <f t="shared" si="53"/>
        <v>0</v>
      </c>
      <c r="U141" s="237">
        <f t="shared" si="54"/>
        <v>0</v>
      </c>
      <c r="V141" s="237">
        <f t="shared" si="55"/>
        <v>0</v>
      </c>
      <c r="W141" s="265">
        <f t="shared" si="56"/>
        <v>0</v>
      </c>
      <c r="X141" s="270">
        <f t="shared" si="39"/>
        <v>0</v>
      </c>
      <c r="Y141" s="240">
        <f t="shared" si="40"/>
        <v>0</v>
      </c>
      <c r="Z141" s="241"/>
      <c r="AA141" s="274">
        <f t="shared" si="57"/>
        <v>0</v>
      </c>
      <c r="AB141" s="237">
        <f>IF(AA141=0,0,SUMIFS('Sch A. Input'!H32:CA32,'Sch A. Input'!$H$14:$CA$14,"Recurring",'Sch A. Input'!$H$13:$CA$13,"&lt;="&amp;$L$11,'Sch A. Input'!$H$13:$CA$13,"&lt;="&amp;$AI$120,'Sch A. Input'!$H$13:$CA$13,"&gt;"&amp;$Y$120))</f>
        <v>0</v>
      </c>
      <c r="AC141" s="237">
        <f>IF(AA141=0,0,SUMIFS('Sch A. Input'!H32:CA32,'Sch A. Input'!$H$14:$CA$14,"One-time",'Sch A. Input'!$H$13:$CA$13,"&lt;="&amp;$L$11,'Sch A. Input'!$H$13:$CA$13,"&lt;="&amp;$AI$120,'Sch A. Input'!$H$13:$CA$13,"&gt;"&amp;$Y$120))</f>
        <v>0</v>
      </c>
      <c r="AD141" s="272">
        <f t="shared" si="58"/>
        <v>0</v>
      </c>
      <c r="AE141" s="237">
        <f t="shared" si="59"/>
        <v>0</v>
      </c>
      <c r="AF141" s="237">
        <f t="shared" si="60"/>
        <v>0</v>
      </c>
      <c r="AG141" s="265">
        <f t="shared" si="61"/>
        <v>0</v>
      </c>
      <c r="AH141" s="270">
        <f t="shared" si="42"/>
        <v>0</v>
      </c>
      <c r="AI141" s="240">
        <f t="shared" si="43"/>
        <v>0</v>
      </c>
      <c r="AK141" s="274">
        <f t="shared" si="62"/>
        <v>0</v>
      </c>
      <c r="AL141" s="237">
        <f>IF(AK141=0,0,SUMIFS('Sch A. Input'!H32:CA32,'Sch A. Input'!$H$14:$CA$14,"Recurring",'Sch A. Input'!$H$13:$CA$13,"&lt;="&amp;$L$11,'Sch A. Input'!$H$13:$CA$13,"&lt;="&amp;$AS$120,'Sch A. Input'!$H$13:$CA$13,"&gt;"&amp;$AI$120))</f>
        <v>0</v>
      </c>
      <c r="AM141" s="237">
        <f>IF(AK141=0,0,SUMIFS('Sch A. Input'!H32:CA32,'Sch A. Input'!$H$14:$CA$14,"One-time",'Sch A. Input'!$H$13:$CA$13,"&lt;="&amp;L$11,'Sch A. Input'!$H$13:$CA$13,"&lt;="&amp;$AS$120,'Sch A. Input'!$H$13:$CA$13,"&gt;"&amp;$AI$120))</f>
        <v>0</v>
      </c>
      <c r="AN141" s="272">
        <f t="shared" si="63"/>
        <v>0</v>
      </c>
      <c r="AO141" s="237">
        <f t="shared" si="64"/>
        <v>0</v>
      </c>
      <c r="AP141" s="237">
        <f t="shared" si="65"/>
        <v>0</v>
      </c>
      <c r="AQ141" s="265">
        <f t="shared" si="66"/>
        <v>0</v>
      </c>
      <c r="AR141" s="270">
        <f t="shared" si="44"/>
        <v>0</v>
      </c>
      <c r="AS141" s="240">
        <f t="shared" si="45"/>
        <v>0</v>
      </c>
      <c r="AW141" s="3"/>
      <c r="AX141" s="3"/>
      <c r="AY141" s="3"/>
      <c r="AZ141" s="158"/>
      <c r="BK141" s="2"/>
      <c r="BL141" s="2"/>
      <c r="BM141" s="2"/>
      <c r="BN141" s="2"/>
      <c r="BO141" s="2"/>
      <c r="BP141" s="2"/>
      <c r="BQ141" s="2"/>
      <c r="BR141" s="2"/>
      <c r="BS141" s="2"/>
      <c r="BT141" s="2"/>
      <c r="BU141" s="2"/>
      <c r="BV141" s="2"/>
      <c r="BW141" s="2"/>
      <c r="BX141" s="2"/>
      <c r="BY141" s="2"/>
      <c r="BZ141" s="2"/>
      <c r="CA141" s="2"/>
      <c r="CI141"/>
      <c r="CJ141"/>
      <c r="CK141"/>
      <c r="CL141"/>
      <c r="CM141"/>
      <c r="CN141"/>
      <c r="CO141"/>
      <c r="CP141"/>
      <c r="CQ141"/>
      <c r="CR141"/>
      <c r="CS141"/>
      <c r="CT141"/>
      <c r="CU141"/>
      <c r="CV141"/>
      <c r="CW141"/>
      <c r="CX141"/>
    </row>
    <row r="142" spans="2:102" x14ac:dyDescent="0.35">
      <c r="B142" s="70" t="str">
        <f t="shared" si="34"/>
        <v/>
      </c>
      <c r="C142" s="164" t="str">
        <f t="shared" si="34"/>
        <v/>
      </c>
      <c r="D142" s="262" t="str">
        <f t="shared" ref="D142:F142" si="83">D35</f>
        <v/>
      </c>
      <c r="E142" s="262">
        <f t="shared" si="83"/>
        <v>45016</v>
      </c>
      <c r="F142" s="262">
        <f t="shared" si="83"/>
        <v>0</v>
      </c>
      <c r="G142" s="96">
        <f t="shared" si="47"/>
        <v>0</v>
      </c>
      <c r="H142" s="237">
        <f>IF(G142=0,0,SUMIFS('Sch A. Input'!H33:CA33,'Sch A. Input'!$H$14:$CA$14,"Recurring",'Sch A. Input'!$H$13:$CA$13,"&lt;="&amp;$O$120,'Sch A. Input'!$H$13:$CA$13,"&lt;="&amp;$L$11))</f>
        <v>0</v>
      </c>
      <c r="I142" s="237">
        <f>IF(G142=0,0,SUMIFS('Sch A. Input'!H33:CA33,'Sch A. Input'!$H$14:$CA$14,"One-time",'Sch A. Input'!$H$13:$CA$13,"&lt;="&amp;$O$120,'Sch A. Input'!$H$13:$CA$13,"&lt;="&amp;$L$11))</f>
        <v>0</v>
      </c>
      <c r="J142" s="272">
        <f t="shared" si="48"/>
        <v>0</v>
      </c>
      <c r="K142" s="237">
        <f t="shared" si="49"/>
        <v>0</v>
      </c>
      <c r="L142" s="237">
        <f t="shared" si="50"/>
        <v>0</v>
      </c>
      <c r="M142" s="265">
        <f t="shared" si="51"/>
        <v>0</v>
      </c>
      <c r="N142" s="270">
        <f t="shared" si="36"/>
        <v>0</v>
      </c>
      <c r="O142" s="240">
        <f t="shared" si="37"/>
        <v>0</v>
      </c>
      <c r="P142" s="241"/>
      <c r="Q142" s="274">
        <f t="shared" si="52"/>
        <v>0</v>
      </c>
      <c r="R142" s="237">
        <f>IF(Q142=0,0,SUMIFS('Sch A. Input'!$H33:$CA33,'Sch A. Input'!$H$14:$CA$14,"Recurring",'Sch A. Input'!$H$13:$CA$13,"&lt;="&amp;$Y$120,'Sch A. Input'!$H$13:$CA$13,"&gt;"&amp;$O$120,'Sch A. Input'!$H$13:$CA$13,"&lt;="&amp;$L$11))</f>
        <v>0</v>
      </c>
      <c r="S142" s="237">
        <f>IF(Q142=0,0,SUMIFS('Sch A. Input'!$H33:$CA33,'Sch A. Input'!$H$14:$CA$14,"One-time",'Sch A. Input'!$H$13:$CA$13,"&lt;="&amp;$Y$120,'Sch A. Input'!$H$13:$CA$13,"&gt;"&amp;$O$120,'Sch A. Input'!$H$13:$CA$13,"&lt;="&amp;$L$11))</f>
        <v>0</v>
      </c>
      <c r="T142" s="272">
        <f t="shared" si="53"/>
        <v>0</v>
      </c>
      <c r="U142" s="237">
        <f t="shared" si="54"/>
        <v>0</v>
      </c>
      <c r="V142" s="237">
        <f t="shared" si="55"/>
        <v>0</v>
      </c>
      <c r="W142" s="265">
        <f t="shared" si="56"/>
        <v>0</v>
      </c>
      <c r="X142" s="270">
        <f t="shared" si="39"/>
        <v>0</v>
      </c>
      <c r="Y142" s="240">
        <f t="shared" si="40"/>
        <v>0</v>
      </c>
      <c r="Z142" s="241"/>
      <c r="AA142" s="274">
        <f t="shared" si="57"/>
        <v>0</v>
      </c>
      <c r="AB142" s="237">
        <f>IF(AA142=0,0,SUMIFS('Sch A. Input'!H33:CA33,'Sch A. Input'!$H$14:$CA$14,"Recurring",'Sch A. Input'!$H$13:$CA$13,"&lt;="&amp;$L$11,'Sch A. Input'!$H$13:$CA$13,"&lt;="&amp;$AI$120,'Sch A. Input'!$H$13:$CA$13,"&gt;"&amp;$Y$120))</f>
        <v>0</v>
      </c>
      <c r="AC142" s="237">
        <f>IF(AA142=0,0,SUMIFS('Sch A. Input'!H33:CA33,'Sch A. Input'!$H$14:$CA$14,"One-time",'Sch A. Input'!$H$13:$CA$13,"&lt;="&amp;$L$11,'Sch A. Input'!$H$13:$CA$13,"&lt;="&amp;$AI$120,'Sch A. Input'!$H$13:$CA$13,"&gt;"&amp;$Y$120))</f>
        <v>0</v>
      </c>
      <c r="AD142" s="272">
        <f t="shared" si="58"/>
        <v>0</v>
      </c>
      <c r="AE142" s="237">
        <f t="shared" si="59"/>
        <v>0</v>
      </c>
      <c r="AF142" s="237">
        <f t="shared" si="60"/>
        <v>0</v>
      </c>
      <c r="AG142" s="265">
        <f t="shared" si="61"/>
        <v>0</v>
      </c>
      <c r="AH142" s="270">
        <f t="shared" si="42"/>
        <v>0</v>
      </c>
      <c r="AI142" s="240">
        <f t="shared" si="43"/>
        <v>0</v>
      </c>
      <c r="AK142" s="274">
        <f t="shared" si="62"/>
        <v>0</v>
      </c>
      <c r="AL142" s="237">
        <f>IF(AK142=0,0,SUMIFS('Sch A. Input'!H33:CA33,'Sch A. Input'!$H$14:$CA$14,"Recurring",'Sch A. Input'!$H$13:$CA$13,"&lt;="&amp;$L$11,'Sch A. Input'!$H$13:$CA$13,"&lt;="&amp;$AS$120,'Sch A. Input'!$H$13:$CA$13,"&gt;"&amp;$AI$120))</f>
        <v>0</v>
      </c>
      <c r="AM142" s="237">
        <f>IF(AK142=0,0,SUMIFS('Sch A. Input'!H33:CA33,'Sch A. Input'!$H$14:$CA$14,"One-time",'Sch A. Input'!$H$13:$CA$13,"&lt;="&amp;L$11,'Sch A. Input'!$H$13:$CA$13,"&lt;="&amp;$AS$120,'Sch A. Input'!$H$13:$CA$13,"&gt;"&amp;$AI$120))</f>
        <v>0</v>
      </c>
      <c r="AN142" s="272">
        <f t="shared" si="63"/>
        <v>0</v>
      </c>
      <c r="AO142" s="237">
        <f t="shared" si="64"/>
        <v>0</v>
      </c>
      <c r="AP142" s="237">
        <f t="shared" si="65"/>
        <v>0</v>
      </c>
      <c r="AQ142" s="265">
        <f t="shared" si="66"/>
        <v>0</v>
      </c>
      <c r="AR142" s="270">
        <f t="shared" si="44"/>
        <v>0</v>
      </c>
      <c r="AS142" s="240">
        <f t="shared" si="45"/>
        <v>0</v>
      </c>
      <c r="AW142" s="3"/>
      <c r="AX142" s="3"/>
      <c r="AY142" s="3"/>
      <c r="AZ142" s="158"/>
      <c r="BK142" s="2"/>
      <c r="BL142" s="2"/>
      <c r="BM142" s="2"/>
      <c r="BN142" s="2"/>
      <c r="BO142" s="2"/>
      <c r="BP142" s="2"/>
      <c r="BQ142" s="2"/>
      <c r="BR142" s="2"/>
      <c r="BS142" s="2"/>
      <c r="BT142" s="2"/>
      <c r="BU142" s="2"/>
      <c r="BV142" s="2"/>
      <c r="BW142" s="2"/>
      <c r="BX142" s="2"/>
      <c r="BY142" s="2"/>
      <c r="BZ142" s="2"/>
      <c r="CA142" s="2"/>
      <c r="CI142"/>
      <c r="CJ142"/>
      <c r="CK142"/>
      <c r="CL142"/>
      <c r="CM142"/>
      <c r="CN142"/>
      <c r="CO142"/>
      <c r="CP142"/>
      <c r="CQ142"/>
      <c r="CR142"/>
      <c r="CS142"/>
      <c r="CT142"/>
      <c r="CU142"/>
      <c r="CV142"/>
      <c r="CW142"/>
      <c r="CX142"/>
    </row>
    <row r="143" spans="2:102" x14ac:dyDescent="0.35">
      <c r="B143" s="70" t="str">
        <f t="shared" ref="B143:F162" si="84">B36</f>
        <v/>
      </c>
      <c r="C143" s="164" t="str">
        <f t="shared" si="84"/>
        <v/>
      </c>
      <c r="D143" s="262" t="str">
        <f t="shared" si="84"/>
        <v/>
      </c>
      <c r="E143" s="262">
        <f t="shared" si="84"/>
        <v>45016</v>
      </c>
      <c r="F143" s="262">
        <f t="shared" si="84"/>
        <v>0</v>
      </c>
      <c r="G143" s="96">
        <f t="shared" si="47"/>
        <v>0</v>
      </c>
      <c r="H143" s="237">
        <f>IF(G143=0,0,SUMIFS('Sch A. Input'!H34:CA34,'Sch A. Input'!$H$14:$CA$14,"Recurring",'Sch A. Input'!$H$13:$CA$13,"&lt;="&amp;$O$120,'Sch A. Input'!$H$13:$CA$13,"&lt;="&amp;$L$11))</f>
        <v>0</v>
      </c>
      <c r="I143" s="237">
        <f>IF(G143=0,0,SUMIFS('Sch A. Input'!H34:CA34,'Sch A. Input'!$H$14:$CA$14,"One-time",'Sch A. Input'!$H$13:$CA$13,"&lt;="&amp;$O$120,'Sch A. Input'!$H$13:$CA$13,"&lt;="&amp;$L$11))</f>
        <v>0</v>
      </c>
      <c r="J143" s="272">
        <f t="shared" si="48"/>
        <v>0</v>
      </c>
      <c r="K143" s="237">
        <f t="shared" si="49"/>
        <v>0</v>
      </c>
      <c r="L143" s="237">
        <f t="shared" si="50"/>
        <v>0</v>
      </c>
      <c r="M143" s="265">
        <f t="shared" si="51"/>
        <v>0</v>
      </c>
      <c r="N143" s="270">
        <f t="shared" si="36"/>
        <v>0</v>
      </c>
      <c r="O143" s="240">
        <f t="shared" si="37"/>
        <v>0</v>
      </c>
      <c r="P143" s="241"/>
      <c r="Q143" s="274">
        <f t="shared" si="52"/>
        <v>0</v>
      </c>
      <c r="R143" s="237">
        <f>IF(Q143=0,0,SUMIFS('Sch A. Input'!$H34:$CA34,'Sch A. Input'!$H$14:$CA$14,"Recurring",'Sch A. Input'!$H$13:$CA$13,"&lt;="&amp;$Y$120,'Sch A. Input'!$H$13:$CA$13,"&gt;"&amp;$O$120,'Sch A. Input'!$H$13:$CA$13,"&lt;="&amp;$L$11))</f>
        <v>0</v>
      </c>
      <c r="S143" s="237">
        <f>IF(Q143=0,0,SUMIFS('Sch A. Input'!$H34:$CA34,'Sch A. Input'!$H$14:$CA$14,"One-time",'Sch A. Input'!$H$13:$CA$13,"&lt;="&amp;$Y$120,'Sch A. Input'!$H$13:$CA$13,"&gt;"&amp;$O$120,'Sch A. Input'!$H$13:$CA$13,"&lt;="&amp;$L$11))</f>
        <v>0</v>
      </c>
      <c r="T143" s="272">
        <f t="shared" si="53"/>
        <v>0</v>
      </c>
      <c r="U143" s="237">
        <f t="shared" si="54"/>
        <v>0</v>
      </c>
      <c r="V143" s="237">
        <f t="shared" si="55"/>
        <v>0</v>
      </c>
      <c r="W143" s="265">
        <f t="shared" si="56"/>
        <v>0</v>
      </c>
      <c r="X143" s="270">
        <f t="shared" si="39"/>
        <v>0</v>
      </c>
      <c r="Y143" s="240">
        <f t="shared" si="40"/>
        <v>0</v>
      </c>
      <c r="Z143" s="241"/>
      <c r="AA143" s="274">
        <f t="shared" si="57"/>
        <v>0</v>
      </c>
      <c r="AB143" s="237">
        <f>IF(AA143=0,0,SUMIFS('Sch A. Input'!H34:CA34,'Sch A. Input'!$H$14:$CA$14,"Recurring",'Sch A. Input'!$H$13:$CA$13,"&lt;="&amp;$L$11,'Sch A. Input'!$H$13:$CA$13,"&lt;="&amp;$AI$120,'Sch A. Input'!$H$13:$CA$13,"&gt;"&amp;$Y$120))</f>
        <v>0</v>
      </c>
      <c r="AC143" s="237">
        <f>IF(AA143=0,0,SUMIFS('Sch A. Input'!H34:CA34,'Sch A. Input'!$H$14:$CA$14,"One-time",'Sch A. Input'!$H$13:$CA$13,"&lt;="&amp;$L$11,'Sch A. Input'!$H$13:$CA$13,"&lt;="&amp;$AI$120,'Sch A. Input'!$H$13:$CA$13,"&gt;"&amp;$Y$120))</f>
        <v>0</v>
      </c>
      <c r="AD143" s="272">
        <f t="shared" si="58"/>
        <v>0</v>
      </c>
      <c r="AE143" s="237">
        <f t="shared" si="59"/>
        <v>0</v>
      </c>
      <c r="AF143" s="237">
        <f t="shared" si="60"/>
        <v>0</v>
      </c>
      <c r="AG143" s="265">
        <f t="shared" si="61"/>
        <v>0</v>
      </c>
      <c r="AH143" s="270">
        <f t="shared" si="42"/>
        <v>0</v>
      </c>
      <c r="AI143" s="240">
        <f t="shared" si="43"/>
        <v>0</v>
      </c>
      <c r="AK143" s="274">
        <f t="shared" si="62"/>
        <v>0</v>
      </c>
      <c r="AL143" s="237">
        <f>IF(AK143=0,0,SUMIFS('Sch A. Input'!H34:CA34,'Sch A. Input'!$H$14:$CA$14,"Recurring",'Sch A. Input'!$H$13:$CA$13,"&lt;="&amp;$L$11,'Sch A. Input'!$H$13:$CA$13,"&lt;="&amp;$AS$120,'Sch A. Input'!$H$13:$CA$13,"&gt;"&amp;$AI$120))</f>
        <v>0</v>
      </c>
      <c r="AM143" s="237">
        <f>IF(AK143=0,0,SUMIFS('Sch A. Input'!H34:CA34,'Sch A. Input'!$H$14:$CA$14,"One-time",'Sch A. Input'!$H$13:$CA$13,"&lt;="&amp;L$11,'Sch A. Input'!$H$13:$CA$13,"&lt;="&amp;$AS$120,'Sch A. Input'!$H$13:$CA$13,"&gt;"&amp;$AI$120))</f>
        <v>0</v>
      </c>
      <c r="AN143" s="272">
        <f t="shared" si="63"/>
        <v>0</v>
      </c>
      <c r="AO143" s="237">
        <f t="shared" si="64"/>
        <v>0</v>
      </c>
      <c r="AP143" s="237">
        <f t="shared" si="65"/>
        <v>0</v>
      </c>
      <c r="AQ143" s="265">
        <f t="shared" si="66"/>
        <v>0</v>
      </c>
      <c r="AR143" s="270">
        <f t="shared" si="44"/>
        <v>0</v>
      </c>
      <c r="AS143" s="240">
        <f t="shared" si="45"/>
        <v>0</v>
      </c>
      <c r="AW143" s="3"/>
      <c r="AX143" s="3"/>
      <c r="AY143" s="3"/>
      <c r="AZ143" s="158"/>
      <c r="BK143" s="2"/>
      <c r="BL143" s="2"/>
      <c r="BM143" s="2"/>
      <c r="BN143" s="2"/>
      <c r="BO143" s="2"/>
      <c r="BP143" s="2"/>
      <c r="BQ143" s="2"/>
      <c r="BR143" s="2"/>
      <c r="BS143" s="2"/>
      <c r="BT143" s="2"/>
      <c r="BU143" s="2"/>
      <c r="BV143" s="2"/>
      <c r="BW143" s="2"/>
      <c r="BX143" s="2"/>
      <c r="BY143" s="2"/>
      <c r="BZ143" s="2"/>
      <c r="CA143" s="2"/>
      <c r="CI143"/>
      <c r="CJ143"/>
      <c r="CK143"/>
      <c r="CL143"/>
      <c r="CM143"/>
      <c r="CN143"/>
      <c r="CO143"/>
      <c r="CP143"/>
      <c r="CQ143"/>
      <c r="CR143"/>
      <c r="CS143"/>
      <c r="CT143"/>
      <c r="CU143"/>
      <c r="CV143"/>
      <c r="CW143"/>
      <c r="CX143"/>
    </row>
    <row r="144" spans="2:102" x14ac:dyDescent="0.35">
      <c r="B144" s="70" t="str">
        <f t="shared" si="84"/>
        <v/>
      </c>
      <c r="C144" s="164" t="str">
        <f t="shared" si="84"/>
        <v/>
      </c>
      <c r="D144" s="262" t="str">
        <f t="shared" si="84"/>
        <v/>
      </c>
      <c r="E144" s="262">
        <f t="shared" si="84"/>
        <v>45016</v>
      </c>
      <c r="F144" s="262">
        <f t="shared" si="84"/>
        <v>0</v>
      </c>
      <c r="G144" s="96">
        <f t="shared" si="47"/>
        <v>0</v>
      </c>
      <c r="H144" s="237">
        <f>IF(G144=0,0,SUMIFS('Sch A. Input'!H35:CA35,'Sch A. Input'!$H$14:$CA$14,"Recurring",'Sch A. Input'!$H$13:$CA$13,"&lt;="&amp;$O$120,'Sch A. Input'!$H$13:$CA$13,"&lt;="&amp;$L$11))</f>
        <v>0</v>
      </c>
      <c r="I144" s="237">
        <f>IF(G144=0,0,SUMIFS('Sch A. Input'!H35:CA35,'Sch A. Input'!$H$14:$CA$14,"One-time",'Sch A. Input'!$H$13:$CA$13,"&lt;="&amp;$O$120,'Sch A. Input'!$H$13:$CA$13,"&lt;="&amp;$L$11))</f>
        <v>0</v>
      </c>
      <c r="J144" s="272">
        <f t="shared" si="48"/>
        <v>0</v>
      </c>
      <c r="K144" s="237">
        <f t="shared" si="49"/>
        <v>0</v>
      </c>
      <c r="L144" s="237">
        <f t="shared" si="50"/>
        <v>0</v>
      </c>
      <c r="M144" s="265">
        <f t="shared" si="51"/>
        <v>0</v>
      </c>
      <c r="N144" s="270">
        <f t="shared" si="36"/>
        <v>0</v>
      </c>
      <c r="O144" s="240">
        <f t="shared" si="37"/>
        <v>0</v>
      </c>
      <c r="P144" s="241"/>
      <c r="Q144" s="274">
        <f t="shared" si="52"/>
        <v>0</v>
      </c>
      <c r="R144" s="237">
        <f>IF(Q144=0,0,SUMIFS('Sch A. Input'!$H35:$CA35,'Sch A. Input'!$H$14:$CA$14,"Recurring",'Sch A. Input'!$H$13:$CA$13,"&lt;="&amp;$Y$120,'Sch A. Input'!$H$13:$CA$13,"&gt;"&amp;$O$120,'Sch A. Input'!$H$13:$CA$13,"&lt;="&amp;$L$11))</f>
        <v>0</v>
      </c>
      <c r="S144" s="237">
        <f>IF(Q144=0,0,SUMIFS('Sch A. Input'!$H35:$CA35,'Sch A. Input'!$H$14:$CA$14,"One-time",'Sch A. Input'!$H$13:$CA$13,"&lt;="&amp;$Y$120,'Sch A. Input'!$H$13:$CA$13,"&gt;"&amp;$O$120,'Sch A. Input'!$H$13:$CA$13,"&lt;="&amp;$L$11))</f>
        <v>0</v>
      </c>
      <c r="T144" s="272">
        <f t="shared" si="53"/>
        <v>0</v>
      </c>
      <c r="U144" s="237">
        <f t="shared" si="54"/>
        <v>0</v>
      </c>
      <c r="V144" s="237">
        <f t="shared" si="55"/>
        <v>0</v>
      </c>
      <c r="W144" s="265">
        <f t="shared" si="56"/>
        <v>0</v>
      </c>
      <c r="X144" s="270">
        <f t="shared" si="39"/>
        <v>0</v>
      </c>
      <c r="Y144" s="240">
        <f t="shared" si="40"/>
        <v>0</v>
      </c>
      <c r="Z144" s="241"/>
      <c r="AA144" s="274">
        <f t="shared" si="57"/>
        <v>0</v>
      </c>
      <c r="AB144" s="237">
        <f>IF(AA144=0,0,SUMIFS('Sch A. Input'!H35:CA35,'Sch A. Input'!$H$14:$CA$14,"Recurring",'Sch A. Input'!$H$13:$CA$13,"&lt;="&amp;$L$11,'Sch A. Input'!$H$13:$CA$13,"&lt;="&amp;$AI$120,'Sch A. Input'!$H$13:$CA$13,"&gt;"&amp;$Y$120))</f>
        <v>0</v>
      </c>
      <c r="AC144" s="237">
        <f>IF(AA144=0,0,SUMIFS('Sch A. Input'!H35:CA35,'Sch A. Input'!$H$14:$CA$14,"One-time",'Sch A. Input'!$H$13:$CA$13,"&lt;="&amp;$L$11,'Sch A. Input'!$H$13:$CA$13,"&lt;="&amp;$AI$120,'Sch A. Input'!$H$13:$CA$13,"&gt;"&amp;$Y$120))</f>
        <v>0</v>
      </c>
      <c r="AD144" s="272">
        <f t="shared" si="58"/>
        <v>0</v>
      </c>
      <c r="AE144" s="237">
        <f t="shared" si="59"/>
        <v>0</v>
      </c>
      <c r="AF144" s="237">
        <f t="shared" si="60"/>
        <v>0</v>
      </c>
      <c r="AG144" s="265">
        <f t="shared" si="61"/>
        <v>0</v>
      </c>
      <c r="AH144" s="270">
        <f t="shared" si="42"/>
        <v>0</v>
      </c>
      <c r="AI144" s="240">
        <f t="shared" si="43"/>
        <v>0</v>
      </c>
      <c r="AK144" s="274">
        <f t="shared" si="62"/>
        <v>0</v>
      </c>
      <c r="AL144" s="237">
        <f>IF(AK144=0,0,SUMIFS('Sch A. Input'!H35:CA35,'Sch A. Input'!$H$14:$CA$14,"Recurring",'Sch A. Input'!$H$13:$CA$13,"&lt;="&amp;$L$11,'Sch A. Input'!$H$13:$CA$13,"&lt;="&amp;$AS$120,'Sch A. Input'!$H$13:$CA$13,"&gt;"&amp;$AI$120))</f>
        <v>0</v>
      </c>
      <c r="AM144" s="237">
        <f>IF(AK144=0,0,SUMIFS('Sch A. Input'!H35:CA35,'Sch A. Input'!$H$14:$CA$14,"One-time",'Sch A. Input'!$H$13:$CA$13,"&lt;="&amp;L$11,'Sch A. Input'!$H$13:$CA$13,"&lt;="&amp;$AS$120,'Sch A. Input'!$H$13:$CA$13,"&gt;"&amp;$AI$120))</f>
        <v>0</v>
      </c>
      <c r="AN144" s="272">
        <f t="shared" si="63"/>
        <v>0</v>
      </c>
      <c r="AO144" s="237">
        <f t="shared" si="64"/>
        <v>0</v>
      </c>
      <c r="AP144" s="237">
        <f t="shared" si="65"/>
        <v>0</v>
      </c>
      <c r="AQ144" s="265">
        <f t="shared" si="66"/>
        <v>0</v>
      </c>
      <c r="AR144" s="270">
        <f t="shared" si="44"/>
        <v>0</v>
      </c>
      <c r="AS144" s="240">
        <f t="shared" si="45"/>
        <v>0</v>
      </c>
      <c r="AW144" s="3"/>
      <c r="AX144" s="3"/>
      <c r="AY144" s="3"/>
      <c r="AZ144" s="158"/>
      <c r="BK144" s="2"/>
      <c r="BL144" s="2"/>
      <c r="BM144" s="2"/>
      <c r="BN144" s="2"/>
      <c r="BO144" s="2"/>
      <c r="BP144" s="2"/>
      <c r="BQ144" s="2"/>
      <c r="BR144" s="2"/>
      <c r="BS144" s="2"/>
      <c r="BT144" s="2"/>
      <c r="BU144" s="2"/>
      <c r="BV144" s="2"/>
      <c r="BW144" s="2"/>
      <c r="BX144" s="2"/>
      <c r="BY144" s="2"/>
      <c r="BZ144" s="2"/>
      <c r="CA144" s="2"/>
      <c r="CI144"/>
      <c r="CJ144"/>
      <c r="CK144"/>
      <c r="CL144"/>
      <c r="CM144"/>
      <c r="CN144"/>
      <c r="CO144"/>
      <c r="CP144"/>
      <c r="CQ144"/>
      <c r="CR144"/>
      <c r="CS144"/>
      <c r="CT144"/>
      <c r="CU144"/>
      <c r="CV144"/>
      <c r="CW144"/>
      <c r="CX144"/>
    </row>
    <row r="145" spans="2:102" x14ac:dyDescent="0.35">
      <c r="B145" s="70" t="str">
        <f t="shared" si="84"/>
        <v/>
      </c>
      <c r="C145" s="164" t="str">
        <f t="shared" si="84"/>
        <v/>
      </c>
      <c r="D145" s="262" t="str">
        <f t="shared" si="84"/>
        <v/>
      </c>
      <c r="E145" s="262">
        <f t="shared" si="84"/>
        <v>45016</v>
      </c>
      <c r="F145" s="262">
        <f t="shared" si="84"/>
        <v>0</v>
      </c>
      <c r="G145" s="96">
        <f t="shared" si="47"/>
        <v>0</v>
      </c>
      <c r="H145" s="237">
        <f>IF(G145=0,0,SUMIFS('Sch A. Input'!H36:CA36,'Sch A. Input'!$H$14:$CA$14,"Recurring",'Sch A. Input'!$H$13:$CA$13,"&lt;="&amp;$O$120,'Sch A. Input'!$H$13:$CA$13,"&lt;="&amp;$L$11))</f>
        <v>0</v>
      </c>
      <c r="I145" s="237">
        <f>IF(G145=0,0,SUMIFS('Sch A. Input'!H36:CA36,'Sch A. Input'!$H$14:$CA$14,"One-time",'Sch A. Input'!$H$13:$CA$13,"&lt;="&amp;$O$120,'Sch A. Input'!$H$13:$CA$13,"&lt;="&amp;$L$11))</f>
        <v>0</v>
      </c>
      <c r="J145" s="272">
        <f t="shared" si="48"/>
        <v>0</v>
      </c>
      <c r="K145" s="237">
        <f t="shared" si="49"/>
        <v>0</v>
      </c>
      <c r="L145" s="237">
        <f t="shared" si="50"/>
        <v>0</v>
      </c>
      <c r="M145" s="265">
        <f t="shared" si="51"/>
        <v>0</v>
      </c>
      <c r="N145" s="270">
        <f t="shared" si="36"/>
        <v>0</v>
      </c>
      <c r="O145" s="240">
        <f t="shared" si="37"/>
        <v>0</v>
      </c>
      <c r="P145" s="241"/>
      <c r="Q145" s="274">
        <f t="shared" si="52"/>
        <v>0</v>
      </c>
      <c r="R145" s="237">
        <f>IF(Q145=0,0,SUMIFS('Sch A. Input'!$H36:$CA36,'Sch A. Input'!$H$14:$CA$14,"Recurring",'Sch A. Input'!$H$13:$CA$13,"&lt;="&amp;$Y$120,'Sch A. Input'!$H$13:$CA$13,"&gt;"&amp;$O$120,'Sch A. Input'!$H$13:$CA$13,"&lt;="&amp;$L$11))</f>
        <v>0</v>
      </c>
      <c r="S145" s="237">
        <f>IF(Q145=0,0,SUMIFS('Sch A. Input'!$H36:$CA36,'Sch A. Input'!$H$14:$CA$14,"One-time",'Sch A. Input'!$H$13:$CA$13,"&lt;="&amp;$Y$120,'Sch A. Input'!$H$13:$CA$13,"&gt;"&amp;$O$120,'Sch A. Input'!$H$13:$CA$13,"&lt;="&amp;$L$11))</f>
        <v>0</v>
      </c>
      <c r="T145" s="272">
        <f t="shared" si="53"/>
        <v>0</v>
      </c>
      <c r="U145" s="237">
        <f t="shared" si="54"/>
        <v>0</v>
      </c>
      <c r="V145" s="237">
        <f t="shared" si="55"/>
        <v>0</v>
      </c>
      <c r="W145" s="265">
        <f t="shared" si="56"/>
        <v>0</v>
      </c>
      <c r="X145" s="270">
        <f t="shared" si="39"/>
        <v>0</v>
      </c>
      <c r="Y145" s="240">
        <f t="shared" si="40"/>
        <v>0</v>
      </c>
      <c r="Z145" s="241"/>
      <c r="AA145" s="274">
        <f t="shared" si="57"/>
        <v>0</v>
      </c>
      <c r="AB145" s="237">
        <f>IF(AA145=0,0,SUMIFS('Sch A. Input'!H36:CA36,'Sch A. Input'!$H$14:$CA$14,"Recurring",'Sch A. Input'!$H$13:$CA$13,"&lt;="&amp;$L$11,'Sch A. Input'!$H$13:$CA$13,"&lt;="&amp;$AI$120,'Sch A. Input'!$H$13:$CA$13,"&gt;"&amp;$Y$120))</f>
        <v>0</v>
      </c>
      <c r="AC145" s="237">
        <f>IF(AA145=0,0,SUMIFS('Sch A. Input'!H36:CA36,'Sch A. Input'!$H$14:$CA$14,"One-time",'Sch A. Input'!$H$13:$CA$13,"&lt;="&amp;$L$11,'Sch A. Input'!$H$13:$CA$13,"&lt;="&amp;$AI$120,'Sch A. Input'!$H$13:$CA$13,"&gt;"&amp;$Y$120))</f>
        <v>0</v>
      </c>
      <c r="AD145" s="272">
        <f t="shared" si="58"/>
        <v>0</v>
      </c>
      <c r="AE145" s="237">
        <f t="shared" si="59"/>
        <v>0</v>
      </c>
      <c r="AF145" s="237">
        <f t="shared" si="60"/>
        <v>0</v>
      </c>
      <c r="AG145" s="265">
        <f t="shared" si="61"/>
        <v>0</v>
      </c>
      <c r="AH145" s="270">
        <f t="shared" si="42"/>
        <v>0</v>
      </c>
      <c r="AI145" s="240">
        <f t="shared" si="43"/>
        <v>0</v>
      </c>
      <c r="AK145" s="274">
        <f t="shared" si="62"/>
        <v>0</v>
      </c>
      <c r="AL145" s="237">
        <f>IF(AK145=0,0,SUMIFS('Sch A. Input'!H36:CA36,'Sch A. Input'!$H$14:$CA$14,"Recurring",'Sch A. Input'!$H$13:$CA$13,"&lt;="&amp;$L$11,'Sch A. Input'!$H$13:$CA$13,"&lt;="&amp;$AS$120,'Sch A. Input'!$H$13:$CA$13,"&gt;"&amp;$AI$120))</f>
        <v>0</v>
      </c>
      <c r="AM145" s="237">
        <f>IF(AK145=0,0,SUMIFS('Sch A. Input'!H36:CA36,'Sch A. Input'!$H$14:$CA$14,"One-time",'Sch A. Input'!$H$13:$CA$13,"&lt;="&amp;L$11,'Sch A. Input'!$H$13:$CA$13,"&lt;="&amp;$AS$120,'Sch A. Input'!$H$13:$CA$13,"&gt;"&amp;$AI$120))</f>
        <v>0</v>
      </c>
      <c r="AN145" s="272">
        <f t="shared" si="63"/>
        <v>0</v>
      </c>
      <c r="AO145" s="237">
        <f t="shared" si="64"/>
        <v>0</v>
      </c>
      <c r="AP145" s="237">
        <f t="shared" si="65"/>
        <v>0</v>
      </c>
      <c r="AQ145" s="265">
        <f t="shared" si="66"/>
        <v>0</v>
      </c>
      <c r="AR145" s="270">
        <f t="shared" si="44"/>
        <v>0</v>
      </c>
      <c r="AS145" s="240">
        <f t="shared" si="45"/>
        <v>0</v>
      </c>
      <c r="AW145" s="3"/>
      <c r="AX145" s="3"/>
      <c r="AY145" s="3"/>
      <c r="AZ145" s="158"/>
      <c r="BK145" s="2"/>
      <c r="BL145" s="2"/>
      <c r="BM145" s="2"/>
      <c r="BN145" s="2"/>
      <c r="BO145" s="2"/>
      <c r="BP145" s="2"/>
      <c r="BQ145" s="2"/>
      <c r="BR145" s="2"/>
      <c r="BS145" s="2"/>
      <c r="BT145" s="2"/>
      <c r="BU145" s="2"/>
      <c r="BV145" s="2"/>
      <c r="BW145" s="2"/>
      <c r="BX145" s="2"/>
      <c r="BY145" s="2"/>
      <c r="BZ145" s="2"/>
      <c r="CA145" s="2"/>
      <c r="CI145"/>
      <c r="CJ145"/>
      <c r="CK145"/>
      <c r="CL145"/>
      <c r="CM145"/>
      <c r="CN145"/>
      <c r="CO145"/>
      <c r="CP145"/>
      <c r="CQ145"/>
      <c r="CR145"/>
      <c r="CS145"/>
      <c r="CT145"/>
      <c r="CU145"/>
      <c r="CV145"/>
      <c r="CW145"/>
      <c r="CX145"/>
    </row>
    <row r="146" spans="2:102" x14ac:dyDescent="0.35">
      <c r="B146" s="70" t="str">
        <f t="shared" si="84"/>
        <v/>
      </c>
      <c r="C146" s="164" t="str">
        <f t="shared" si="84"/>
        <v/>
      </c>
      <c r="D146" s="262" t="str">
        <f t="shared" si="84"/>
        <v/>
      </c>
      <c r="E146" s="262">
        <f t="shared" si="84"/>
        <v>45016</v>
      </c>
      <c r="F146" s="262">
        <f t="shared" si="84"/>
        <v>0</v>
      </c>
      <c r="G146" s="96">
        <f t="shared" si="47"/>
        <v>0</v>
      </c>
      <c r="H146" s="237">
        <f>IF(G146=0,0,SUMIFS('Sch A. Input'!H37:CA37,'Sch A. Input'!$H$14:$CA$14,"Recurring",'Sch A. Input'!$H$13:$CA$13,"&lt;="&amp;$O$120,'Sch A. Input'!$H$13:$CA$13,"&lt;="&amp;$L$11))</f>
        <v>0</v>
      </c>
      <c r="I146" s="237">
        <f>IF(G146=0,0,SUMIFS('Sch A. Input'!H37:CA37,'Sch A. Input'!$H$14:$CA$14,"One-time",'Sch A. Input'!$H$13:$CA$13,"&lt;="&amp;$O$120,'Sch A. Input'!$H$13:$CA$13,"&lt;="&amp;$L$11))</f>
        <v>0</v>
      </c>
      <c r="J146" s="272">
        <f t="shared" si="48"/>
        <v>0</v>
      </c>
      <c r="K146" s="237">
        <f t="shared" si="49"/>
        <v>0</v>
      </c>
      <c r="L146" s="237">
        <f t="shared" si="50"/>
        <v>0</v>
      </c>
      <c r="M146" s="265">
        <f t="shared" si="51"/>
        <v>0</v>
      </c>
      <c r="N146" s="270">
        <f t="shared" si="36"/>
        <v>0</v>
      </c>
      <c r="O146" s="240">
        <f t="shared" si="37"/>
        <v>0</v>
      </c>
      <c r="P146" s="241"/>
      <c r="Q146" s="274">
        <f t="shared" si="52"/>
        <v>0</v>
      </c>
      <c r="R146" s="237">
        <f>IF(Q146=0,0,SUMIFS('Sch A. Input'!$H37:$CA37,'Sch A. Input'!$H$14:$CA$14,"Recurring",'Sch A. Input'!$H$13:$CA$13,"&lt;="&amp;$Y$120,'Sch A. Input'!$H$13:$CA$13,"&gt;"&amp;$O$120,'Sch A. Input'!$H$13:$CA$13,"&lt;="&amp;$L$11))</f>
        <v>0</v>
      </c>
      <c r="S146" s="237">
        <f>IF(Q146=0,0,SUMIFS('Sch A. Input'!$H37:$CA37,'Sch A. Input'!$H$14:$CA$14,"One-time",'Sch A. Input'!$H$13:$CA$13,"&lt;="&amp;$Y$120,'Sch A. Input'!$H$13:$CA$13,"&gt;"&amp;$O$120,'Sch A. Input'!$H$13:$CA$13,"&lt;="&amp;$L$11))</f>
        <v>0</v>
      </c>
      <c r="T146" s="272">
        <f t="shared" si="53"/>
        <v>0</v>
      </c>
      <c r="U146" s="237">
        <f t="shared" si="54"/>
        <v>0</v>
      </c>
      <c r="V146" s="237">
        <f t="shared" si="55"/>
        <v>0</v>
      </c>
      <c r="W146" s="265">
        <f t="shared" si="56"/>
        <v>0</v>
      </c>
      <c r="X146" s="270">
        <f t="shared" si="39"/>
        <v>0</v>
      </c>
      <c r="Y146" s="240">
        <f t="shared" si="40"/>
        <v>0</v>
      </c>
      <c r="Z146" s="241"/>
      <c r="AA146" s="274">
        <f t="shared" si="57"/>
        <v>0</v>
      </c>
      <c r="AB146" s="237">
        <f>IF(AA146=0,0,SUMIFS('Sch A. Input'!H37:CA37,'Sch A. Input'!$H$14:$CA$14,"Recurring",'Sch A. Input'!$H$13:$CA$13,"&lt;="&amp;$L$11,'Sch A. Input'!$H$13:$CA$13,"&lt;="&amp;$AI$120,'Sch A. Input'!$H$13:$CA$13,"&gt;"&amp;$Y$120))</f>
        <v>0</v>
      </c>
      <c r="AC146" s="237">
        <f>IF(AA146=0,0,SUMIFS('Sch A. Input'!H37:CA37,'Sch A. Input'!$H$14:$CA$14,"One-time",'Sch A. Input'!$H$13:$CA$13,"&lt;="&amp;$L$11,'Sch A. Input'!$H$13:$CA$13,"&lt;="&amp;$AI$120,'Sch A. Input'!$H$13:$CA$13,"&gt;"&amp;$Y$120))</f>
        <v>0</v>
      </c>
      <c r="AD146" s="272">
        <f t="shared" si="58"/>
        <v>0</v>
      </c>
      <c r="AE146" s="237">
        <f t="shared" si="59"/>
        <v>0</v>
      </c>
      <c r="AF146" s="237">
        <f t="shared" si="60"/>
        <v>0</v>
      </c>
      <c r="AG146" s="265">
        <f t="shared" si="61"/>
        <v>0</v>
      </c>
      <c r="AH146" s="270">
        <f t="shared" si="42"/>
        <v>0</v>
      </c>
      <c r="AI146" s="240">
        <f t="shared" si="43"/>
        <v>0</v>
      </c>
      <c r="AK146" s="274">
        <f t="shared" si="62"/>
        <v>0</v>
      </c>
      <c r="AL146" s="237">
        <f>IF(AK146=0,0,SUMIFS('Sch A. Input'!H37:CA37,'Sch A. Input'!$H$14:$CA$14,"Recurring",'Sch A. Input'!$H$13:$CA$13,"&lt;="&amp;$L$11,'Sch A. Input'!$H$13:$CA$13,"&lt;="&amp;$AS$120,'Sch A. Input'!$H$13:$CA$13,"&gt;"&amp;$AI$120))</f>
        <v>0</v>
      </c>
      <c r="AM146" s="237">
        <f>IF(AK146=0,0,SUMIFS('Sch A. Input'!H37:CA37,'Sch A. Input'!$H$14:$CA$14,"One-time",'Sch A. Input'!$H$13:$CA$13,"&lt;="&amp;L$11,'Sch A. Input'!$H$13:$CA$13,"&lt;="&amp;$AS$120,'Sch A. Input'!$H$13:$CA$13,"&gt;"&amp;$AI$120))</f>
        <v>0</v>
      </c>
      <c r="AN146" s="272">
        <f t="shared" si="63"/>
        <v>0</v>
      </c>
      <c r="AO146" s="237">
        <f t="shared" si="64"/>
        <v>0</v>
      </c>
      <c r="AP146" s="237">
        <f t="shared" si="65"/>
        <v>0</v>
      </c>
      <c r="AQ146" s="265">
        <f t="shared" si="66"/>
        <v>0</v>
      </c>
      <c r="AR146" s="270">
        <f t="shared" si="44"/>
        <v>0</v>
      </c>
      <c r="AS146" s="240">
        <f t="shared" si="45"/>
        <v>0</v>
      </c>
      <c r="AY146" s="158"/>
      <c r="AZ146" s="158"/>
      <c r="BK146" s="2"/>
      <c r="BL146" s="2"/>
      <c r="BM146" s="2"/>
      <c r="BN146" s="2"/>
      <c r="BO146" s="2"/>
      <c r="BP146" s="2"/>
      <c r="BQ146" s="2"/>
      <c r="BR146" s="2"/>
      <c r="BS146" s="2"/>
      <c r="BT146" s="2"/>
      <c r="BU146" s="2"/>
      <c r="BV146" s="2"/>
      <c r="BW146" s="2"/>
      <c r="BX146" s="2"/>
      <c r="BY146" s="2"/>
      <c r="BZ146" s="2"/>
      <c r="CA146" s="2"/>
      <c r="CI146"/>
      <c r="CJ146"/>
      <c r="CK146"/>
      <c r="CL146"/>
      <c r="CM146"/>
      <c r="CN146"/>
      <c r="CO146"/>
      <c r="CP146"/>
      <c r="CQ146"/>
      <c r="CR146"/>
      <c r="CS146"/>
      <c r="CT146"/>
      <c r="CU146"/>
      <c r="CV146"/>
      <c r="CW146"/>
      <c r="CX146"/>
    </row>
    <row r="147" spans="2:102" x14ac:dyDescent="0.35">
      <c r="B147" s="70" t="str">
        <f t="shared" si="84"/>
        <v/>
      </c>
      <c r="C147" s="164" t="str">
        <f t="shared" si="84"/>
        <v/>
      </c>
      <c r="D147" s="262" t="str">
        <f t="shared" si="84"/>
        <v/>
      </c>
      <c r="E147" s="262">
        <f t="shared" si="84"/>
        <v>45016</v>
      </c>
      <c r="F147" s="262">
        <f t="shared" si="84"/>
        <v>0</v>
      </c>
      <c r="G147" s="96">
        <f t="shared" si="47"/>
        <v>0</v>
      </c>
      <c r="H147" s="237">
        <f>IF(G147=0,0,SUMIFS('Sch A. Input'!H38:CA38,'Sch A. Input'!$H$14:$CA$14,"Recurring",'Sch A. Input'!$H$13:$CA$13,"&lt;="&amp;$O$120,'Sch A. Input'!$H$13:$CA$13,"&lt;="&amp;$L$11))</f>
        <v>0</v>
      </c>
      <c r="I147" s="237">
        <f>IF(G147=0,0,SUMIFS('Sch A. Input'!H38:CA38,'Sch A. Input'!$H$14:$CA$14,"One-time",'Sch A. Input'!$H$13:$CA$13,"&lt;="&amp;$O$120,'Sch A. Input'!$H$13:$CA$13,"&lt;="&amp;$L$11))</f>
        <v>0</v>
      </c>
      <c r="J147" s="272">
        <f t="shared" si="48"/>
        <v>0</v>
      </c>
      <c r="K147" s="237">
        <f t="shared" si="49"/>
        <v>0</v>
      </c>
      <c r="L147" s="237">
        <f t="shared" si="50"/>
        <v>0</v>
      </c>
      <c r="M147" s="265">
        <f t="shared" si="51"/>
        <v>0</v>
      </c>
      <c r="N147" s="270">
        <f t="shared" si="36"/>
        <v>0</v>
      </c>
      <c r="O147" s="240">
        <f t="shared" si="37"/>
        <v>0</v>
      </c>
      <c r="P147" s="241"/>
      <c r="Q147" s="274">
        <f t="shared" si="52"/>
        <v>0</v>
      </c>
      <c r="R147" s="237">
        <f>IF(Q147=0,0,SUMIFS('Sch A. Input'!$H38:$CA38,'Sch A. Input'!$H$14:$CA$14,"Recurring",'Sch A. Input'!$H$13:$CA$13,"&lt;="&amp;$Y$120,'Sch A. Input'!$H$13:$CA$13,"&gt;"&amp;$O$120,'Sch A. Input'!$H$13:$CA$13,"&lt;="&amp;$L$11))</f>
        <v>0</v>
      </c>
      <c r="S147" s="237">
        <f>IF(Q147=0,0,SUMIFS('Sch A. Input'!$H38:$CA38,'Sch A. Input'!$H$14:$CA$14,"One-time",'Sch A. Input'!$H$13:$CA$13,"&lt;="&amp;$Y$120,'Sch A. Input'!$H$13:$CA$13,"&gt;"&amp;$O$120,'Sch A. Input'!$H$13:$CA$13,"&lt;="&amp;$L$11))</f>
        <v>0</v>
      </c>
      <c r="T147" s="272">
        <f t="shared" si="53"/>
        <v>0</v>
      </c>
      <c r="U147" s="237">
        <f t="shared" si="54"/>
        <v>0</v>
      </c>
      <c r="V147" s="237">
        <f t="shared" si="55"/>
        <v>0</v>
      </c>
      <c r="W147" s="265">
        <f t="shared" si="56"/>
        <v>0</v>
      </c>
      <c r="X147" s="270">
        <f t="shared" si="39"/>
        <v>0</v>
      </c>
      <c r="Y147" s="240">
        <f t="shared" si="40"/>
        <v>0</v>
      </c>
      <c r="Z147" s="241"/>
      <c r="AA147" s="274">
        <f t="shared" si="57"/>
        <v>0</v>
      </c>
      <c r="AB147" s="237">
        <f>IF(AA147=0,0,SUMIFS('Sch A. Input'!H38:CA38,'Sch A. Input'!$H$14:$CA$14,"Recurring",'Sch A. Input'!$H$13:$CA$13,"&lt;="&amp;$L$11,'Sch A. Input'!$H$13:$CA$13,"&lt;="&amp;$AI$120,'Sch A. Input'!$H$13:$CA$13,"&gt;"&amp;$Y$120))</f>
        <v>0</v>
      </c>
      <c r="AC147" s="237">
        <f>IF(AA147=0,0,SUMIFS('Sch A. Input'!H38:CA38,'Sch A. Input'!$H$14:$CA$14,"One-time",'Sch A. Input'!$H$13:$CA$13,"&lt;="&amp;$L$11,'Sch A. Input'!$H$13:$CA$13,"&lt;="&amp;$AI$120,'Sch A. Input'!$H$13:$CA$13,"&gt;"&amp;$Y$120))</f>
        <v>0</v>
      </c>
      <c r="AD147" s="272">
        <f t="shared" si="58"/>
        <v>0</v>
      </c>
      <c r="AE147" s="237">
        <f t="shared" si="59"/>
        <v>0</v>
      </c>
      <c r="AF147" s="237">
        <f t="shared" si="60"/>
        <v>0</v>
      </c>
      <c r="AG147" s="265">
        <f t="shared" si="61"/>
        <v>0</v>
      </c>
      <c r="AH147" s="270">
        <f t="shared" si="42"/>
        <v>0</v>
      </c>
      <c r="AI147" s="240">
        <f t="shared" si="43"/>
        <v>0</v>
      </c>
      <c r="AK147" s="274">
        <f t="shared" si="62"/>
        <v>0</v>
      </c>
      <c r="AL147" s="237">
        <f>IF(AK147=0,0,SUMIFS('Sch A. Input'!H38:CA38,'Sch A. Input'!$H$14:$CA$14,"Recurring",'Sch A. Input'!$H$13:$CA$13,"&lt;="&amp;$L$11,'Sch A. Input'!$H$13:$CA$13,"&lt;="&amp;$AS$120,'Sch A. Input'!$H$13:$CA$13,"&gt;"&amp;$AI$120))</f>
        <v>0</v>
      </c>
      <c r="AM147" s="237">
        <f>IF(AK147=0,0,SUMIFS('Sch A. Input'!H38:CA38,'Sch A. Input'!$H$14:$CA$14,"One-time",'Sch A. Input'!$H$13:$CA$13,"&lt;="&amp;L$11,'Sch A. Input'!$H$13:$CA$13,"&lt;="&amp;$AS$120,'Sch A. Input'!$H$13:$CA$13,"&gt;"&amp;$AI$120))</f>
        <v>0</v>
      </c>
      <c r="AN147" s="272">
        <f t="shared" si="63"/>
        <v>0</v>
      </c>
      <c r="AO147" s="237">
        <f t="shared" si="64"/>
        <v>0</v>
      </c>
      <c r="AP147" s="237">
        <f t="shared" si="65"/>
        <v>0</v>
      </c>
      <c r="AQ147" s="265">
        <f t="shared" si="66"/>
        <v>0</v>
      </c>
      <c r="AR147" s="270">
        <f t="shared" si="44"/>
        <v>0</v>
      </c>
      <c r="AS147" s="240">
        <f t="shared" si="45"/>
        <v>0</v>
      </c>
      <c r="AY147" s="158"/>
      <c r="AZ147" s="158"/>
      <c r="BK147" s="2"/>
      <c r="BL147" s="2"/>
      <c r="BM147" s="2"/>
      <c r="BN147" s="2"/>
      <c r="BO147" s="2"/>
      <c r="BP147" s="2"/>
      <c r="BQ147" s="2"/>
      <c r="BR147" s="2"/>
      <c r="BS147" s="2"/>
      <c r="BT147" s="2"/>
      <c r="BU147" s="2"/>
      <c r="BV147" s="2"/>
      <c r="BW147" s="2"/>
      <c r="BX147" s="2"/>
      <c r="BY147" s="2"/>
      <c r="BZ147" s="2"/>
      <c r="CA147" s="2"/>
      <c r="CI147"/>
      <c r="CJ147"/>
      <c r="CK147"/>
      <c r="CL147"/>
      <c r="CM147"/>
      <c r="CN147"/>
      <c r="CO147"/>
      <c r="CP147"/>
      <c r="CQ147"/>
      <c r="CR147"/>
      <c r="CS147"/>
      <c r="CT147"/>
      <c r="CU147"/>
      <c r="CV147"/>
      <c r="CW147"/>
      <c r="CX147"/>
    </row>
    <row r="148" spans="2:102" x14ac:dyDescent="0.35">
      <c r="B148" s="70" t="str">
        <f t="shared" si="84"/>
        <v/>
      </c>
      <c r="C148" s="164" t="str">
        <f t="shared" si="84"/>
        <v/>
      </c>
      <c r="D148" s="262" t="str">
        <f t="shared" si="84"/>
        <v/>
      </c>
      <c r="E148" s="262">
        <f t="shared" si="84"/>
        <v>45016</v>
      </c>
      <c r="F148" s="262">
        <f t="shared" si="84"/>
        <v>0</v>
      </c>
      <c r="G148" s="96">
        <f t="shared" si="47"/>
        <v>0</v>
      </c>
      <c r="H148" s="237">
        <f>IF(G148=0,0,SUMIFS('Sch A. Input'!H39:CA39,'Sch A. Input'!$H$14:$CA$14,"Recurring",'Sch A. Input'!$H$13:$CA$13,"&lt;="&amp;$O$120,'Sch A. Input'!$H$13:$CA$13,"&lt;="&amp;$L$11))</f>
        <v>0</v>
      </c>
      <c r="I148" s="237">
        <f>IF(G148=0,0,SUMIFS('Sch A. Input'!H39:CA39,'Sch A. Input'!$H$14:$CA$14,"One-time",'Sch A. Input'!$H$13:$CA$13,"&lt;="&amp;$O$120,'Sch A. Input'!$H$13:$CA$13,"&lt;="&amp;$L$11))</f>
        <v>0</v>
      </c>
      <c r="J148" s="272">
        <f t="shared" si="48"/>
        <v>0</v>
      </c>
      <c r="K148" s="237">
        <f t="shared" si="49"/>
        <v>0</v>
      </c>
      <c r="L148" s="237">
        <f t="shared" si="50"/>
        <v>0</v>
      </c>
      <c r="M148" s="265">
        <f t="shared" si="51"/>
        <v>0</v>
      </c>
      <c r="N148" s="270">
        <f t="shared" si="36"/>
        <v>0</v>
      </c>
      <c r="O148" s="240">
        <f t="shared" si="37"/>
        <v>0</v>
      </c>
      <c r="P148" s="241"/>
      <c r="Q148" s="274">
        <f t="shared" si="52"/>
        <v>0</v>
      </c>
      <c r="R148" s="237">
        <f>IF(Q148=0,0,SUMIFS('Sch A. Input'!$H39:$CA39,'Sch A. Input'!$H$14:$CA$14,"Recurring",'Sch A. Input'!$H$13:$CA$13,"&lt;="&amp;$Y$120,'Sch A. Input'!$H$13:$CA$13,"&gt;"&amp;$O$120,'Sch A. Input'!$H$13:$CA$13,"&lt;="&amp;$L$11))</f>
        <v>0</v>
      </c>
      <c r="S148" s="237">
        <f>IF(Q148=0,0,SUMIFS('Sch A. Input'!$H39:$CA39,'Sch A. Input'!$H$14:$CA$14,"One-time",'Sch A. Input'!$H$13:$CA$13,"&lt;="&amp;$Y$120,'Sch A. Input'!$H$13:$CA$13,"&gt;"&amp;$O$120,'Sch A. Input'!$H$13:$CA$13,"&lt;="&amp;$L$11))</f>
        <v>0</v>
      </c>
      <c r="T148" s="272">
        <f t="shared" si="53"/>
        <v>0</v>
      </c>
      <c r="U148" s="237">
        <f t="shared" si="54"/>
        <v>0</v>
      </c>
      <c r="V148" s="237">
        <f t="shared" si="55"/>
        <v>0</v>
      </c>
      <c r="W148" s="265">
        <f t="shared" si="56"/>
        <v>0</v>
      </c>
      <c r="X148" s="270">
        <f t="shared" si="39"/>
        <v>0</v>
      </c>
      <c r="Y148" s="240">
        <f t="shared" si="40"/>
        <v>0</v>
      </c>
      <c r="Z148" s="241"/>
      <c r="AA148" s="274">
        <f t="shared" si="57"/>
        <v>0</v>
      </c>
      <c r="AB148" s="237">
        <f>IF(AA148=0,0,SUMIFS('Sch A. Input'!H39:CA39,'Sch A. Input'!$H$14:$CA$14,"Recurring",'Sch A. Input'!$H$13:$CA$13,"&lt;="&amp;$L$11,'Sch A. Input'!$H$13:$CA$13,"&lt;="&amp;$AI$120,'Sch A. Input'!$H$13:$CA$13,"&gt;"&amp;$Y$120))</f>
        <v>0</v>
      </c>
      <c r="AC148" s="237">
        <f>IF(AA148=0,0,SUMIFS('Sch A. Input'!H39:CA39,'Sch A. Input'!$H$14:$CA$14,"One-time",'Sch A. Input'!$H$13:$CA$13,"&lt;="&amp;$L$11,'Sch A. Input'!$H$13:$CA$13,"&lt;="&amp;$AI$120,'Sch A. Input'!$H$13:$CA$13,"&gt;"&amp;$Y$120))</f>
        <v>0</v>
      </c>
      <c r="AD148" s="272">
        <f t="shared" si="58"/>
        <v>0</v>
      </c>
      <c r="AE148" s="237">
        <f t="shared" si="59"/>
        <v>0</v>
      </c>
      <c r="AF148" s="237">
        <f t="shared" si="60"/>
        <v>0</v>
      </c>
      <c r="AG148" s="265">
        <f t="shared" si="61"/>
        <v>0</v>
      </c>
      <c r="AH148" s="270">
        <f t="shared" si="42"/>
        <v>0</v>
      </c>
      <c r="AI148" s="240">
        <f t="shared" si="43"/>
        <v>0</v>
      </c>
      <c r="AK148" s="274">
        <f t="shared" si="62"/>
        <v>0</v>
      </c>
      <c r="AL148" s="237">
        <f>IF(AK148=0,0,SUMIFS('Sch A. Input'!H39:CA39,'Sch A. Input'!$H$14:$CA$14,"Recurring",'Sch A. Input'!$H$13:$CA$13,"&lt;="&amp;$L$11,'Sch A. Input'!$H$13:$CA$13,"&lt;="&amp;$AS$120,'Sch A. Input'!$H$13:$CA$13,"&gt;"&amp;$AI$120))</f>
        <v>0</v>
      </c>
      <c r="AM148" s="237">
        <f>IF(AK148=0,0,SUMIFS('Sch A. Input'!H39:CA39,'Sch A. Input'!$H$14:$CA$14,"One-time",'Sch A. Input'!$H$13:$CA$13,"&lt;="&amp;L$11,'Sch A. Input'!$H$13:$CA$13,"&lt;="&amp;$AS$120,'Sch A. Input'!$H$13:$CA$13,"&gt;"&amp;$AI$120))</f>
        <v>0</v>
      </c>
      <c r="AN148" s="272">
        <f t="shared" si="63"/>
        <v>0</v>
      </c>
      <c r="AO148" s="237">
        <f t="shared" si="64"/>
        <v>0</v>
      </c>
      <c r="AP148" s="237">
        <f t="shared" si="65"/>
        <v>0</v>
      </c>
      <c r="AQ148" s="265">
        <f t="shared" si="66"/>
        <v>0</v>
      </c>
      <c r="AR148" s="270">
        <f t="shared" si="44"/>
        <v>0</v>
      </c>
      <c r="AS148" s="240">
        <f t="shared" si="45"/>
        <v>0</v>
      </c>
      <c r="AY148" s="158"/>
      <c r="AZ148" s="158"/>
      <c r="BK148" s="2"/>
      <c r="BL148" s="2"/>
      <c r="BM148" s="2"/>
      <c r="BN148" s="2"/>
      <c r="BO148" s="2"/>
      <c r="BP148" s="2"/>
      <c r="BQ148" s="2"/>
      <c r="BR148" s="2"/>
      <c r="BS148" s="2"/>
      <c r="BT148" s="2"/>
      <c r="BU148" s="2"/>
      <c r="BV148" s="2"/>
      <c r="BW148" s="2"/>
      <c r="BX148" s="2"/>
      <c r="BY148" s="2"/>
      <c r="BZ148" s="2"/>
      <c r="CA148" s="2"/>
      <c r="CI148"/>
      <c r="CJ148"/>
      <c r="CK148"/>
      <c r="CL148"/>
      <c r="CM148"/>
      <c r="CN148"/>
      <c r="CO148"/>
      <c r="CP148"/>
      <c r="CQ148"/>
      <c r="CR148"/>
      <c r="CS148"/>
      <c r="CT148"/>
      <c r="CU148"/>
      <c r="CV148"/>
      <c r="CW148"/>
      <c r="CX148"/>
    </row>
    <row r="149" spans="2:102" x14ac:dyDescent="0.35">
      <c r="B149" s="70" t="str">
        <f t="shared" si="84"/>
        <v/>
      </c>
      <c r="C149" s="164" t="str">
        <f t="shared" si="84"/>
        <v/>
      </c>
      <c r="D149" s="262" t="str">
        <f t="shared" si="84"/>
        <v/>
      </c>
      <c r="E149" s="262">
        <f t="shared" si="84"/>
        <v>45016</v>
      </c>
      <c r="F149" s="262">
        <f t="shared" si="84"/>
        <v>0</v>
      </c>
      <c r="G149" s="96">
        <f t="shared" si="47"/>
        <v>0</v>
      </c>
      <c r="H149" s="237">
        <f>IF(G149=0,0,SUMIFS('Sch A. Input'!H40:CA40,'Sch A. Input'!$H$14:$CA$14,"Recurring",'Sch A. Input'!$H$13:$CA$13,"&lt;="&amp;$O$120,'Sch A. Input'!$H$13:$CA$13,"&lt;="&amp;$L$11))</f>
        <v>0</v>
      </c>
      <c r="I149" s="237">
        <f>IF(G149=0,0,SUMIFS('Sch A. Input'!H40:CA40,'Sch A. Input'!$H$14:$CA$14,"One-time",'Sch A. Input'!$H$13:$CA$13,"&lt;="&amp;$O$120,'Sch A. Input'!$H$13:$CA$13,"&lt;="&amp;$L$11))</f>
        <v>0</v>
      </c>
      <c r="J149" s="272">
        <f t="shared" si="48"/>
        <v>0</v>
      </c>
      <c r="K149" s="237">
        <f t="shared" si="49"/>
        <v>0</v>
      </c>
      <c r="L149" s="237">
        <f t="shared" si="50"/>
        <v>0</v>
      </c>
      <c r="M149" s="265">
        <f t="shared" si="51"/>
        <v>0</v>
      </c>
      <c r="N149" s="270">
        <f t="shared" si="36"/>
        <v>0</v>
      </c>
      <c r="O149" s="240">
        <f t="shared" si="37"/>
        <v>0</v>
      </c>
      <c r="P149" s="241"/>
      <c r="Q149" s="274">
        <f t="shared" si="52"/>
        <v>0</v>
      </c>
      <c r="R149" s="237">
        <f>IF(Q149=0,0,SUMIFS('Sch A. Input'!$H40:$CA40,'Sch A. Input'!$H$14:$CA$14,"Recurring",'Sch A. Input'!$H$13:$CA$13,"&lt;="&amp;$Y$120,'Sch A. Input'!$H$13:$CA$13,"&gt;"&amp;$O$120,'Sch A. Input'!$H$13:$CA$13,"&lt;="&amp;$L$11))</f>
        <v>0</v>
      </c>
      <c r="S149" s="237">
        <f>IF(Q149=0,0,SUMIFS('Sch A. Input'!$H40:$CA40,'Sch A. Input'!$H$14:$CA$14,"One-time",'Sch A. Input'!$H$13:$CA$13,"&lt;="&amp;$Y$120,'Sch A. Input'!$H$13:$CA$13,"&gt;"&amp;$O$120,'Sch A. Input'!$H$13:$CA$13,"&lt;="&amp;$L$11))</f>
        <v>0</v>
      </c>
      <c r="T149" s="272">
        <f t="shared" si="53"/>
        <v>0</v>
      </c>
      <c r="U149" s="237">
        <f t="shared" si="54"/>
        <v>0</v>
      </c>
      <c r="V149" s="237">
        <f t="shared" si="55"/>
        <v>0</v>
      </c>
      <c r="W149" s="265">
        <f t="shared" si="56"/>
        <v>0</v>
      </c>
      <c r="X149" s="270">
        <f t="shared" si="39"/>
        <v>0</v>
      </c>
      <c r="Y149" s="240">
        <f t="shared" si="40"/>
        <v>0</v>
      </c>
      <c r="Z149" s="241"/>
      <c r="AA149" s="274">
        <f t="shared" si="57"/>
        <v>0</v>
      </c>
      <c r="AB149" s="237">
        <f>IF(AA149=0,0,SUMIFS('Sch A. Input'!H40:CA40,'Sch A. Input'!$H$14:$CA$14,"Recurring",'Sch A. Input'!$H$13:$CA$13,"&lt;="&amp;$L$11,'Sch A. Input'!$H$13:$CA$13,"&lt;="&amp;$AI$120,'Sch A. Input'!$H$13:$CA$13,"&gt;"&amp;$Y$120))</f>
        <v>0</v>
      </c>
      <c r="AC149" s="237">
        <f>IF(AA149=0,0,SUMIFS('Sch A. Input'!H40:CA40,'Sch A. Input'!$H$14:$CA$14,"One-time",'Sch A. Input'!$H$13:$CA$13,"&lt;="&amp;$L$11,'Sch A. Input'!$H$13:$CA$13,"&lt;="&amp;$AI$120,'Sch A. Input'!$H$13:$CA$13,"&gt;"&amp;$Y$120))</f>
        <v>0</v>
      </c>
      <c r="AD149" s="272">
        <f t="shared" si="58"/>
        <v>0</v>
      </c>
      <c r="AE149" s="237">
        <f t="shared" si="59"/>
        <v>0</v>
      </c>
      <c r="AF149" s="237">
        <f t="shared" si="60"/>
        <v>0</v>
      </c>
      <c r="AG149" s="265">
        <f t="shared" si="61"/>
        <v>0</v>
      </c>
      <c r="AH149" s="270">
        <f t="shared" si="42"/>
        <v>0</v>
      </c>
      <c r="AI149" s="240">
        <f t="shared" si="43"/>
        <v>0</v>
      </c>
      <c r="AK149" s="274">
        <f t="shared" si="62"/>
        <v>0</v>
      </c>
      <c r="AL149" s="237">
        <f>IF(AK149=0,0,SUMIFS('Sch A. Input'!H40:CA40,'Sch A. Input'!$H$14:$CA$14,"Recurring",'Sch A. Input'!$H$13:$CA$13,"&lt;="&amp;$L$11,'Sch A. Input'!$H$13:$CA$13,"&lt;="&amp;$AS$120,'Sch A. Input'!$H$13:$CA$13,"&gt;"&amp;$AI$120))</f>
        <v>0</v>
      </c>
      <c r="AM149" s="237">
        <f>IF(AK149=0,0,SUMIFS('Sch A. Input'!H40:CA40,'Sch A. Input'!$H$14:$CA$14,"One-time",'Sch A. Input'!$H$13:$CA$13,"&lt;="&amp;L$11,'Sch A. Input'!$H$13:$CA$13,"&lt;="&amp;$AS$120,'Sch A. Input'!$H$13:$CA$13,"&gt;"&amp;$AI$120))</f>
        <v>0</v>
      </c>
      <c r="AN149" s="272">
        <f t="shared" si="63"/>
        <v>0</v>
      </c>
      <c r="AO149" s="237">
        <f t="shared" si="64"/>
        <v>0</v>
      </c>
      <c r="AP149" s="237">
        <f t="shared" si="65"/>
        <v>0</v>
      </c>
      <c r="AQ149" s="265">
        <f t="shared" si="66"/>
        <v>0</v>
      </c>
      <c r="AR149" s="270">
        <f t="shared" si="44"/>
        <v>0</v>
      </c>
      <c r="AS149" s="240">
        <f t="shared" si="45"/>
        <v>0</v>
      </c>
      <c r="AY149" s="158"/>
      <c r="AZ149" s="158"/>
      <c r="BK149" s="2"/>
      <c r="BL149" s="2"/>
      <c r="BM149" s="2"/>
      <c r="BN149" s="2"/>
      <c r="BO149" s="2"/>
      <c r="BP149" s="2"/>
      <c r="BQ149" s="2"/>
      <c r="BR149" s="2"/>
      <c r="BS149" s="2"/>
      <c r="BT149" s="2"/>
      <c r="BU149" s="2"/>
      <c r="BV149" s="2"/>
      <c r="BW149" s="2"/>
      <c r="BX149" s="2"/>
      <c r="BY149" s="2"/>
      <c r="BZ149" s="2"/>
      <c r="CA149" s="2"/>
      <c r="CI149"/>
      <c r="CJ149"/>
      <c r="CK149"/>
      <c r="CL149"/>
      <c r="CM149"/>
      <c r="CN149"/>
      <c r="CO149"/>
      <c r="CP149"/>
      <c r="CQ149"/>
      <c r="CR149"/>
      <c r="CS149"/>
      <c r="CT149"/>
      <c r="CU149"/>
      <c r="CV149"/>
      <c r="CW149"/>
      <c r="CX149"/>
    </row>
    <row r="150" spans="2:102" x14ac:dyDescent="0.35">
      <c r="B150" s="70" t="str">
        <f t="shared" si="84"/>
        <v/>
      </c>
      <c r="C150" s="164" t="str">
        <f t="shared" si="84"/>
        <v/>
      </c>
      <c r="D150" s="262" t="str">
        <f t="shared" si="84"/>
        <v/>
      </c>
      <c r="E150" s="262">
        <f t="shared" si="84"/>
        <v>45016</v>
      </c>
      <c r="F150" s="262">
        <f t="shared" si="84"/>
        <v>0</v>
      </c>
      <c r="G150" s="96">
        <f t="shared" si="47"/>
        <v>0</v>
      </c>
      <c r="H150" s="237">
        <f>IF(G150=0,0,SUMIFS('Sch A. Input'!H41:CA41,'Sch A. Input'!$H$14:$CA$14,"Recurring",'Sch A. Input'!$H$13:$CA$13,"&lt;="&amp;$O$120,'Sch A. Input'!$H$13:$CA$13,"&lt;="&amp;$L$11))</f>
        <v>0</v>
      </c>
      <c r="I150" s="237">
        <f>IF(G150=0,0,SUMIFS('Sch A. Input'!H41:CA41,'Sch A. Input'!$H$14:$CA$14,"One-time",'Sch A. Input'!$H$13:$CA$13,"&lt;="&amp;$O$120,'Sch A. Input'!$H$13:$CA$13,"&lt;="&amp;$L$11))</f>
        <v>0</v>
      </c>
      <c r="J150" s="272">
        <f t="shared" si="48"/>
        <v>0</v>
      </c>
      <c r="K150" s="237">
        <f t="shared" si="49"/>
        <v>0</v>
      </c>
      <c r="L150" s="237">
        <f t="shared" si="50"/>
        <v>0</v>
      </c>
      <c r="M150" s="265">
        <f t="shared" si="51"/>
        <v>0</v>
      </c>
      <c r="N150" s="270">
        <f t="shared" si="36"/>
        <v>0</v>
      </c>
      <c r="O150" s="240">
        <f t="shared" si="37"/>
        <v>0</v>
      </c>
      <c r="P150" s="241"/>
      <c r="Q150" s="274">
        <f t="shared" si="52"/>
        <v>0</v>
      </c>
      <c r="R150" s="237">
        <f>IF(Q150=0,0,SUMIFS('Sch A. Input'!$H41:$CA41,'Sch A. Input'!$H$14:$CA$14,"Recurring",'Sch A. Input'!$H$13:$CA$13,"&lt;="&amp;$Y$120,'Sch A. Input'!$H$13:$CA$13,"&gt;"&amp;$O$120,'Sch A. Input'!$H$13:$CA$13,"&lt;="&amp;$L$11))</f>
        <v>0</v>
      </c>
      <c r="S150" s="237">
        <f>IF(Q150=0,0,SUMIFS('Sch A. Input'!$H41:$CA41,'Sch A. Input'!$H$14:$CA$14,"One-time",'Sch A. Input'!$H$13:$CA$13,"&lt;="&amp;$Y$120,'Sch A. Input'!$H$13:$CA$13,"&gt;"&amp;$O$120,'Sch A. Input'!$H$13:$CA$13,"&lt;="&amp;$L$11))</f>
        <v>0</v>
      </c>
      <c r="T150" s="272">
        <f t="shared" si="53"/>
        <v>0</v>
      </c>
      <c r="U150" s="237">
        <f t="shared" si="54"/>
        <v>0</v>
      </c>
      <c r="V150" s="237">
        <f t="shared" si="55"/>
        <v>0</v>
      </c>
      <c r="W150" s="265">
        <f t="shared" si="56"/>
        <v>0</v>
      </c>
      <c r="X150" s="270">
        <f t="shared" si="39"/>
        <v>0</v>
      </c>
      <c r="Y150" s="240">
        <f t="shared" si="40"/>
        <v>0</v>
      </c>
      <c r="Z150" s="241"/>
      <c r="AA150" s="274">
        <f t="shared" si="57"/>
        <v>0</v>
      </c>
      <c r="AB150" s="237">
        <f>IF(AA150=0,0,SUMIFS('Sch A. Input'!H41:CA41,'Sch A. Input'!$H$14:$CA$14,"Recurring",'Sch A. Input'!$H$13:$CA$13,"&lt;="&amp;$L$11,'Sch A. Input'!$H$13:$CA$13,"&lt;="&amp;$AI$120,'Sch A. Input'!$H$13:$CA$13,"&gt;"&amp;$Y$120))</f>
        <v>0</v>
      </c>
      <c r="AC150" s="237">
        <f>IF(AA150=0,0,SUMIFS('Sch A. Input'!H41:CA41,'Sch A. Input'!$H$14:$CA$14,"One-time",'Sch A. Input'!$H$13:$CA$13,"&lt;="&amp;$L$11,'Sch A. Input'!$H$13:$CA$13,"&lt;="&amp;$AI$120,'Sch A. Input'!$H$13:$CA$13,"&gt;"&amp;$Y$120))</f>
        <v>0</v>
      </c>
      <c r="AD150" s="272">
        <f t="shared" si="58"/>
        <v>0</v>
      </c>
      <c r="AE150" s="237">
        <f t="shared" si="59"/>
        <v>0</v>
      </c>
      <c r="AF150" s="237">
        <f t="shared" si="60"/>
        <v>0</v>
      </c>
      <c r="AG150" s="265">
        <f t="shared" si="61"/>
        <v>0</v>
      </c>
      <c r="AH150" s="270">
        <f t="shared" si="42"/>
        <v>0</v>
      </c>
      <c r="AI150" s="240">
        <f t="shared" si="43"/>
        <v>0</v>
      </c>
      <c r="AK150" s="274">
        <f t="shared" si="62"/>
        <v>0</v>
      </c>
      <c r="AL150" s="237">
        <f>IF(AK150=0,0,SUMIFS('Sch A. Input'!H41:CA41,'Sch A. Input'!$H$14:$CA$14,"Recurring",'Sch A. Input'!$H$13:$CA$13,"&lt;="&amp;$L$11,'Sch A. Input'!$H$13:$CA$13,"&lt;="&amp;$AS$120,'Sch A. Input'!$H$13:$CA$13,"&gt;"&amp;$AI$120))</f>
        <v>0</v>
      </c>
      <c r="AM150" s="237">
        <f>IF(AK150=0,0,SUMIFS('Sch A. Input'!H41:CA41,'Sch A. Input'!$H$14:$CA$14,"One-time",'Sch A. Input'!$H$13:$CA$13,"&lt;="&amp;L$11,'Sch A. Input'!$H$13:$CA$13,"&lt;="&amp;$AS$120,'Sch A. Input'!$H$13:$CA$13,"&gt;"&amp;$AI$120))</f>
        <v>0</v>
      </c>
      <c r="AN150" s="272">
        <f t="shared" si="63"/>
        <v>0</v>
      </c>
      <c r="AO150" s="237">
        <f t="shared" si="64"/>
        <v>0</v>
      </c>
      <c r="AP150" s="237">
        <f t="shared" si="65"/>
        <v>0</v>
      </c>
      <c r="AQ150" s="265">
        <f t="shared" si="66"/>
        <v>0</v>
      </c>
      <c r="AR150" s="270">
        <f t="shared" si="44"/>
        <v>0</v>
      </c>
      <c r="AS150" s="240">
        <f t="shared" si="45"/>
        <v>0</v>
      </c>
      <c r="AY150" s="158"/>
      <c r="AZ150" s="158"/>
      <c r="BK150" s="2"/>
      <c r="BL150" s="2"/>
      <c r="BM150" s="2"/>
      <c r="BN150" s="2"/>
      <c r="BO150" s="2"/>
      <c r="BP150" s="2"/>
      <c r="BQ150" s="2"/>
      <c r="BR150" s="2"/>
      <c r="BS150" s="2"/>
      <c r="BT150" s="2"/>
      <c r="BU150" s="2"/>
      <c r="BV150" s="2"/>
      <c r="BW150" s="2"/>
      <c r="BX150" s="2"/>
      <c r="BY150" s="2"/>
      <c r="BZ150" s="2"/>
      <c r="CA150" s="2"/>
      <c r="CI150"/>
      <c r="CJ150"/>
      <c r="CK150"/>
      <c r="CL150"/>
      <c r="CM150"/>
      <c r="CN150"/>
      <c r="CO150"/>
      <c r="CP150"/>
      <c r="CQ150"/>
      <c r="CR150"/>
      <c r="CS150"/>
      <c r="CT150"/>
      <c r="CU150"/>
      <c r="CV150"/>
      <c r="CW150"/>
      <c r="CX150"/>
    </row>
    <row r="151" spans="2:102" x14ac:dyDescent="0.35">
      <c r="B151" s="70" t="str">
        <f t="shared" si="84"/>
        <v/>
      </c>
      <c r="C151" s="164" t="str">
        <f t="shared" si="84"/>
        <v/>
      </c>
      <c r="D151" s="262" t="str">
        <f t="shared" si="84"/>
        <v/>
      </c>
      <c r="E151" s="262">
        <f t="shared" si="84"/>
        <v>45016</v>
      </c>
      <c r="F151" s="262">
        <f t="shared" si="84"/>
        <v>0</v>
      </c>
      <c r="G151" s="96">
        <f t="shared" si="47"/>
        <v>0</v>
      </c>
      <c r="H151" s="237">
        <f>IF(G151=0,0,SUMIFS('Sch A. Input'!H42:CA42,'Sch A. Input'!$H$14:$CA$14,"Recurring",'Sch A. Input'!$H$13:$CA$13,"&lt;="&amp;$O$120,'Sch A. Input'!$H$13:$CA$13,"&lt;="&amp;$L$11))</f>
        <v>0</v>
      </c>
      <c r="I151" s="237">
        <f>IF(G151=0,0,SUMIFS('Sch A. Input'!H42:CA42,'Sch A. Input'!$H$14:$CA$14,"One-time",'Sch A. Input'!$H$13:$CA$13,"&lt;="&amp;$O$120,'Sch A. Input'!$H$13:$CA$13,"&lt;="&amp;$L$11))</f>
        <v>0</v>
      </c>
      <c r="J151" s="272">
        <f t="shared" si="48"/>
        <v>0</v>
      </c>
      <c r="K151" s="237">
        <f t="shared" si="49"/>
        <v>0</v>
      </c>
      <c r="L151" s="237">
        <f t="shared" si="50"/>
        <v>0</v>
      </c>
      <c r="M151" s="265">
        <f t="shared" si="51"/>
        <v>0</v>
      </c>
      <c r="N151" s="270">
        <f t="shared" si="36"/>
        <v>0</v>
      </c>
      <c r="O151" s="240">
        <f t="shared" si="37"/>
        <v>0</v>
      </c>
      <c r="P151" s="241"/>
      <c r="Q151" s="274">
        <f t="shared" si="52"/>
        <v>0</v>
      </c>
      <c r="R151" s="237">
        <f>IF(Q151=0,0,SUMIFS('Sch A. Input'!$H42:$CA42,'Sch A. Input'!$H$14:$CA$14,"Recurring",'Sch A. Input'!$H$13:$CA$13,"&lt;="&amp;$Y$120,'Sch A. Input'!$H$13:$CA$13,"&gt;"&amp;$O$120,'Sch A. Input'!$H$13:$CA$13,"&lt;="&amp;$L$11))</f>
        <v>0</v>
      </c>
      <c r="S151" s="237">
        <f>IF(Q151=0,0,SUMIFS('Sch A. Input'!$H42:$CA42,'Sch A. Input'!$H$14:$CA$14,"One-time",'Sch A. Input'!$H$13:$CA$13,"&lt;="&amp;$Y$120,'Sch A. Input'!$H$13:$CA$13,"&gt;"&amp;$O$120,'Sch A. Input'!$H$13:$CA$13,"&lt;="&amp;$L$11))</f>
        <v>0</v>
      </c>
      <c r="T151" s="272">
        <f t="shared" si="53"/>
        <v>0</v>
      </c>
      <c r="U151" s="237">
        <f t="shared" si="54"/>
        <v>0</v>
      </c>
      <c r="V151" s="237">
        <f t="shared" si="55"/>
        <v>0</v>
      </c>
      <c r="W151" s="265">
        <f t="shared" si="56"/>
        <v>0</v>
      </c>
      <c r="X151" s="270">
        <f t="shared" si="39"/>
        <v>0</v>
      </c>
      <c r="Y151" s="240">
        <f t="shared" si="40"/>
        <v>0</v>
      </c>
      <c r="Z151" s="241"/>
      <c r="AA151" s="274">
        <f t="shared" si="57"/>
        <v>0</v>
      </c>
      <c r="AB151" s="237">
        <f>IF(AA151=0,0,SUMIFS('Sch A. Input'!H42:CA42,'Sch A. Input'!$H$14:$CA$14,"Recurring",'Sch A. Input'!$H$13:$CA$13,"&lt;="&amp;$L$11,'Sch A. Input'!$H$13:$CA$13,"&lt;="&amp;$AI$120,'Sch A. Input'!$H$13:$CA$13,"&gt;"&amp;$Y$120))</f>
        <v>0</v>
      </c>
      <c r="AC151" s="237">
        <f>IF(AA151=0,0,SUMIFS('Sch A. Input'!H42:CA42,'Sch A. Input'!$H$14:$CA$14,"One-time",'Sch A. Input'!$H$13:$CA$13,"&lt;="&amp;$L$11,'Sch A. Input'!$H$13:$CA$13,"&lt;="&amp;$AI$120,'Sch A. Input'!$H$13:$CA$13,"&gt;"&amp;$Y$120))</f>
        <v>0</v>
      </c>
      <c r="AD151" s="272">
        <f t="shared" si="58"/>
        <v>0</v>
      </c>
      <c r="AE151" s="237">
        <f t="shared" si="59"/>
        <v>0</v>
      </c>
      <c r="AF151" s="237">
        <f t="shared" si="60"/>
        <v>0</v>
      </c>
      <c r="AG151" s="265">
        <f t="shared" si="61"/>
        <v>0</v>
      </c>
      <c r="AH151" s="270">
        <f t="shared" si="42"/>
        <v>0</v>
      </c>
      <c r="AI151" s="240">
        <f t="shared" si="43"/>
        <v>0</v>
      </c>
      <c r="AK151" s="274">
        <f t="shared" si="62"/>
        <v>0</v>
      </c>
      <c r="AL151" s="237">
        <f>IF(AK151=0,0,SUMIFS('Sch A. Input'!H42:CA42,'Sch A. Input'!$H$14:$CA$14,"Recurring",'Sch A. Input'!$H$13:$CA$13,"&lt;="&amp;$L$11,'Sch A. Input'!$H$13:$CA$13,"&lt;="&amp;$AS$120,'Sch A. Input'!$H$13:$CA$13,"&gt;"&amp;$AI$120))</f>
        <v>0</v>
      </c>
      <c r="AM151" s="237">
        <f>IF(AK151=0,0,SUMIFS('Sch A. Input'!H42:CA42,'Sch A. Input'!$H$14:$CA$14,"One-time",'Sch A. Input'!$H$13:$CA$13,"&lt;="&amp;L$11,'Sch A. Input'!$H$13:$CA$13,"&lt;="&amp;$AS$120,'Sch A. Input'!$H$13:$CA$13,"&gt;"&amp;$AI$120))</f>
        <v>0</v>
      </c>
      <c r="AN151" s="272">
        <f t="shared" si="63"/>
        <v>0</v>
      </c>
      <c r="AO151" s="237">
        <f t="shared" si="64"/>
        <v>0</v>
      </c>
      <c r="AP151" s="237">
        <f t="shared" si="65"/>
        <v>0</v>
      </c>
      <c r="AQ151" s="265">
        <f t="shared" si="66"/>
        <v>0</v>
      </c>
      <c r="AR151" s="270">
        <f t="shared" si="44"/>
        <v>0</v>
      </c>
      <c r="AS151" s="240">
        <f t="shared" si="45"/>
        <v>0</v>
      </c>
      <c r="AY151" s="158"/>
      <c r="AZ151" s="158"/>
      <c r="BK151" s="2"/>
      <c r="BL151" s="2"/>
      <c r="BM151" s="2"/>
      <c r="BN151" s="2"/>
      <c r="BO151" s="2"/>
      <c r="BP151" s="2"/>
      <c r="BQ151" s="2"/>
      <c r="BR151" s="2"/>
      <c r="BS151" s="2"/>
      <c r="BT151" s="2"/>
      <c r="BU151" s="2"/>
      <c r="BV151" s="2"/>
      <c r="BW151" s="2"/>
      <c r="BX151" s="2"/>
      <c r="BY151" s="2"/>
      <c r="BZ151" s="2"/>
      <c r="CA151" s="2"/>
      <c r="CI151"/>
      <c r="CJ151"/>
      <c r="CK151"/>
      <c r="CL151"/>
      <c r="CM151"/>
      <c r="CN151"/>
      <c r="CO151"/>
      <c r="CP151"/>
      <c r="CQ151"/>
      <c r="CR151"/>
      <c r="CS151"/>
      <c r="CT151"/>
      <c r="CU151"/>
      <c r="CV151"/>
      <c r="CW151"/>
      <c r="CX151"/>
    </row>
    <row r="152" spans="2:102" x14ac:dyDescent="0.35">
      <c r="B152" s="70" t="str">
        <f t="shared" si="84"/>
        <v/>
      </c>
      <c r="C152" s="164" t="str">
        <f t="shared" si="84"/>
        <v/>
      </c>
      <c r="D152" s="262" t="str">
        <f t="shared" si="84"/>
        <v/>
      </c>
      <c r="E152" s="262">
        <f t="shared" si="84"/>
        <v>45016</v>
      </c>
      <c r="F152" s="262">
        <f t="shared" si="84"/>
        <v>0</v>
      </c>
      <c r="G152" s="96">
        <f t="shared" si="47"/>
        <v>0</v>
      </c>
      <c r="H152" s="237">
        <f>IF(G152=0,0,SUMIFS('Sch A. Input'!H43:CA43,'Sch A. Input'!$H$14:$CA$14,"Recurring",'Sch A. Input'!$H$13:$CA$13,"&lt;="&amp;$O$120,'Sch A. Input'!$H$13:$CA$13,"&lt;="&amp;$L$11))</f>
        <v>0</v>
      </c>
      <c r="I152" s="237">
        <f>IF(G152=0,0,SUMIFS('Sch A. Input'!H43:CA43,'Sch A. Input'!$H$14:$CA$14,"One-time",'Sch A. Input'!$H$13:$CA$13,"&lt;="&amp;$O$120,'Sch A. Input'!$H$13:$CA$13,"&lt;="&amp;$L$11))</f>
        <v>0</v>
      </c>
      <c r="J152" s="272">
        <f t="shared" si="48"/>
        <v>0</v>
      </c>
      <c r="K152" s="237">
        <f t="shared" si="49"/>
        <v>0</v>
      </c>
      <c r="L152" s="237">
        <f t="shared" si="50"/>
        <v>0</v>
      </c>
      <c r="M152" s="265">
        <f t="shared" si="51"/>
        <v>0</v>
      </c>
      <c r="N152" s="270">
        <f t="shared" si="36"/>
        <v>0</v>
      </c>
      <c r="O152" s="240">
        <f t="shared" si="37"/>
        <v>0</v>
      </c>
      <c r="P152" s="241"/>
      <c r="Q152" s="274">
        <f t="shared" si="52"/>
        <v>0</v>
      </c>
      <c r="R152" s="237">
        <f>IF(Q152=0,0,SUMIFS('Sch A. Input'!$H43:$CA43,'Sch A. Input'!$H$14:$CA$14,"Recurring",'Sch A. Input'!$H$13:$CA$13,"&lt;="&amp;$Y$120,'Sch A. Input'!$H$13:$CA$13,"&gt;"&amp;$O$120,'Sch A. Input'!$H$13:$CA$13,"&lt;="&amp;$L$11))</f>
        <v>0</v>
      </c>
      <c r="S152" s="237">
        <f>IF(Q152=0,0,SUMIFS('Sch A. Input'!$H43:$CA43,'Sch A. Input'!$H$14:$CA$14,"One-time",'Sch A. Input'!$H$13:$CA$13,"&lt;="&amp;$Y$120,'Sch A. Input'!$H$13:$CA$13,"&gt;"&amp;$O$120,'Sch A. Input'!$H$13:$CA$13,"&lt;="&amp;$L$11))</f>
        <v>0</v>
      </c>
      <c r="T152" s="272">
        <f t="shared" si="53"/>
        <v>0</v>
      </c>
      <c r="U152" s="237">
        <f t="shared" si="54"/>
        <v>0</v>
      </c>
      <c r="V152" s="237">
        <f t="shared" si="55"/>
        <v>0</v>
      </c>
      <c r="W152" s="265">
        <f t="shared" si="56"/>
        <v>0</v>
      </c>
      <c r="X152" s="270">
        <f t="shared" si="39"/>
        <v>0</v>
      </c>
      <c r="Y152" s="240">
        <f t="shared" si="40"/>
        <v>0</v>
      </c>
      <c r="Z152" s="241"/>
      <c r="AA152" s="274">
        <f t="shared" si="57"/>
        <v>0</v>
      </c>
      <c r="AB152" s="237">
        <f>IF(AA152=0,0,SUMIFS('Sch A. Input'!H43:CA43,'Sch A. Input'!$H$14:$CA$14,"Recurring",'Sch A. Input'!$H$13:$CA$13,"&lt;="&amp;$L$11,'Sch A. Input'!$H$13:$CA$13,"&lt;="&amp;$AI$120,'Sch A. Input'!$H$13:$CA$13,"&gt;"&amp;$Y$120))</f>
        <v>0</v>
      </c>
      <c r="AC152" s="237">
        <f>IF(AA152=0,0,SUMIFS('Sch A. Input'!H43:CA43,'Sch A. Input'!$H$14:$CA$14,"One-time",'Sch A. Input'!$H$13:$CA$13,"&lt;="&amp;$L$11,'Sch A. Input'!$H$13:$CA$13,"&lt;="&amp;$AI$120,'Sch A. Input'!$H$13:$CA$13,"&gt;"&amp;$Y$120))</f>
        <v>0</v>
      </c>
      <c r="AD152" s="272">
        <f t="shared" si="58"/>
        <v>0</v>
      </c>
      <c r="AE152" s="237">
        <f t="shared" si="59"/>
        <v>0</v>
      </c>
      <c r="AF152" s="237">
        <f t="shared" si="60"/>
        <v>0</v>
      </c>
      <c r="AG152" s="265">
        <f t="shared" si="61"/>
        <v>0</v>
      </c>
      <c r="AH152" s="270">
        <f t="shared" si="42"/>
        <v>0</v>
      </c>
      <c r="AI152" s="240">
        <f t="shared" si="43"/>
        <v>0</v>
      </c>
      <c r="AK152" s="274">
        <f t="shared" si="62"/>
        <v>0</v>
      </c>
      <c r="AL152" s="237">
        <f>IF(AK152=0,0,SUMIFS('Sch A. Input'!H43:CA43,'Sch A. Input'!$H$14:$CA$14,"Recurring",'Sch A. Input'!$H$13:$CA$13,"&lt;="&amp;$L$11,'Sch A. Input'!$H$13:$CA$13,"&lt;="&amp;$AS$120,'Sch A. Input'!$H$13:$CA$13,"&gt;"&amp;$AI$120))</f>
        <v>0</v>
      </c>
      <c r="AM152" s="237">
        <f>IF(AK152=0,0,SUMIFS('Sch A. Input'!H43:CA43,'Sch A. Input'!$H$14:$CA$14,"One-time",'Sch A. Input'!$H$13:$CA$13,"&lt;="&amp;L$11,'Sch A. Input'!$H$13:$CA$13,"&lt;="&amp;$AS$120,'Sch A. Input'!$H$13:$CA$13,"&gt;"&amp;$AI$120))</f>
        <v>0</v>
      </c>
      <c r="AN152" s="272">
        <f t="shared" si="63"/>
        <v>0</v>
      </c>
      <c r="AO152" s="237">
        <f t="shared" si="64"/>
        <v>0</v>
      </c>
      <c r="AP152" s="237">
        <f t="shared" si="65"/>
        <v>0</v>
      </c>
      <c r="AQ152" s="265">
        <f t="shared" si="66"/>
        <v>0</v>
      </c>
      <c r="AR152" s="270">
        <f t="shared" si="44"/>
        <v>0</v>
      </c>
      <c r="AS152" s="240">
        <f t="shared" si="45"/>
        <v>0</v>
      </c>
      <c r="AY152" s="158"/>
      <c r="AZ152" s="158"/>
      <c r="BK152" s="2"/>
      <c r="BL152" s="2"/>
      <c r="BM152" s="2"/>
      <c r="BN152" s="2"/>
      <c r="BO152" s="2"/>
      <c r="BP152" s="2"/>
      <c r="BQ152" s="2"/>
      <c r="BR152" s="2"/>
      <c r="BS152" s="2"/>
      <c r="BT152" s="2"/>
      <c r="BU152" s="2"/>
      <c r="BV152" s="2"/>
      <c r="BW152" s="2"/>
      <c r="BX152" s="2"/>
      <c r="BY152" s="2"/>
      <c r="BZ152" s="2"/>
      <c r="CA152" s="2"/>
      <c r="CI152"/>
      <c r="CJ152"/>
      <c r="CK152"/>
      <c r="CL152"/>
      <c r="CM152"/>
      <c r="CN152"/>
      <c r="CO152"/>
      <c r="CP152"/>
      <c r="CQ152"/>
      <c r="CR152"/>
      <c r="CS152"/>
      <c r="CT152"/>
      <c r="CU152"/>
      <c r="CV152"/>
      <c r="CW152"/>
      <c r="CX152"/>
    </row>
    <row r="153" spans="2:102" x14ac:dyDescent="0.35">
      <c r="B153" s="70" t="str">
        <f t="shared" si="84"/>
        <v/>
      </c>
      <c r="C153" s="164" t="str">
        <f t="shared" si="84"/>
        <v/>
      </c>
      <c r="D153" s="262" t="str">
        <f t="shared" si="84"/>
        <v/>
      </c>
      <c r="E153" s="262">
        <f t="shared" si="84"/>
        <v>45016</v>
      </c>
      <c r="F153" s="262">
        <f t="shared" si="84"/>
        <v>0</v>
      </c>
      <c r="G153" s="96">
        <f t="shared" si="47"/>
        <v>0</v>
      </c>
      <c r="H153" s="237">
        <f>IF(G153=0,0,SUMIFS('Sch A. Input'!H44:CA44,'Sch A. Input'!$H$14:$CA$14,"Recurring",'Sch A. Input'!$H$13:$CA$13,"&lt;="&amp;$O$120,'Sch A. Input'!$H$13:$CA$13,"&lt;="&amp;$L$11))</f>
        <v>0</v>
      </c>
      <c r="I153" s="237">
        <f>IF(G153=0,0,SUMIFS('Sch A. Input'!H44:CA44,'Sch A. Input'!$H$14:$CA$14,"One-time",'Sch A. Input'!$H$13:$CA$13,"&lt;="&amp;$O$120,'Sch A. Input'!$H$13:$CA$13,"&lt;="&amp;$L$11))</f>
        <v>0</v>
      </c>
      <c r="J153" s="272">
        <f t="shared" si="48"/>
        <v>0</v>
      </c>
      <c r="K153" s="237">
        <f t="shared" si="49"/>
        <v>0</v>
      </c>
      <c r="L153" s="237">
        <f t="shared" si="50"/>
        <v>0</v>
      </c>
      <c r="M153" s="265">
        <f t="shared" si="51"/>
        <v>0</v>
      </c>
      <c r="N153" s="270">
        <f t="shared" si="36"/>
        <v>0</v>
      </c>
      <c r="O153" s="240">
        <f t="shared" si="37"/>
        <v>0</v>
      </c>
      <c r="P153" s="241"/>
      <c r="Q153" s="274">
        <f t="shared" si="52"/>
        <v>0</v>
      </c>
      <c r="R153" s="237">
        <f>IF(Q153=0,0,SUMIFS('Sch A. Input'!$H44:$CA44,'Sch A. Input'!$H$14:$CA$14,"Recurring",'Sch A. Input'!$H$13:$CA$13,"&lt;="&amp;$Y$120,'Sch A. Input'!$H$13:$CA$13,"&gt;"&amp;$O$120,'Sch A. Input'!$H$13:$CA$13,"&lt;="&amp;$L$11))</f>
        <v>0</v>
      </c>
      <c r="S153" s="237">
        <f>IF(Q153=0,0,SUMIFS('Sch A. Input'!$H44:$CA44,'Sch A. Input'!$H$14:$CA$14,"One-time",'Sch A. Input'!$H$13:$CA$13,"&lt;="&amp;$Y$120,'Sch A. Input'!$H$13:$CA$13,"&gt;"&amp;$O$120,'Sch A. Input'!$H$13:$CA$13,"&lt;="&amp;$L$11))</f>
        <v>0</v>
      </c>
      <c r="T153" s="272">
        <f t="shared" si="53"/>
        <v>0</v>
      </c>
      <c r="U153" s="237">
        <f t="shared" si="54"/>
        <v>0</v>
      </c>
      <c r="V153" s="237">
        <f t="shared" si="55"/>
        <v>0</v>
      </c>
      <c r="W153" s="265">
        <f t="shared" si="56"/>
        <v>0</v>
      </c>
      <c r="X153" s="270">
        <f t="shared" si="39"/>
        <v>0</v>
      </c>
      <c r="Y153" s="240">
        <f t="shared" si="40"/>
        <v>0</v>
      </c>
      <c r="Z153" s="241"/>
      <c r="AA153" s="274">
        <f t="shared" si="57"/>
        <v>0</v>
      </c>
      <c r="AB153" s="237">
        <f>IF(AA153=0,0,SUMIFS('Sch A. Input'!H44:CA44,'Sch A. Input'!$H$14:$CA$14,"Recurring",'Sch A. Input'!$H$13:$CA$13,"&lt;="&amp;$L$11,'Sch A. Input'!$H$13:$CA$13,"&lt;="&amp;$AI$120,'Sch A. Input'!$H$13:$CA$13,"&gt;"&amp;$Y$120))</f>
        <v>0</v>
      </c>
      <c r="AC153" s="237">
        <f>IF(AA153=0,0,SUMIFS('Sch A. Input'!H44:CA44,'Sch A. Input'!$H$14:$CA$14,"One-time",'Sch A. Input'!$H$13:$CA$13,"&lt;="&amp;$L$11,'Sch A. Input'!$H$13:$CA$13,"&lt;="&amp;$AI$120,'Sch A. Input'!$H$13:$CA$13,"&gt;"&amp;$Y$120))</f>
        <v>0</v>
      </c>
      <c r="AD153" s="272">
        <f t="shared" si="58"/>
        <v>0</v>
      </c>
      <c r="AE153" s="237">
        <f t="shared" si="59"/>
        <v>0</v>
      </c>
      <c r="AF153" s="237">
        <f t="shared" si="60"/>
        <v>0</v>
      </c>
      <c r="AG153" s="265">
        <f t="shared" si="61"/>
        <v>0</v>
      </c>
      <c r="AH153" s="270">
        <f t="shared" si="42"/>
        <v>0</v>
      </c>
      <c r="AI153" s="240">
        <f t="shared" si="43"/>
        <v>0</v>
      </c>
      <c r="AK153" s="274">
        <f t="shared" si="62"/>
        <v>0</v>
      </c>
      <c r="AL153" s="237">
        <f>IF(AK153=0,0,SUMIFS('Sch A. Input'!H44:CA44,'Sch A. Input'!$H$14:$CA$14,"Recurring",'Sch A. Input'!$H$13:$CA$13,"&lt;="&amp;$L$11,'Sch A. Input'!$H$13:$CA$13,"&lt;="&amp;$AS$120,'Sch A. Input'!$H$13:$CA$13,"&gt;"&amp;$AI$120))</f>
        <v>0</v>
      </c>
      <c r="AM153" s="237">
        <f>IF(AK153=0,0,SUMIFS('Sch A. Input'!H44:CA44,'Sch A. Input'!$H$14:$CA$14,"One-time",'Sch A. Input'!$H$13:$CA$13,"&lt;="&amp;L$11,'Sch A. Input'!$H$13:$CA$13,"&lt;="&amp;$AS$120,'Sch A. Input'!$H$13:$CA$13,"&gt;"&amp;$AI$120))</f>
        <v>0</v>
      </c>
      <c r="AN153" s="272">
        <f t="shared" si="63"/>
        <v>0</v>
      </c>
      <c r="AO153" s="237">
        <f t="shared" si="64"/>
        <v>0</v>
      </c>
      <c r="AP153" s="237">
        <f t="shared" si="65"/>
        <v>0</v>
      </c>
      <c r="AQ153" s="265">
        <f t="shared" si="66"/>
        <v>0</v>
      </c>
      <c r="AR153" s="270">
        <f t="shared" si="44"/>
        <v>0</v>
      </c>
      <c r="AS153" s="240">
        <f t="shared" si="45"/>
        <v>0</v>
      </c>
      <c r="AY153" s="158"/>
      <c r="AZ153" s="158"/>
      <c r="BK153" s="2"/>
      <c r="BL153" s="2"/>
      <c r="BM153" s="2"/>
      <c r="BN153" s="2"/>
      <c r="BO153" s="2"/>
      <c r="BP153" s="2"/>
      <c r="BQ153" s="2"/>
      <c r="BR153" s="2"/>
      <c r="BS153" s="2"/>
      <c r="BT153" s="2"/>
      <c r="BU153" s="2"/>
      <c r="BV153" s="2"/>
      <c r="BW153" s="2"/>
      <c r="BX153" s="2"/>
      <c r="BY153" s="2"/>
      <c r="BZ153" s="2"/>
      <c r="CA153" s="2"/>
      <c r="CI153"/>
      <c r="CJ153"/>
      <c r="CK153"/>
      <c r="CL153"/>
      <c r="CM153"/>
      <c r="CN153"/>
      <c r="CO153"/>
      <c r="CP153"/>
      <c r="CQ153"/>
      <c r="CR153"/>
      <c r="CS153"/>
      <c r="CT153"/>
      <c r="CU153"/>
      <c r="CV153"/>
      <c r="CW153"/>
      <c r="CX153"/>
    </row>
    <row r="154" spans="2:102" x14ac:dyDescent="0.35">
      <c r="B154" s="70" t="str">
        <f t="shared" si="84"/>
        <v/>
      </c>
      <c r="C154" s="164" t="str">
        <f t="shared" si="84"/>
        <v/>
      </c>
      <c r="D154" s="262" t="str">
        <f t="shared" si="84"/>
        <v/>
      </c>
      <c r="E154" s="262">
        <f t="shared" si="84"/>
        <v>45016</v>
      </c>
      <c r="F154" s="262">
        <f t="shared" si="84"/>
        <v>0</v>
      </c>
      <c r="G154" s="96">
        <f t="shared" si="47"/>
        <v>0</v>
      </c>
      <c r="H154" s="237">
        <f>IF(G154=0,0,SUMIFS('Sch A. Input'!H45:CA45,'Sch A. Input'!$H$14:$CA$14,"Recurring",'Sch A. Input'!$H$13:$CA$13,"&lt;="&amp;$O$120,'Sch A. Input'!$H$13:$CA$13,"&lt;="&amp;$L$11))</f>
        <v>0</v>
      </c>
      <c r="I154" s="237">
        <f>IF(G154=0,0,SUMIFS('Sch A. Input'!H45:CA45,'Sch A. Input'!$H$14:$CA$14,"One-time",'Sch A. Input'!$H$13:$CA$13,"&lt;="&amp;$O$120,'Sch A. Input'!$H$13:$CA$13,"&lt;="&amp;$L$11))</f>
        <v>0</v>
      </c>
      <c r="J154" s="272">
        <f t="shared" si="48"/>
        <v>0</v>
      </c>
      <c r="K154" s="237">
        <f t="shared" si="49"/>
        <v>0</v>
      </c>
      <c r="L154" s="237">
        <f t="shared" si="50"/>
        <v>0</v>
      </c>
      <c r="M154" s="265">
        <f t="shared" si="51"/>
        <v>0</v>
      </c>
      <c r="N154" s="270">
        <f t="shared" si="36"/>
        <v>0</v>
      </c>
      <c r="O154" s="240">
        <f t="shared" si="37"/>
        <v>0</v>
      </c>
      <c r="P154" s="241"/>
      <c r="Q154" s="274">
        <f t="shared" si="52"/>
        <v>0</v>
      </c>
      <c r="R154" s="237">
        <f>IF(Q154=0,0,SUMIFS('Sch A. Input'!$H45:$CA45,'Sch A. Input'!$H$14:$CA$14,"Recurring",'Sch A. Input'!$H$13:$CA$13,"&lt;="&amp;$Y$120,'Sch A. Input'!$H$13:$CA$13,"&gt;"&amp;$O$120,'Sch A. Input'!$H$13:$CA$13,"&lt;="&amp;$L$11))</f>
        <v>0</v>
      </c>
      <c r="S154" s="237">
        <f>IF(Q154=0,0,SUMIFS('Sch A. Input'!$H45:$CA45,'Sch A. Input'!$H$14:$CA$14,"One-time",'Sch A. Input'!$H$13:$CA$13,"&lt;="&amp;$Y$120,'Sch A. Input'!$H$13:$CA$13,"&gt;"&amp;$O$120,'Sch A. Input'!$H$13:$CA$13,"&lt;="&amp;$L$11))</f>
        <v>0</v>
      </c>
      <c r="T154" s="272">
        <f t="shared" si="53"/>
        <v>0</v>
      </c>
      <c r="U154" s="237">
        <f t="shared" si="54"/>
        <v>0</v>
      </c>
      <c r="V154" s="237">
        <f t="shared" si="55"/>
        <v>0</v>
      </c>
      <c r="W154" s="265">
        <f t="shared" si="56"/>
        <v>0</v>
      </c>
      <c r="X154" s="270">
        <f t="shared" si="39"/>
        <v>0</v>
      </c>
      <c r="Y154" s="240">
        <f t="shared" si="40"/>
        <v>0</v>
      </c>
      <c r="Z154" s="241"/>
      <c r="AA154" s="274">
        <f t="shared" si="57"/>
        <v>0</v>
      </c>
      <c r="AB154" s="237">
        <f>IF(AA154=0,0,SUMIFS('Sch A. Input'!H45:CA45,'Sch A. Input'!$H$14:$CA$14,"Recurring",'Sch A. Input'!$H$13:$CA$13,"&lt;="&amp;$L$11,'Sch A. Input'!$H$13:$CA$13,"&lt;="&amp;$AI$120,'Sch A. Input'!$H$13:$CA$13,"&gt;"&amp;$Y$120))</f>
        <v>0</v>
      </c>
      <c r="AC154" s="237">
        <f>IF(AA154=0,0,SUMIFS('Sch A. Input'!H45:CA45,'Sch A. Input'!$H$14:$CA$14,"One-time",'Sch A. Input'!$H$13:$CA$13,"&lt;="&amp;$L$11,'Sch A. Input'!$H$13:$CA$13,"&lt;="&amp;$AI$120,'Sch A. Input'!$H$13:$CA$13,"&gt;"&amp;$Y$120))</f>
        <v>0</v>
      </c>
      <c r="AD154" s="272">
        <f t="shared" si="58"/>
        <v>0</v>
      </c>
      <c r="AE154" s="237">
        <f t="shared" si="59"/>
        <v>0</v>
      </c>
      <c r="AF154" s="237">
        <f t="shared" si="60"/>
        <v>0</v>
      </c>
      <c r="AG154" s="265">
        <f t="shared" si="61"/>
        <v>0</v>
      </c>
      <c r="AH154" s="270">
        <f t="shared" si="42"/>
        <v>0</v>
      </c>
      <c r="AI154" s="240">
        <f t="shared" si="43"/>
        <v>0</v>
      </c>
      <c r="AK154" s="274">
        <f t="shared" si="62"/>
        <v>0</v>
      </c>
      <c r="AL154" s="237">
        <f>IF(AK154=0,0,SUMIFS('Sch A. Input'!H45:CA45,'Sch A. Input'!$H$14:$CA$14,"Recurring",'Sch A. Input'!$H$13:$CA$13,"&lt;="&amp;$L$11,'Sch A. Input'!$H$13:$CA$13,"&lt;="&amp;$AS$120,'Sch A. Input'!$H$13:$CA$13,"&gt;"&amp;$AI$120))</f>
        <v>0</v>
      </c>
      <c r="AM154" s="237">
        <f>IF(AK154=0,0,SUMIFS('Sch A. Input'!H45:CA45,'Sch A. Input'!$H$14:$CA$14,"One-time",'Sch A. Input'!$H$13:$CA$13,"&lt;="&amp;L$11,'Sch A. Input'!$H$13:$CA$13,"&lt;="&amp;$AS$120,'Sch A. Input'!$H$13:$CA$13,"&gt;"&amp;$AI$120))</f>
        <v>0</v>
      </c>
      <c r="AN154" s="272">
        <f t="shared" si="63"/>
        <v>0</v>
      </c>
      <c r="AO154" s="237">
        <f t="shared" si="64"/>
        <v>0</v>
      </c>
      <c r="AP154" s="237">
        <f t="shared" si="65"/>
        <v>0</v>
      </c>
      <c r="AQ154" s="265">
        <f t="shared" si="66"/>
        <v>0</v>
      </c>
      <c r="AR154" s="270">
        <f t="shared" si="44"/>
        <v>0</v>
      </c>
      <c r="AS154" s="240">
        <f t="shared" si="45"/>
        <v>0</v>
      </c>
      <c r="AY154" s="158"/>
      <c r="AZ154" s="158"/>
      <c r="BK154" s="2"/>
      <c r="BL154" s="2"/>
      <c r="BM154" s="2"/>
      <c r="BN154" s="2"/>
      <c r="BO154" s="2"/>
      <c r="BP154" s="2"/>
      <c r="BQ154" s="2"/>
      <c r="BR154" s="2"/>
      <c r="BS154" s="2"/>
      <c r="BT154" s="2"/>
      <c r="BU154" s="2"/>
      <c r="BV154" s="2"/>
      <c r="BW154" s="2"/>
      <c r="BX154" s="2"/>
      <c r="BY154" s="2"/>
      <c r="BZ154" s="2"/>
      <c r="CA154" s="2"/>
      <c r="CI154"/>
      <c r="CJ154"/>
      <c r="CK154"/>
      <c r="CL154"/>
      <c r="CM154"/>
      <c r="CN154"/>
      <c r="CO154"/>
      <c r="CP154"/>
      <c r="CQ154"/>
      <c r="CR154"/>
      <c r="CS154"/>
      <c r="CT154"/>
      <c r="CU154"/>
      <c r="CV154"/>
      <c r="CW154"/>
      <c r="CX154"/>
    </row>
    <row r="155" spans="2:102" x14ac:dyDescent="0.35">
      <c r="B155" s="70" t="str">
        <f t="shared" si="84"/>
        <v/>
      </c>
      <c r="C155" s="164" t="str">
        <f t="shared" si="84"/>
        <v/>
      </c>
      <c r="D155" s="262" t="str">
        <f t="shared" si="84"/>
        <v/>
      </c>
      <c r="E155" s="262">
        <f t="shared" si="84"/>
        <v>45016</v>
      </c>
      <c r="F155" s="262">
        <f t="shared" si="84"/>
        <v>0</v>
      </c>
      <c r="G155" s="96">
        <f t="shared" si="47"/>
        <v>0</v>
      </c>
      <c r="H155" s="237">
        <f>IF(G155=0,0,SUMIFS('Sch A. Input'!H46:CA46,'Sch A. Input'!$H$14:$CA$14,"Recurring",'Sch A. Input'!$H$13:$CA$13,"&lt;="&amp;$O$120,'Sch A. Input'!$H$13:$CA$13,"&lt;="&amp;$L$11))</f>
        <v>0</v>
      </c>
      <c r="I155" s="237">
        <f>IF(G155=0,0,SUMIFS('Sch A. Input'!H46:CA46,'Sch A. Input'!$H$14:$CA$14,"One-time",'Sch A. Input'!$H$13:$CA$13,"&lt;="&amp;$O$120,'Sch A. Input'!$H$13:$CA$13,"&lt;="&amp;$L$11))</f>
        <v>0</v>
      </c>
      <c r="J155" s="272">
        <f t="shared" si="48"/>
        <v>0</v>
      </c>
      <c r="K155" s="237">
        <f t="shared" si="49"/>
        <v>0</v>
      </c>
      <c r="L155" s="237">
        <f t="shared" si="50"/>
        <v>0</v>
      </c>
      <c r="M155" s="265">
        <f t="shared" si="51"/>
        <v>0</v>
      </c>
      <c r="N155" s="270">
        <f t="shared" si="36"/>
        <v>0</v>
      </c>
      <c r="O155" s="240">
        <f t="shared" si="37"/>
        <v>0</v>
      </c>
      <c r="P155" s="241"/>
      <c r="Q155" s="274">
        <f t="shared" si="52"/>
        <v>0</v>
      </c>
      <c r="R155" s="237">
        <f>IF(Q155=0,0,SUMIFS('Sch A. Input'!$H46:$CA46,'Sch A. Input'!$H$14:$CA$14,"Recurring",'Sch A. Input'!$H$13:$CA$13,"&lt;="&amp;$Y$120,'Sch A. Input'!$H$13:$CA$13,"&gt;"&amp;$O$120,'Sch A. Input'!$H$13:$CA$13,"&lt;="&amp;$L$11))</f>
        <v>0</v>
      </c>
      <c r="S155" s="237">
        <f>IF(Q155=0,0,SUMIFS('Sch A. Input'!$H46:$CA46,'Sch A. Input'!$H$14:$CA$14,"One-time",'Sch A. Input'!$H$13:$CA$13,"&lt;="&amp;$Y$120,'Sch A. Input'!$H$13:$CA$13,"&gt;"&amp;$O$120,'Sch A. Input'!$H$13:$CA$13,"&lt;="&amp;$L$11))</f>
        <v>0</v>
      </c>
      <c r="T155" s="272">
        <f t="shared" si="53"/>
        <v>0</v>
      </c>
      <c r="U155" s="237">
        <f t="shared" si="54"/>
        <v>0</v>
      </c>
      <c r="V155" s="237">
        <f t="shared" si="55"/>
        <v>0</v>
      </c>
      <c r="W155" s="265">
        <f t="shared" si="56"/>
        <v>0</v>
      </c>
      <c r="X155" s="270">
        <f t="shared" si="39"/>
        <v>0</v>
      </c>
      <c r="Y155" s="240">
        <f t="shared" si="40"/>
        <v>0</v>
      </c>
      <c r="Z155" s="241"/>
      <c r="AA155" s="274">
        <f t="shared" si="57"/>
        <v>0</v>
      </c>
      <c r="AB155" s="237">
        <f>IF(AA155=0,0,SUMIFS('Sch A. Input'!H46:CA46,'Sch A. Input'!$H$14:$CA$14,"Recurring",'Sch A. Input'!$H$13:$CA$13,"&lt;="&amp;$L$11,'Sch A. Input'!$H$13:$CA$13,"&lt;="&amp;$AI$120,'Sch A. Input'!$H$13:$CA$13,"&gt;"&amp;$Y$120))</f>
        <v>0</v>
      </c>
      <c r="AC155" s="237">
        <f>IF(AA155=0,0,SUMIFS('Sch A. Input'!H46:CA46,'Sch A. Input'!$H$14:$CA$14,"One-time",'Sch A. Input'!$H$13:$CA$13,"&lt;="&amp;$L$11,'Sch A. Input'!$H$13:$CA$13,"&lt;="&amp;$AI$120,'Sch A. Input'!$H$13:$CA$13,"&gt;"&amp;$Y$120))</f>
        <v>0</v>
      </c>
      <c r="AD155" s="272">
        <f t="shared" si="58"/>
        <v>0</v>
      </c>
      <c r="AE155" s="237">
        <f t="shared" si="59"/>
        <v>0</v>
      </c>
      <c r="AF155" s="237">
        <f t="shared" si="60"/>
        <v>0</v>
      </c>
      <c r="AG155" s="265">
        <f t="shared" si="61"/>
        <v>0</v>
      </c>
      <c r="AH155" s="270">
        <f t="shared" si="42"/>
        <v>0</v>
      </c>
      <c r="AI155" s="240">
        <f t="shared" si="43"/>
        <v>0</v>
      </c>
      <c r="AK155" s="274">
        <f t="shared" si="62"/>
        <v>0</v>
      </c>
      <c r="AL155" s="237">
        <f>IF(AK155=0,0,SUMIFS('Sch A. Input'!H46:CA46,'Sch A. Input'!$H$14:$CA$14,"Recurring",'Sch A. Input'!$H$13:$CA$13,"&lt;="&amp;$L$11,'Sch A. Input'!$H$13:$CA$13,"&lt;="&amp;$AS$120,'Sch A. Input'!$H$13:$CA$13,"&gt;"&amp;$AI$120))</f>
        <v>0</v>
      </c>
      <c r="AM155" s="237">
        <f>IF(AK155=0,0,SUMIFS('Sch A. Input'!H46:CA46,'Sch A. Input'!$H$14:$CA$14,"One-time",'Sch A. Input'!$H$13:$CA$13,"&lt;="&amp;L$11,'Sch A. Input'!$H$13:$CA$13,"&lt;="&amp;$AS$120,'Sch A. Input'!$H$13:$CA$13,"&gt;"&amp;$AI$120))</f>
        <v>0</v>
      </c>
      <c r="AN155" s="272">
        <f t="shared" si="63"/>
        <v>0</v>
      </c>
      <c r="AO155" s="237">
        <f t="shared" si="64"/>
        <v>0</v>
      </c>
      <c r="AP155" s="237">
        <f t="shared" si="65"/>
        <v>0</v>
      </c>
      <c r="AQ155" s="265">
        <f t="shared" si="66"/>
        <v>0</v>
      </c>
      <c r="AR155" s="270">
        <f t="shared" si="44"/>
        <v>0</v>
      </c>
      <c r="AS155" s="240">
        <f t="shared" si="45"/>
        <v>0</v>
      </c>
      <c r="AY155" s="158"/>
      <c r="AZ155" s="158"/>
      <c r="BK155" s="2"/>
      <c r="BL155" s="2"/>
      <c r="BM155" s="2"/>
      <c r="BN155" s="2"/>
      <c r="BO155" s="2"/>
      <c r="BP155" s="2"/>
      <c r="BQ155" s="2"/>
      <c r="BR155" s="2"/>
      <c r="BS155" s="2"/>
      <c r="BT155" s="2"/>
      <c r="BU155" s="2"/>
      <c r="BV155" s="2"/>
      <c r="BW155" s="2"/>
      <c r="BX155" s="2"/>
      <c r="BY155" s="2"/>
      <c r="BZ155" s="2"/>
      <c r="CA155" s="2"/>
      <c r="CI155"/>
      <c r="CJ155"/>
      <c r="CK155"/>
      <c r="CL155"/>
      <c r="CM155"/>
      <c r="CN155"/>
      <c r="CO155"/>
      <c r="CP155"/>
      <c r="CQ155"/>
      <c r="CR155"/>
      <c r="CS155"/>
      <c r="CT155"/>
      <c r="CU155"/>
      <c r="CV155"/>
      <c r="CW155"/>
      <c r="CX155"/>
    </row>
    <row r="156" spans="2:102" x14ac:dyDescent="0.35">
      <c r="B156" s="70" t="str">
        <f t="shared" si="84"/>
        <v/>
      </c>
      <c r="C156" s="164" t="str">
        <f t="shared" si="84"/>
        <v/>
      </c>
      <c r="D156" s="262" t="str">
        <f t="shared" si="84"/>
        <v/>
      </c>
      <c r="E156" s="262">
        <f t="shared" si="84"/>
        <v>45016</v>
      </c>
      <c r="F156" s="262">
        <f t="shared" si="84"/>
        <v>0</v>
      </c>
      <c r="G156" s="96">
        <f t="shared" si="47"/>
        <v>0</v>
      </c>
      <c r="H156" s="237">
        <f>IF(G156=0,0,SUMIFS('Sch A. Input'!H47:CA47,'Sch A. Input'!$H$14:$CA$14,"Recurring",'Sch A. Input'!$H$13:$CA$13,"&lt;="&amp;$O$120,'Sch A. Input'!$H$13:$CA$13,"&lt;="&amp;$L$11))</f>
        <v>0</v>
      </c>
      <c r="I156" s="237">
        <f>IF(G156=0,0,SUMIFS('Sch A. Input'!H47:CA47,'Sch A. Input'!$H$14:$CA$14,"One-time",'Sch A. Input'!$H$13:$CA$13,"&lt;="&amp;$O$120,'Sch A. Input'!$H$13:$CA$13,"&lt;="&amp;$L$11))</f>
        <v>0</v>
      </c>
      <c r="J156" s="272">
        <f t="shared" si="48"/>
        <v>0</v>
      </c>
      <c r="K156" s="237">
        <f t="shared" si="49"/>
        <v>0</v>
      </c>
      <c r="L156" s="237">
        <f t="shared" si="50"/>
        <v>0</v>
      </c>
      <c r="M156" s="265">
        <f t="shared" si="51"/>
        <v>0</v>
      </c>
      <c r="N156" s="270">
        <f t="shared" ref="N156:N187" si="85">IFERROR(IF((H156/$M156*$M$9+I156)&gt;$D$12,"YES","NO"),0)</f>
        <v>0</v>
      </c>
      <c r="O156" s="240">
        <f t="shared" ref="O156:O187" si="86">IFERROR(IF(N156="YES",MIN(J156*($G$12/$D$12),$G$12),((SUMPRODUCT(--((MIN(L156,$D$12))&gt;$C$9:$C$12),((MIN(L156,$D$12))-$C$9:$C$12),$H$9:$H$12))-((1-M156/24)*((SUMPRODUCT(--((MIN(K156,$D$12))&gt;$C$9:$C$12),((MIN(K156,$D$12))-$C$9:$C$12),$H$9:$H$12)))))),0)</f>
        <v>0</v>
      </c>
      <c r="P156" s="241"/>
      <c r="Q156" s="274">
        <f t="shared" si="52"/>
        <v>0</v>
      </c>
      <c r="R156" s="237">
        <f>IF(Q156=0,0,SUMIFS('Sch A. Input'!$H47:$CA47,'Sch A. Input'!$H$14:$CA$14,"Recurring",'Sch A. Input'!$H$13:$CA$13,"&lt;="&amp;$Y$120,'Sch A. Input'!$H$13:$CA$13,"&gt;"&amp;$O$120,'Sch A. Input'!$H$13:$CA$13,"&lt;="&amp;$L$11))</f>
        <v>0</v>
      </c>
      <c r="S156" s="237">
        <f>IF(Q156=0,0,SUMIFS('Sch A. Input'!$H47:$CA47,'Sch A. Input'!$H$14:$CA$14,"One-time",'Sch A. Input'!$H$13:$CA$13,"&lt;="&amp;$Y$120,'Sch A. Input'!$H$13:$CA$13,"&gt;"&amp;$O$120,'Sch A. Input'!$H$13:$CA$13,"&lt;="&amp;$L$11))</f>
        <v>0</v>
      </c>
      <c r="T156" s="272">
        <f t="shared" si="53"/>
        <v>0</v>
      </c>
      <c r="U156" s="237">
        <f t="shared" si="54"/>
        <v>0</v>
      </c>
      <c r="V156" s="237">
        <f t="shared" si="55"/>
        <v>0</v>
      </c>
      <c r="W156" s="265">
        <f t="shared" si="56"/>
        <v>0</v>
      </c>
      <c r="X156" s="270">
        <f t="shared" ref="X156:X187" si="87">IFERROR(IF(((H156+R156)/$W156*$M$9+I156+S156)&gt;$D$12,"YES","NO"),0)</f>
        <v>0</v>
      </c>
      <c r="Y156" s="240">
        <f t="shared" ref="Y156:Y187" si="88">IF(Q156=0,0,IFERROR(IF(X156="YES",MIN((T156+J156)*($G$12/$D$12),$G$12),((SUMPRODUCT(--((MIN(V156,$D$12))&gt;$C$9:$C$12),((MIN(V156,$D$12))-$C$9:$C$12),$H$9:$H$12))-((1-W156/24)*((SUMPRODUCT(--((MIN(U156,$D$12))&gt;$C$9:$C$12),((MIN(U156,$D$12))-$C$9:$C$12),$H$9:$H$12))))))-O156,0))</f>
        <v>0</v>
      </c>
      <c r="Z156" s="241"/>
      <c r="AA156" s="274">
        <f t="shared" si="57"/>
        <v>0</v>
      </c>
      <c r="AB156" s="237">
        <f>IF(AA156=0,0,SUMIFS('Sch A. Input'!H47:CA47,'Sch A. Input'!$H$14:$CA$14,"Recurring",'Sch A. Input'!$H$13:$CA$13,"&lt;="&amp;$L$11,'Sch A. Input'!$H$13:$CA$13,"&lt;="&amp;$AI$120,'Sch A. Input'!$H$13:$CA$13,"&gt;"&amp;$Y$120))</f>
        <v>0</v>
      </c>
      <c r="AC156" s="237">
        <f>IF(AA156=0,0,SUMIFS('Sch A. Input'!H47:CA47,'Sch A. Input'!$H$14:$CA$14,"One-time",'Sch A. Input'!$H$13:$CA$13,"&lt;="&amp;$L$11,'Sch A. Input'!$H$13:$CA$13,"&lt;="&amp;$AI$120,'Sch A. Input'!$H$13:$CA$13,"&gt;"&amp;$Y$120))</f>
        <v>0</v>
      </c>
      <c r="AD156" s="272">
        <f t="shared" si="58"/>
        <v>0</v>
      </c>
      <c r="AE156" s="237">
        <f t="shared" si="59"/>
        <v>0</v>
      </c>
      <c r="AF156" s="237">
        <f t="shared" si="60"/>
        <v>0</v>
      </c>
      <c r="AG156" s="265">
        <f t="shared" si="61"/>
        <v>0</v>
      </c>
      <c r="AH156" s="270">
        <f t="shared" ref="AH156:AH187" si="89">IFERROR(IF(((H156+R156+AB156)/$AG156*$M$9+I156+S156+AC156)&gt;$D$12,"YES","NO"),0)</f>
        <v>0</v>
      </c>
      <c r="AI156" s="240">
        <f t="shared" ref="AI156:AI187" si="90">IF(AA156=0,0,IFERROR(IF(AH156="YES",MIN((AD156+T156+J156)*($G$12/$D$12),$G$12),((SUMPRODUCT(--((MIN(AF156,$D$12))&gt;$C$9:$C$12),((MIN(AF156,$D$12))-$C$9:$C$12),$H$9:$H$12))-((1-AG156/24)*((SUMPRODUCT(--((MIN(AE156,$D$12))&gt;$C$9:$C$12),((MIN(AE156,$D$12))-$C$9:$C$12),$H$9:$H$12))))))-O156-Y156,0))</f>
        <v>0</v>
      </c>
      <c r="AK156" s="274">
        <f t="shared" si="62"/>
        <v>0</v>
      </c>
      <c r="AL156" s="237">
        <f>IF(AK156=0,0,SUMIFS('Sch A. Input'!H47:CA47,'Sch A. Input'!$H$14:$CA$14,"Recurring",'Sch A. Input'!$H$13:$CA$13,"&lt;="&amp;$L$11,'Sch A. Input'!$H$13:$CA$13,"&lt;="&amp;$AS$120,'Sch A. Input'!$H$13:$CA$13,"&gt;"&amp;$AI$120))</f>
        <v>0</v>
      </c>
      <c r="AM156" s="237">
        <f>IF(AK156=0,0,SUMIFS('Sch A. Input'!H47:CA47,'Sch A. Input'!$H$14:$CA$14,"One-time",'Sch A. Input'!$H$13:$CA$13,"&lt;="&amp;L$11,'Sch A. Input'!$H$13:$CA$13,"&lt;="&amp;$AS$120,'Sch A. Input'!$H$13:$CA$13,"&gt;"&amp;$AI$120))</f>
        <v>0</v>
      </c>
      <c r="AN156" s="272">
        <f t="shared" si="63"/>
        <v>0</v>
      </c>
      <c r="AO156" s="237">
        <f t="shared" si="64"/>
        <v>0</v>
      </c>
      <c r="AP156" s="237">
        <f t="shared" si="65"/>
        <v>0</v>
      </c>
      <c r="AQ156" s="265">
        <f t="shared" si="66"/>
        <v>0</v>
      </c>
      <c r="AR156" s="270">
        <f t="shared" ref="AR156:AR187" si="91">IFERROR(IF(((H156+R156+AB156+AL156)/$AQ156*$M$9+I156+S156+AC156+AM156)&gt;$D$12,"YES","NO"),0)</f>
        <v>0</v>
      </c>
      <c r="AS156" s="240">
        <f t="shared" ref="AS156:AS187" si="92">IF(AK156=0,0,IFERROR(IF(AR156="YES",MIN((AN156+AD156+T156+J156)*($G$12/$D$12),$G$12),((SUMPRODUCT(--((MIN(AP156,$D$12))&gt;$C$9:$C$12),((MIN(AP156,$D$12))-$C$9:$C$12),$H$9:$H$12))-((1-AQ156/24)*((SUMPRODUCT(--((MIN(AO156,$D$12))&gt;$C$9:$C$12),((MIN(AO156,$D$12))-$C$9:$C$12),$H$9:$H$12))))))-O156-Y156-AI156,0))</f>
        <v>0</v>
      </c>
      <c r="AY156" s="158"/>
      <c r="AZ156" s="158"/>
      <c r="BK156" s="2"/>
      <c r="BL156" s="2"/>
      <c r="BM156" s="2"/>
      <c r="BN156" s="2"/>
      <c r="BO156" s="2"/>
      <c r="BP156" s="2"/>
      <c r="BQ156" s="2"/>
      <c r="BR156" s="2"/>
      <c r="BS156" s="2"/>
      <c r="BT156" s="2"/>
      <c r="BU156" s="2"/>
      <c r="BV156" s="2"/>
      <c r="BW156" s="2"/>
      <c r="BX156" s="2"/>
      <c r="BY156" s="2"/>
      <c r="BZ156" s="2"/>
      <c r="CA156" s="2"/>
      <c r="CI156"/>
      <c r="CJ156"/>
      <c r="CK156"/>
      <c r="CL156"/>
      <c r="CM156"/>
      <c r="CN156"/>
      <c r="CO156"/>
      <c r="CP156"/>
      <c r="CQ156"/>
      <c r="CR156"/>
      <c r="CS156"/>
      <c r="CT156"/>
      <c r="CU156"/>
      <c r="CV156"/>
      <c r="CW156"/>
      <c r="CX156"/>
    </row>
    <row r="157" spans="2:102" x14ac:dyDescent="0.35">
      <c r="B157" s="70" t="str">
        <f t="shared" si="84"/>
        <v/>
      </c>
      <c r="C157" s="164" t="str">
        <f t="shared" si="84"/>
        <v/>
      </c>
      <c r="D157" s="262" t="str">
        <f t="shared" si="84"/>
        <v/>
      </c>
      <c r="E157" s="262">
        <f t="shared" si="84"/>
        <v>45016</v>
      </c>
      <c r="F157" s="262">
        <f t="shared" si="84"/>
        <v>0</v>
      </c>
      <c r="G157" s="96">
        <f t="shared" si="47"/>
        <v>0</v>
      </c>
      <c r="H157" s="237">
        <f>IF(G157=0,0,SUMIFS('Sch A. Input'!H48:CA48,'Sch A. Input'!$H$14:$CA$14,"Recurring",'Sch A. Input'!$H$13:$CA$13,"&lt;="&amp;$O$120,'Sch A. Input'!$H$13:$CA$13,"&lt;="&amp;$L$11))</f>
        <v>0</v>
      </c>
      <c r="I157" s="237">
        <f>IF(G157=0,0,SUMIFS('Sch A. Input'!H48:CA48,'Sch A. Input'!$H$14:$CA$14,"One-time",'Sch A. Input'!$H$13:$CA$13,"&lt;="&amp;$O$120,'Sch A. Input'!$H$13:$CA$13,"&lt;="&amp;$L$11))</f>
        <v>0</v>
      </c>
      <c r="J157" s="272">
        <f t="shared" si="48"/>
        <v>0</v>
      </c>
      <c r="K157" s="237">
        <f t="shared" si="49"/>
        <v>0</v>
      </c>
      <c r="L157" s="237">
        <f t="shared" si="50"/>
        <v>0</v>
      </c>
      <c r="M157" s="265">
        <f t="shared" si="51"/>
        <v>0</v>
      </c>
      <c r="N157" s="270">
        <f t="shared" si="85"/>
        <v>0</v>
      </c>
      <c r="O157" s="240">
        <f t="shared" si="86"/>
        <v>0</v>
      </c>
      <c r="P157" s="241"/>
      <c r="Q157" s="274">
        <f t="shared" si="52"/>
        <v>0</v>
      </c>
      <c r="R157" s="237">
        <f>IF(Q157=0,0,SUMIFS('Sch A. Input'!$H48:$CA48,'Sch A. Input'!$H$14:$CA$14,"Recurring",'Sch A. Input'!$H$13:$CA$13,"&lt;="&amp;$Y$120,'Sch A. Input'!$H$13:$CA$13,"&gt;"&amp;$O$120,'Sch A. Input'!$H$13:$CA$13,"&lt;="&amp;$L$11))</f>
        <v>0</v>
      </c>
      <c r="S157" s="237">
        <f>IF(Q157=0,0,SUMIFS('Sch A. Input'!$H48:$CA48,'Sch A. Input'!$H$14:$CA$14,"One-time",'Sch A. Input'!$H$13:$CA$13,"&lt;="&amp;$Y$120,'Sch A. Input'!$H$13:$CA$13,"&gt;"&amp;$O$120,'Sch A. Input'!$H$13:$CA$13,"&lt;="&amp;$L$11))</f>
        <v>0</v>
      </c>
      <c r="T157" s="272">
        <f t="shared" si="53"/>
        <v>0</v>
      </c>
      <c r="U157" s="237">
        <f t="shared" si="54"/>
        <v>0</v>
      </c>
      <c r="V157" s="237">
        <f t="shared" si="55"/>
        <v>0</v>
      </c>
      <c r="W157" s="265">
        <f t="shared" si="56"/>
        <v>0</v>
      </c>
      <c r="X157" s="270">
        <f t="shared" si="87"/>
        <v>0</v>
      </c>
      <c r="Y157" s="240">
        <f t="shared" si="88"/>
        <v>0</v>
      </c>
      <c r="Z157" s="241"/>
      <c r="AA157" s="274">
        <f t="shared" si="57"/>
        <v>0</v>
      </c>
      <c r="AB157" s="237">
        <f>IF(AA157=0,0,SUMIFS('Sch A. Input'!H48:CA48,'Sch A. Input'!$H$14:$CA$14,"Recurring",'Sch A. Input'!$H$13:$CA$13,"&lt;="&amp;$L$11,'Sch A. Input'!$H$13:$CA$13,"&lt;="&amp;$AI$120,'Sch A. Input'!$H$13:$CA$13,"&gt;"&amp;$Y$120))</f>
        <v>0</v>
      </c>
      <c r="AC157" s="237">
        <f>IF(AA157=0,0,SUMIFS('Sch A. Input'!H48:CA48,'Sch A. Input'!$H$14:$CA$14,"One-time",'Sch A. Input'!$H$13:$CA$13,"&lt;="&amp;$L$11,'Sch A. Input'!$H$13:$CA$13,"&lt;="&amp;$AI$120,'Sch A. Input'!$H$13:$CA$13,"&gt;"&amp;$Y$120))</f>
        <v>0</v>
      </c>
      <c r="AD157" s="272">
        <f t="shared" si="58"/>
        <v>0</v>
      </c>
      <c r="AE157" s="237">
        <f t="shared" si="59"/>
        <v>0</v>
      </c>
      <c r="AF157" s="237">
        <f t="shared" si="60"/>
        <v>0</v>
      </c>
      <c r="AG157" s="265">
        <f t="shared" si="61"/>
        <v>0</v>
      </c>
      <c r="AH157" s="270">
        <f t="shared" si="89"/>
        <v>0</v>
      </c>
      <c r="AI157" s="240">
        <f t="shared" si="90"/>
        <v>0</v>
      </c>
      <c r="AK157" s="274">
        <f t="shared" si="62"/>
        <v>0</v>
      </c>
      <c r="AL157" s="237">
        <f>IF(AK157=0,0,SUMIFS('Sch A. Input'!H48:CA48,'Sch A. Input'!$H$14:$CA$14,"Recurring",'Sch A. Input'!$H$13:$CA$13,"&lt;="&amp;$L$11,'Sch A. Input'!$H$13:$CA$13,"&lt;="&amp;$AS$120,'Sch A. Input'!$H$13:$CA$13,"&gt;"&amp;$AI$120))</f>
        <v>0</v>
      </c>
      <c r="AM157" s="237">
        <f>IF(AK157=0,0,SUMIFS('Sch A. Input'!H48:CA48,'Sch A. Input'!$H$14:$CA$14,"One-time",'Sch A. Input'!$H$13:$CA$13,"&lt;="&amp;L$11,'Sch A. Input'!$H$13:$CA$13,"&lt;="&amp;$AS$120,'Sch A. Input'!$H$13:$CA$13,"&gt;"&amp;$AI$120))</f>
        <v>0</v>
      </c>
      <c r="AN157" s="272">
        <f t="shared" si="63"/>
        <v>0</v>
      </c>
      <c r="AO157" s="237">
        <f t="shared" si="64"/>
        <v>0</v>
      </c>
      <c r="AP157" s="237">
        <f t="shared" si="65"/>
        <v>0</v>
      </c>
      <c r="AQ157" s="265">
        <f t="shared" si="66"/>
        <v>0</v>
      </c>
      <c r="AR157" s="270">
        <f t="shared" si="91"/>
        <v>0</v>
      </c>
      <c r="AS157" s="240">
        <f t="shared" si="92"/>
        <v>0</v>
      </c>
      <c r="AY157" s="158"/>
      <c r="AZ157" s="158"/>
      <c r="BK157" s="2"/>
      <c r="BL157" s="2"/>
      <c r="BM157" s="2"/>
      <c r="BN157" s="2"/>
      <c r="BO157" s="2"/>
      <c r="BP157" s="2"/>
      <c r="BQ157" s="2"/>
      <c r="BR157" s="2"/>
      <c r="BS157" s="2"/>
      <c r="BT157" s="2"/>
      <c r="BU157" s="2"/>
      <c r="BV157" s="2"/>
      <c r="BW157" s="2"/>
      <c r="BX157" s="2"/>
      <c r="BY157" s="2"/>
      <c r="BZ157" s="2"/>
      <c r="CA157" s="2"/>
      <c r="CI157"/>
      <c r="CJ157"/>
      <c r="CK157"/>
      <c r="CL157"/>
      <c r="CM157"/>
      <c r="CN157"/>
      <c r="CO157"/>
      <c r="CP157"/>
      <c r="CQ157"/>
      <c r="CR157"/>
      <c r="CS157"/>
      <c r="CT157"/>
      <c r="CU157"/>
      <c r="CV157"/>
      <c r="CW157"/>
      <c r="CX157"/>
    </row>
    <row r="158" spans="2:102" x14ac:dyDescent="0.35">
      <c r="B158" s="70" t="str">
        <f t="shared" si="84"/>
        <v/>
      </c>
      <c r="C158" s="164" t="str">
        <f t="shared" si="84"/>
        <v/>
      </c>
      <c r="D158" s="262" t="str">
        <f t="shared" si="84"/>
        <v/>
      </c>
      <c r="E158" s="262">
        <f t="shared" si="84"/>
        <v>45016</v>
      </c>
      <c r="F158" s="262">
        <f t="shared" si="84"/>
        <v>0</v>
      </c>
      <c r="G158" s="96">
        <f t="shared" si="47"/>
        <v>0</v>
      </c>
      <c r="H158" s="237">
        <f>IF(G158=0,0,SUMIFS('Sch A. Input'!H49:CA49,'Sch A. Input'!$H$14:$CA$14,"Recurring",'Sch A. Input'!$H$13:$CA$13,"&lt;="&amp;$O$120,'Sch A. Input'!$H$13:$CA$13,"&lt;="&amp;$L$11))</f>
        <v>0</v>
      </c>
      <c r="I158" s="237">
        <f>IF(G158=0,0,SUMIFS('Sch A. Input'!H49:CA49,'Sch A. Input'!$H$14:$CA$14,"One-time",'Sch A. Input'!$H$13:$CA$13,"&lt;="&amp;$O$120,'Sch A. Input'!$H$13:$CA$13,"&lt;="&amp;$L$11))</f>
        <v>0</v>
      </c>
      <c r="J158" s="272">
        <f t="shared" si="48"/>
        <v>0</v>
      </c>
      <c r="K158" s="237">
        <f t="shared" si="49"/>
        <v>0</v>
      </c>
      <c r="L158" s="237">
        <f t="shared" si="50"/>
        <v>0</v>
      </c>
      <c r="M158" s="265">
        <f t="shared" si="51"/>
        <v>0</v>
      </c>
      <c r="N158" s="270">
        <f t="shared" si="85"/>
        <v>0</v>
      </c>
      <c r="O158" s="240">
        <f t="shared" si="86"/>
        <v>0</v>
      </c>
      <c r="P158" s="241"/>
      <c r="Q158" s="274">
        <f t="shared" si="52"/>
        <v>0</v>
      </c>
      <c r="R158" s="237">
        <f>IF(Q158=0,0,SUMIFS('Sch A. Input'!$H49:$CA49,'Sch A. Input'!$H$14:$CA$14,"Recurring",'Sch A. Input'!$H$13:$CA$13,"&lt;="&amp;$Y$120,'Sch A. Input'!$H$13:$CA$13,"&gt;"&amp;$O$120,'Sch A. Input'!$H$13:$CA$13,"&lt;="&amp;$L$11))</f>
        <v>0</v>
      </c>
      <c r="S158" s="237">
        <f>IF(Q158=0,0,SUMIFS('Sch A. Input'!$H49:$CA49,'Sch A. Input'!$H$14:$CA$14,"One-time",'Sch A. Input'!$H$13:$CA$13,"&lt;="&amp;$Y$120,'Sch A. Input'!$H$13:$CA$13,"&gt;"&amp;$O$120,'Sch A. Input'!$H$13:$CA$13,"&lt;="&amp;$L$11))</f>
        <v>0</v>
      </c>
      <c r="T158" s="272">
        <f t="shared" si="53"/>
        <v>0</v>
      </c>
      <c r="U158" s="237">
        <f t="shared" si="54"/>
        <v>0</v>
      </c>
      <c r="V158" s="237">
        <f t="shared" si="55"/>
        <v>0</v>
      </c>
      <c r="W158" s="265">
        <f t="shared" si="56"/>
        <v>0</v>
      </c>
      <c r="X158" s="270">
        <f t="shared" si="87"/>
        <v>0</v>
      </c>
      <c r="Y158" s="240">
        <f t="shared" si="88"/>
        <v>0</v>
      </c>
      <c r="Z158" s="241"/>
      <c r="AA158" s="274">
        <f t="shared" si="57"/>
        <v>0</v>
      </c>
      <c r="AB158" s="237">
        <f>IF(AA158=0,0,SUMIFS('Sch A. Input'!H49:CA49,'Sch A. Input'!$H$14:$CA$14,"Recurring",'Sch A. Input'!$H$13:$CA$13,"&lt;="&amp;$L$11,'Sch A. Input'!$H$13:$CA$13,"&lt;="&amp;$AI$120,'Sch A. Input'!$H$13:$CA$13,"&gt;"&amp;$Y$120))</f>
        <v>0</v>
      </c>
      <c r="AC158" s="237">
        <f>IF(AA158=0,0,SUMIFS('Sch A. Input'!H49:CA49,'Sch A. Input'!$H$14:$CA$14,"One-time",'Sch A. Input'!$H$13:$CA$13,"&lt;="&amp;$L$11,'Sch A. Input'!$H$13:$CA$13,"&lt;="&amp;$AI$120,'Sch A. Input'!$H$13:$CA$13,"&gt;"&amp;$Y$120))</f>
        <v>0</v>
      </c>
      <c r="AD158" s="272">
        <f t="shared" si="58"/>
        <v>0</v>
      </c>
      <c r="AE158" s="237">
        <f t="shared" si="59"/>
        <v>0</v>
      </c>
      <c r="AF158" s="237">
        <f t="shared" si="60"/>
        <v>0</v>
      </c>
      <c r="AG158" s="265">
        <f t="shared" si="61"/>
        <v>0</v>
      </c>
      <c r="AH158" s="270">
        <f t="shared" si="89"/>
        <v>0</v>
      </c>
      <c r="AI158" s="240">
        <f t="shared" si="90"/>
        <v>0</v>
      </c>
      <c r="AK158" s="274">
        <f t="shared" si="62"/>
        <v>0</v>
      </c>
      <c r="AL158" s="237">
        <f>IF(AK158=0,0,SUMIFS('Sch A. Input'!H49:CA49,'Sch A. Input'!$H$14:$CA$14,"Recurring",'Sch A. Input'!$H$13:$CA$13,"&lt;="&amp;$L$11,'Sch A. Input'!$H$13:$CA$13,"&lt;="&amp;$AS$120,'Sch A. Input'!$H$13:$CA$13,"&gt;"&amp;$AI$120))</f>
        <v>0</v>
      </c>
      <c r="AM158" s="237">
        <f>IF(AK158=0,0,SUMIFS('Sch A. Input'!H49:CA49,'Sch A. Input'!$H$14:$CA$14,"One-time",'Sch A. Input'!$H$13:$CA$13,"&lt;="&amp;L$11,'Sch A. Input'!$H$13:$CA$13,"&lt;="&amp;$AS$120,'Sch A. Input'!$H$13:$CA$13,"&gt;"&amp;$AI$120))</f>
        <v>0</v>
      </c>
      <c r="AN158" s="272">
        <f t="shared" si="63"/>
        <v>0</v>
      </c>
      <c r="AO158" s="237">
        <f t="shared" si="64"/>
        <v>0</v>
      </c>
      <c r="AP158" s="237">
        <f t="shared" si="65"/>
        <v>0</v>
      </c>
      <c r="AQ158" s="265">
        <f t="shared" si="66"/>
        <v>0</v>
      </c>
      <c r="AR158" s="270">
        <f t="shared" si="91"/>
        <v>0</v>
      </c>
      <c r="AS158" s="240">
        <f t="shared" si="92"/>
        <v>0</v>
      </c>
      <c r="AY158" s="158"/>
      <c r="AZ158" s="158"/>
      <c r="BK158" s="2"/>
      <c r="BL158" s="2"/>
      <c r="BM158" s="2"/>
      <c r="BN158" s="2"/>
      <c r="BO158" s="2"/>
      <c r="BP158" s="2"/>
      <c r="BQ158" s="2"/>
      <c r="BR158" s="2"/>
      <c r="BS158" s="2"/>
      <c r="BT158" s="2"/>
      <c r="BU158" s="2"/>
      <c r="BV158" s="2"/>
      <c r="BW158" s="2"/>
      <c r="BX158" s="2"/>
      <c r="BY158" s="2"/>
      <c r="BZ158" s="2"/>
      <c r="CA158" s="2"/>
      <c r="CI158"/>
      <c r="CJ158"/>
      <c r="CK158"/>
      <c r="CL158"/>
      <c r="CM158"/>
      <c r="CN158"/>
      <c r="CO158"/>
      <c r="CP158"/>
      <c r="CQ158"/>
      <c r="CR158"/>
      <c r="CS158"/>
      <c r="CT158"/>
      <c r="CU158"/>
      <c r="CV158"/>
      <c r="CW158"/>
      <c r="CX158"/>
    </row>
    <row r="159" spans="2:102" x14ac:dyDescent="0.35">
      <c r="B159" s="70" t="str">
        <f t="shared" si="84"/>
        <v/>
      </c>
      <c r="C159" s="164" t="str">
        <f t="shared" si="84"/>
        <v/>
      </c>
      <c r="D159" s="262" t="str">
        <f t="shared" si="84"/>
        <v/>
      </c>
      <c r="E159" s="262">
        <f t="shared" si="84"/>
        <v>45016</v>
      </c>
      <c r="F159" s="262">
        <f t="shared" si="84"/>
        <v>0</v>
      </c>
      <c r="G159" s="96">
        <f t="shared" si="47"/>
        <v>0</v>
      </c>
      <c r="H159" s="237">
        <f>IF(G159=0,0,SUMIFS('Sch A. Input'!H50:CA50,'Sch A. Input'!$H$14:$CA$14,"Recurring",'Sch A. Input'!$H$13:$CA$13,"&lt;="&amp;$O$120,'Sch A. Input'!$H$13:$CA$13,"&lt;="&amp;$L$11))</f>
        <v>0</v>
      </c>
      <c r="I159" s="237">
        <f>IF(G159=0,0,SUMIFS('Sch A. Input'!H50:CA50,'Sch A. Input'!$H$14:$CA$14,"One-time",'Sch A. Input'!$H$13:$CA$13,"&lt;="&amp;$O$120,'Sch A. Input'!$H$13:$CA$13,"&lt;="&amp;$L$11))</f>
        <v>0</v>
      </c>
      <c r="J159" s="272">
        <f t="shared" si="48"/>
        <v>0</v>
      </c>
      <c r="K159" s="237">
        <f t="shared" si="49"/>
        <v>0</v>
      </c>
      <c r="L159" s="237">
        <f t="shared" si="50"/>
        <v>0</v>
      </c>
      <c r="M159" s="265">
        <f t="shared" si="51"/>
        <v>0</v>
      </c>
      <c r="N159" s="270">
        <f t="shared" si="85"/>
        <v>0</v>
      </c>
      <c r="O159" s="240">
        <f t="shared" si="86"/>
        <v>0</v>
      </c>
      <c r="P159" s="241"/>
      <c r="Q159" s="274">
        <f t="shared" si="52"/>
        <v>0</v>
      </c>
      <c r="R159" s="237">
        <f>IF(Q159=0,0,SUMIFS('Sch A. Input'!$H50:$CA50,'Sch A. Input'!$H$14:$CA$14,"Recurring",'Sch A. Input'!$H$13:$CA$13,"&lt;="&amp;$Y$120,'Sch A. Input'!$H$13:$CA$13,"&gt;"&amp;$O$120,'Sch A. Input'!$H$13:$CA$13,"&lt;="&amp;$L$11))</f>
        <v>0</v>
      </c>
      <c r="S159" s="237">
        <f>IF(Q159=0,0,SUMIFS('Sch A. Input'!$H50:$CA50,'Sch A. Input'!$H$14:$CA$14,"One-time",'Sch A. Input'!$H$13:$CA$13,"&lt;="&amp;$Y$120,'Sch A. Input'!$H$13:$CA$13,"&gt;"&amp;$O$120,'Sch A. Input'!$H$13:$CA$13,"&lt;="&amp;$L$11))</f>
        <v>0</v>
      </c>
      <c r="T159" s="272">
        <f t="shared" si="53"/>
        <v>0</v>
      </c>
      <c r="U159" s="237">
        <f t="shared" si="54"/>
        <v>0</v>
      </c>
      <c r="V159" s="237">
        <f t="shared" si="55"/>
        <v>0</v>
      </c>
      <c r="W159" s="265">
        <f t="shared" si="56"/>
        <v>0</v>
      </c>
      <c r="X159" s="270">
        <f t="shared" si="87"/>
        <v>0</v>
      </c>
      <c r="Y159" s="240">
        <f t="shared" si="88"/>
        <v>0</v>
      </c>
      <c r="Z159" s="241"/>
      <c r="AA159" s="274">
        <f t="shared" si="57"/>
        <v>0</v>
      </c>
      <c r="AB159" s="237">
        <f>IF(AA159=0,0,SUMIFS('Sch A. Input'!H50:CA50,'Sch A. Input'!$H$14:$CA$14,"Recurring",'Sch A. Input'!$H$13:$CA$13,"&lt;="&amp;$L$11,'Sch A. Input'!$H$13:$CA$13,"&lt;="&amp;$AI$120,'Sch A. Input'!$H$13:$CA$13,"&gt;"&amp;$Y$120))</f>
        <v>0</v>
      </c>
      <c r="AC159" s="237">
        <f>IF(AA159=0,0,SUMIFS('Sch A. Input'!H50:CA50,'Sch A. Input'!$H$14:$CA$14,"One-time",'Sch A. Input'!$H$13:$CA$13,"&lt;="&amp;$L$11,'Sch A. Input'!$H$13:$CA$13,"&lt;="&amp;$AI$120,'Sch A. Input'!$H$13:$CA$13,"&gt;"&amp;$Y$120))</f>
        <v>0</v>
      </c>
      <c r="AD159" s="272">
        <f t="shared" si="58"/>
        <v>0</v>
      </c>
      <c r="AE159" s="237">
        <f t="shared" si="59"/>
        <v>0</v>
      </c>
      <c r="AF159" s="237">
        <f t="shared" si="60"/>
        <v>0</v>
      </c>
      <c r="AG159" s="265">
        <f t="shared" si="61"/>
        <v>0</v>
      </c>
      <c r="AH159" s="270">
        <f t="shared" si="89"/>
        <v>0</v>
      </c>
      <c r="AI159" s="240">
        <f t="shared" si="90"/>
        <v>0</v>
      </c>
      <c r="AK159" s="274">
        <f t="shared" si="62"/>
        <v>0</v>
      </c>
      <c r="AL159" s="237">
        <f>IF(AK159=0,0,SUMIFS('Sch A. Input'!H50:CA50,'Sch A. Input'!$H$14:$CA$14,"Recurring",'Sch A. Input'!$H$13:$CA$13,"&lt;="&amp;$L$11,'Sch A. Input'!$H$13:$CA$13,"&lt;="&amp;$AS$120,'Sch A. Input'!$H$13:$CA$13,"&gt;"&amp;$AI$120))</f>
        <v>0</v>
      </c>
      <c r="AM159" s="237">
        <f>IF(AK159=0,0,SUMIFS('Sch A. Input'!H50:CA50,'Sch A. Input'!$H$14:$CA$14,"One-time",'Sch A. Input'!$H$13:$CA$13,"&lt;="&amp;L$11,'Sch A. Input'!$H$13:$CA$13,"&lt;="&amp;$AS$120,'Sch A. Input'!$H$13:$CA$13,"&gt;"&amp;$AI$120))</f>
        <v>0</v>
      </c>
      <c r="AN159" s="272">
        <f t="shared" si="63"/>
        <v>0</v>
      </c>
      <c r="AO159" s="237">
        <f t="shared" si="64"/>
        <v>0</v>
      </c>
      <c r="AP159" s="237">
        <f t="shared" si="65"/>
        <v>0</v>
      </c>
      <c r="AQ159" s="265">
        <f t="shared" si="66"/>
        <v>0</v>
      </c>
      <c r="AR159" s="270">
        <f t="shared" si="91"/>
        <v>0</v>
      </c>
      <c r="AS159" s="240">
        <f t="shared" si="92"/>
        <v>0</v>
      </c>
      <c r="AY159" s="158"/>
      <c r="AZ159" s="158"/>
      <c r="BK159" s="2"/>
      <c r="BL159" s="2"/>
      <c r="BM159" s="2"/>
      <c r="BN159" s="2"/>
      <c r="BO159" s="2"/>
      <c r="BP159" s="2"/>
      <c r="BQ159" s="2"/>
      <c r="BR159" s="2"/>
      <c r="BS159" s="2"/>
      <c r="BT159" s="2"/>
      <c r="BU159" s="2"/>
      <c r="BV159" s="2"/>
      <c r="BW159" s="2"/>
      <c r="BX159" s="2"/>
      <c r="BY159" s="2"/>
      <c r="BZ159" s="2"/>
      <c r="CA159" s="2"/>
      <c r="CI159"/>
      <c r="CJ159"/>
      <c r="CK159"/>
      <c r="CL159"/>
      <c r="CM159"/>
      <c r="CN159"/>
      <c r="CO159"/>
      <c r="CP159"/>
      <c r="CQ159"/>
      <c r="CR159"/>
      <c r="CS159"/>
      <c r="CT159"/>
      <c r="CU159"/>
      <c r="CV159"/>
      <c r="CW159"/>
      <c r="CX159"/>
    </row>
    <row r="160" spans="2:102" x14ac:dyDescent="0.35">
      <c r="B160" s="70" t="str">
        <f t="shared" si="84"/>
        <v/>
      </c>
      <c r="C160" s="164" t="str">
        <f t="shared" si="84"/>
        <v/>
      </c>
      <c r="D160" s="262" t="str">
        <f t="shared" si="84"/>
        <v/>
      </c>
      <c r="E160" s="262">
        <f t="shared" si="84"/>
        <v>45016</v>
      </c>
      <c r="F160" s="262">
        <f t="shared" si="84"/>
        <v>0</v>
      </c>
      <c r="G160" s="96">
        <f t="shared" si="47"/>
        <v>0</v>
      </c>
      <c r="H160" s="237">
        <f>IF(G160=0,0,SUMIFS('Sch A. Input'!H51:CA51,'Sch A. Input'!$H$14:$CA$14,"Recurring",'Sch A. Input'!$H$13:$CA$13,"&lt;="&amp;$O$120,'Sch A. Input'!$H$13:$CA$13,"&lt;="&amp;$L$11))</f>
        <v>0</v>
      </c>
      <c r="I160" s="237">
        <f>IF(G160=0,0,SUMIFS('Sch A. Input'!H51:CA51,'Sch A. Input'!$H$14:$CA$14,"One-time",'Sch A. Input'!$H$13:$CA$13,"&lt;="&amp;$O$120,'Sch A. Input'!$H$13:$CA$13,"&lt;="&amp;$L$11))</f>
        <v>0</v>
      </c>
      <c r="J160" s="272">
        <f t="shared" si="48"/>
        <v>0</v>
      </c>
      <c r="K160" s="237">
        <f t="shared" si="49"/>
        <v>0</v>
      </c>
      <c r="L160" s="237">
        <f t="shared" si="50"/>
        <v>0</v>
      </c>
      <c r="M160" s="265">
        <f t="shared" si="51"/>
        <v>0</v>
      </c>
      <c r="N160" s="270">
        <f t="shared" si="85"/>
        <v>0</v>
      </c>
      <c r="O160" s="240">
        <f t="shared" si="86"/>
        <v>0</v>
      </c>
      <c r="P160" s="241"/>
      <c r="Q160" s="274">
        <f t="shared" si="52"/>
        <v>0</v>
      </c>
      <c r="R160" s="237">
        <f>IF(Q160=0,0,SUMIFS('Sch A. Input'!$H51:$CA51,'Sch A. Input'!$H$14:$CA$14,"Recurring",'Sch A. Input'!$H$13:$CA$13,"&lt;="&amp;$Y$120,'Sch A. Input'!$H$13:$CA$13,"&gt;"&amp;$O$120,'Sch A. Input'!$H$13:$CA$13,"&lt;="&amp;$L$11))</f>
        <v>0</v>
      </c>
      <c r="S160" s="237">
        <f>IF(Q160=0,0,SUMIFS('Sch A. Input'!$H51:$CA51,'Sch A. Input'!$H$14:$CA$14,"One-time",'Sch A. Input'!$H$13:$CA$13,"&lt;="&amp;$Y$120,'Sch A. Input'!$H$13:$CA$13,"&gt;"&amp;$O$120,'Sch A. Input'!$H$13:$CA$13,"&lt;="&amp;$L$11))</f>
        <v>0</v>
      </c>
      <c r="T160" s="272">
        <f t="shared" si="53"/>
        <v>0</v>
      </c>
      <c r="U160" s="237">
        <f t="shared" si="54"/>
        <v>0</v>
      </c>
      <c r="V160" s="237">
        <f t="shared" si="55"/>
        <v>0</v>
      </c>
      <c r="W160" s="265">
        <f t="shared" si="56"/>
        <v>0</v>
      </c>
      <c r="X160" s="270">
        <f t="shared" si="87"/>
        <v>0</v>
      </c>
      <c r="Y160" s="240">
        <f t="shared" si="88"/>
        <v>0</v>
      </c>
      <c r="Z160" s="241"/>
      <c r="AA160" s="274">
        <f t="shared" si="57"/>
        <v>0</v>
      </c>
      <c r="AB160" s="237">
        <f>IF(AA160=0,0,SUMIFS('Sch A. Input'!H51:CA51,'Sch A. Input'!$H$14:$CA$14,"Recurring",'Sch A. Input'!$H$13:$CA$13,"&lt;="&amp;$L$11,'Sch A. Input'!$H$13:$CA$13,"&lt;="&amp;$AI$120,'Sch A. Input'!$H$13:$CA$13,"&gt;"&amp;$Y$120))</f>
        <v>0</v>
      </c>
      <c r="AC160" s="237">
        <f>IF(AA160=0,0,SUMIFS('Sch A. Input'!H51:CA51,'Sch A. Input'!$H$14:$CA$14,"One-time",'Sch A. Input'!$H$13:$CA$13,"&lt;="&amp;$L$11,'Sch A. Input'!$H$13:$CA$13,"&lt;="&amp;$AI$120,'Sch A. Input'!$H$13:$CA$13,"&gt;"&amp;$Y$120))</f>
        <v>0</v>
      </c>
      <c r="AD160" s="272">
        <f t="shared" si="58"/>
        <v>0</v>
      </c>
      <c r="AE160" s="237">
        <f t="shared" si="59"/>
        <v>0</v>
      </c>
      <c r="AF160" s="237">
        <f t="shared" si="60"/>
        <v>0</v>
      </c>
      <c r="AG160" s="265">
        <f t="shared" si="61"/>
        <v>0</v>
      </c>
      <c r="AH160" s="270">
        <f t="shared" si="89"/>
        <v>0</v>
      </c>
      <c r="AI160" s="240">
        <f t="shared" si="90"/>
        <v>0</v>
      </c>
      <c r="AK160" s="274">
        <f t="shared" si="62"/>
        <v>0</v>
      </c>
      <c r="AL160" s="237">
        <f>IF(AK160=0,0,SUMIFS('Sch A. Input'!H51:CA51,'Sch A. Input'!$H$14:$CA$14,"Recurring",'Sch A. Input'!$H$13:$CA$13,"&lt;="&amp;$L$11,'Sch A. Input'!$H$13:$CA$13,"&lt;="&amp;$AS$120,'Sch A. Input'!$H$13:$CA$13,"&gt;"&amp;$AI$120))</f>
        <v>0</v>
      </c>
      <c r="AM160" s="237">
        <f>IF(AK160=0,0,SUMIFS('Sch A. Input'!H51:CA51,'Sch A. Input'!$H$14:$CA$14,"One-time",'Sch A. Input'!$H$13:$CA$13,"&lt;="&amp;L$11,'Sch A. Input'!$H$13:$CA$13,"&lt;="&amp;$AS$120,'Sch A. Input'!$H$13:$CA$13,"&gt;"&amp;$AI$120))</f>
        <v>0</v>
      </c>
      <c r="AN160" s="272">
        <f t="shared" si="63"/>
        <v>0</v>
      </c>
      <c r="AO160" s="237">
        <f t="shared" si="64"/>
        <v>0</v>
      </c>
      <c r="AP160" s="237">
        <f t="shared" si="65"/>
        <v>0</v>
      </c>
      <c r="AQ160" s="265">
        <f t="shared" si="66"/>
        <v>0</v>
      </c>
      <c r="AR160" s="270">
        <f t="shared" si="91"/>
        <v>0</v>
      </c>
      <c r="AS160" s="240">
        <f t="shared" si="92"/>
        <v>0</v>
      </c>
      <c r="AY160" s="158"/>
      <c r="AZ160" s="158"/>
      <c r="BK160" s="2"/>
      <c r="BL160" s="2"/>
      <c r="BM160" s="2"/>
      <c r="BN160" s="2"/>
      <c r="BO160" s="2"/>
      <c r="BP160" s="2"/>
      <c r="BQ160" s="2"/>
      <c r="BR160" s="2"/>
      <c r="BS160" s="2"/>
      <c r="BT160" s="2"/>
      <c r="BU160" s="2"/>
      <c r="BV160" s="2"/>
      <c r="BW160" s="2"/>
      <c r="BX160" s="2"/>
      <c r="BY160" s="2"/>
      <c r="BZ160" s="2"/>
      <c r="CA160" s="2"/>
      <c r="CI160"/>
      <c r="CJ160"/>
      <c r="CK160"/>
      <c r="CL160"/>
      <c r="CM160"/>
      <c r="CN160"/>
      <c r="CO160"/>
      <c r="CP160"/>
      <c r="CQ160"/>
      <c r="CR160"/>
      <c r="CS160"/>
      <c r="CT160"/>
      <c r="CU160"/>
      <c r="CV160"/>
      <c r="CW160"/>
      <c r="CX160"/>
    </row>
    <row r="161" spans="2:102" x14ac:dyDescent="0.35">
      <c r="B161" s="70" t="str">
        <f t="shared" si="84"/>
        <v/>
      </c>
      <c r="C161" s="164" t="str">
        <f t="shared" si="84"/>
        <v/>
      </c>
      <c r="D161" s="262" t="str">
        <f t="shared" si="84"/>
        <v/>
      </c>
      <c r="E161" s="262">
        <f t="shared" si="84"/>
        <v>45016</v>
      </c>
      <c r="F161" s="262">
        <f t="shared" si="84"/>
        <v>0</v>
      </c>
      <c r="G161" s="96">
        <f t="shared" si="47"/>
        <v>0</v>
      </c>
      <c r="H161" s="237">
        <f>IF(G161=0,0,SUMIFS('Sch A. Input'!H52:CA52,'Sch A. Input'!$H$14:$CA$14,"Recurring",'Sch A. Input'!$H$13:$CA$13,"&lt;="&amp;$O$120,'Sch A. Input'!$H$13:$CA$13,"&lt;="&amp;$L$11))</f>
        <v>0</v>
      </c>
      <c r="I161" s="237">
        <f>IF(G161=0,0,SUMIFS('Sch A. Input'!H52:CA52,'Sch A. Input'!$H$14:$CA$14,"One-time",'Sch A. Input'!$H$13:$CA$13,"&lt;="&amp;$O$120,'Sch A. Input'!$H$13:$CA$13,"&lt;="&amp;$L$11))</f>
        <v>0</v>
      </c>
      <c r="J161" s="272">
        <f t="shared" si="48"/>
        <v>0</v>
      </c>
      <c r="K161" s="237">
        <f t="shared" si="49"/>
        <v>0</v>
      </c>
      <c r="L161" s="237">
        <f t="shared" si="50"/>
        <v>0</v>
      </c>
      <c r="M161" s="265">
        <f t="shared" si="51"/>
        <v>0</v>
      </c>
      <c r="N161" s="270">
        <f t="shared" si="85"/>
        <v>0</v>
      </c>
      <c r="O161" s="240">
        <f t="shared" si="86"/>
        <v>0</v>
      </c>
      <c r="P161" s="241"/>
      <c r="Q161" s="274">
        <f t="shared" si="52"/>
        <v>0</v>
      </c>
      <c r="R161" s="237">
        <f>IF(Q161=0,0,SUMIFS('Sch A. Input'!$H52:$CA52,'Sch A. Input'!$H$14:$CA$14,"Recurring",'Sch A. Input'!$H$13:$CA$13,"&lt;="&amp;$Y$120,'Sch A. Input'!$H$13:$CA$13,"&gt;"&amp;$O$120,'Sch A. Input'!$H$13:$CA$13,"&lt;="&amp;$L$11))</f>
        <v>0</v>
      </c>
      <c r="S161" s="237">
        <f>IF(Q161=0,0,SUMIFS('Sch A. Input'!$H52:$CA52,'Sch A. Input'!$H$14:$CA$14,"One-time",'Sch A. Input'!$H$13:$CA$13,"&lt;="&amp;$Y$120,'Sch A. Input'!$H$13:$CA$13,"&gt;"&amp;$O$120,'Sch A. Input'!$H$13:$CA$13,"&lt;="&amp;$L$11))</f>
        <v>0</v>
      </c>
      <c r="T161" s="272">
        <f t="shared" si="53"/>
        <v>0</v>
      </c>
      <c r="U161" s="237">
        <f t="shared" si="54"/>
        <v>0</v>
      </c>
      <c r="V161" s="237">
        <f t="shared" si="55"/>
        <v>0</v>
      </c>
      <c r="W161" s="265">
        <f t="shared" si="56"/>
        <v>0</v>
      </c>
      <c r="X161" s="270">
        <f t="shared" si="87"/>
        <v>0</v>
      </c>
      <c r="Y161" s="240">
        <f t="shared" si="88"/>
        <v>0</v>
      </c>
      <c r="Z161" s="241"/>
      <c r="AA161" s="274">
        <f t="shared" si="57"/>
        <v>0</v>
      </c>
      <c r="AB161" s="237">
        <f>IF(AA161=0,0,SUMIFS('Sch A. Input'!H52:CA52,'Sch A. Input'!$H$14:$CA$14,"Recurring",'Sch A. Input'!$H$13:$CA$13,"&lt;="&amp;$L$11,'Sch A. Input'!$H$13:$CA$13,"&lt;="&amp;$AI$120,'Sch A. Input'!$H$13:$CA$13,"&gt;"&amp;$Y$120))</f>
        <v>0</v>
      </c>
      <c r="AC161" s="237">
        <f>IF(AA161=0,0,SUMIFS('Sch A. Input'!H52:CA52,'Sch A. Input'!$H$14:$CA$14,"One-time",'Sch A. Input'!$H$13:$CA$13,"&lt;="&amp;$L$11,'Sch A. Input'!$H$13:$CA$13,"&lt;="&amp;$AI$120,'Sch A. Input'!$H$13:$CA$13,"&gt;"&amp;$Y$120))</f>
        <v>0</v>
      </c>
      <c r="AD161" s="272">
        <f t="shared" si="58"/>
        <v>0</v>
      </c>
      <c r="AE161" s="237">
        <f t="shared" si="59"/>
        <v>0</v>
      </c>
      <c r="AF161" s="237">
        <f t="shared" si="60"/>
        <v>0</v>
      </c>
      <c r="AG161" s="265">
        <f t="shared" si="61"/>
        <v>0</v>
      </c>
      <c r="AH161" s="270">
        <f t="shared" si="89"/>
        <v>0</v>
      </c>
      <c r="AI161" s="240">
        <f t="shared" si="90"/>
        <v>0</v>
      </c>
      <c r="AK161" s="274">
        <f t="shared" si="62"/>
        <v>0</v>
      </c>
      <c r="AL161" s="237">
        <f>IF(AK161=0,0,SUMIFS('Sch A. Input'!H52:CA52,'Sch A. Input'!$H$14:$CA$14,"Recurring",'Sch A. Input'!$H$13:$CA$13,"&lt;="&amp;$L$11,'Sch A. Input'!$H$13:$CA$13,"&lt;="&amp;$AS$120,'Sch A. Input'!$H$13:$CA$13,"&gt;"&amp;$AI$120))</f>
        <v>0</v>
      </c>
      <c r="AM161" s="237">
        <f>IF(AK161=0,0,SUMIFS('Sch A. Input'!H52:CA52,'Sch A. Input'!$H$14:$CA$14,"One-time",'Sch A. Input'!$H$13:$CA$13,"&lt;="&amp;L$11,'Sch A. Input'!$H$13:$CA$13,"&lt;="&amp;$AS$120,'Sch A. Input'!$H$13:$CA$13,"&gt;"&amp;$AI$120))</f>
        <v>0</v>
      </c>
      <c r="AN161" s="272">
        <f t="shared" si="63"/>
        <v>0</v>
      </c>
      <c r="AO161" s="237">
        <f t="shared" si="64"/>
        <v>0</v>
      </c>
      <c r="AP161" s="237">
        <f t="shared" si="65"/>
        <v>0</v>
      </c>
      <c r="AQ161" s="265">
        <f t="shared" si="66"/>
        <v>0</v>
      </c>
      <c r="AR161" s="270">
        <f t="shared" si="91"/>
        <v>0</v>
      </c>
      <c r="AS161" s="240">
        <f t="shared" si="92"/>
        <v>0</v>
      </c>
      <c r="AY161" s="158"/>
      <c r="AZ161" s="158"/>
      <c r="BK161" s="2"/>
      <c r="BL161" s="2"/>
      <c r="BM161" s="2"/>
      <c r="BN161" s="2"/>
      <c r="BO161" s="2"/>
      <c r="BP161" s="2"/>
      <c r="BQ161" s="2"/>
      <c r="BR161" s="2"/>
      <c r="BS161" s="2"/>
      <c r="BT161" s="2"/>
      <c r="BU161" s="2"/>
      <c r="BV161" s="2"/>
      <c r="BW161" s="2"/>
      <c r="BX161" s="2"/>
      <c r="BY161" s="2"/>
      <c r="BZ161" s="2"/>
      <c r="CA161" s="2"/>
      <c r="CI161"/>
      <c r="CJ161"/>
      <c r="CK161"/>
      <c r="CL161"/>
      <c r="CM161"/>
      <c r="CN161"/>
      <c r="CO161"/>
      <c r="CP161"/>
      <c r="CQ161"/>
      <c r="CR161"/>
      <c r="CS161"/>
      <c r="CT161"/>
      <c r="CU161"/>
      <c r="CV161"/>
      <c r="CW161"/>
      <c r="CX161"/>
    </row>
    <row r="162" spans="2:102" x14ac:dyDescent="0.35">
      <c r="B162" s="70" t="str">
        <f t="shared" si="84"/>
        <v/>
      </c>
      <c r="C162" s="164" t="str">
        <f t="shared" si="84"/>
        <v/>
      </c>
      <c r="D162" s="262" t="str">
        <f t="shared" si="84"/>
        <v/>
      </c>
      <c r="E162" s="262">
        <f t="shared" si="84"/>
        <v>45016</v>
      </c>
      <c r="F162" s="262">
        <f t="shared" si="84"/>
        <v>0</v>
      </c>
      <c r="G162" s="96">
        <f t="shared" si="47"/>
        <v>0</v>
      </c>
      <c r="H162" s="237">
        <f>IF(G162=0,0,SUMIFS('Sch A. Input'!H53:CA53,'Sch A. Input'!$H$14:$CA$14,"Recurring",'Sch A. Input'!$H$13:$CA$13,"&lt;="&amp;$O$120,'Sch A. Input'!$H$13:$CA$13,"&lt;="&amp;$L$11))</f>
        <v>0</v>
      </c>
      <c r="I162" s="237">
        <f>IF(G162=0,0,SUMIFS('Sch A. Input'!H53:CA53,'Sch A. Input'!$H$14:$CA$14,"One-time",'Sch A. Input'!$H$13:$CA$13,"&lt;="&amp;$O$120,'Sch A. Input'!$H$13:$CA$13,"&lt;="&amp;$L$11))</f>
        <v>0</v>
      </c>
      <c r="J162" s="272">
        <f t="shared" si="48"/>
        <v>0</v>
      </c>
      <c r="K162" s="237">
        <f t="shared" si="49"/>
        <v>0</v>
      </c>
      <c r="L162" s="237">
        <f t="shared" si="50"/>
        <v>0</v>
      </c>
      <c r="M162" s="265">
        <f t="shared" si="51"/>
        <v>0</v>
      </c>
      <c r="N162" s="270">
        <f t="shared" si="85"/>
        <v>0</v>
      </c>
      <c r="O162" s="240">
        <f t="shared" si="86"/>
        <v>0</v>
      </c>
      <c r="P162" s="241"/>
      <c r="Q162" s="274">
        <f t="shared" si="52"/>
        <v>0</v>
      </c>
      <c r="R162" s="237">
        <f>IF(Q162=0,0,SUMIFS('Sch A. Input'!$H53:$CA53,'Sch A. Input'!$H$14:$CA$14,"Recurring",'Sch A. Input'!$H$13:$CA$13,"&lt;="&amp;$Y$120,'Sch A. Input'!$H$13:$CA$13,"&gt;"&amp;$O$120,'Sch A. Input'!$H$13:$CA$13,"&lt;="&amp;$L$11))</f>
        <v>0</v>
      </c>
      <c r="S162" s="237">
        <f>IF(Q162=0,0,SUMIFS('Sch A. Input'!$H53:$CA53,'Sch A. Input'!$H$14:$CA$14,"One-time",'Sch A. Input'!$H$13:$CA$13,"&lt;="&amp;$Y$120,'Sch A. Input'!$H$13:$CA$13,"&gt;"&amp;$O$120,'Sch A. Input'!$H$13:$CA$13,"&lt;="&amp;$L$11))</f>
        <v>0</v>
      </c>
      <c r="T162" s="272">
        <f t="shared" si="53"/>
        <v>0</v>
      </c>
      <c r="U162" s="237">
        <f t="shared" si="54"/>
        <v>0</v>
      </c>
      <c r="V162" s="237">
        <f t="shared" si="55"/>
        <v>0</v>
      </c>
      <c r="W162" s="265">
        <f t="shared" si="56"/>
        <v>0</v>
      </c>
      <c r="X162" s="270">
        <f t="shared" si="87"/>
        <v>0</v>
      </c>
      <c r="Y162" s="240">
        <f t="shared" si="88"/>
        <v>0</v>
      </c>
      <c r="Z162" s="241"/>
      <c r="AA162" s="274">
        <f t="shared" si="57"/>
        <v>0</v>
      </c>
      <c r="AB162" s="237">
        <f>IF(AA162=0,0,SUMIFS('Sch A. Input'!H53:CA53,'Sch A. Input'!$H$14:$CA$14,"Recurring",'Sch A. Input'!$H$13:$CA$13,"&lt;="&amp;$L$11,'Sch A. Input'!$H$13:$CA$13,"&lt;="&amp;$AI$120,'Sch A. Input'!$H$13:$CA$13,"&gt;"&amp;$Y$120))</f>
        <v>0</v>
      </c>
      <c r="AC162" s="237">
        <f>IF(AA162=0,0,SUMIFS('Sch A. Input'!H53:CA53,'Sch A. Input'!$H$14:$CA$14,"One-time",'Sch A. Input'!$H$13:$CA$13,"&lt;="&amp;$L$11,'Sch A. Input'!$H$13:$CA$13,"&lt;="&amp;$AI$120,'Sch A. Input'!$H$13:$CA$13,"&gt;"&amp;$Y$120))</f>
        <v>0</v>
      </c>
      <c r="AD162" s="272">
        <f t="shared" si="58"/>
        <v>0</v>
      </c>
      <c r="AE162" s="237">
        <f t="shared" si="59"/>
        <v>0</v>
      </c>
      <c r="AF162" s="237">
        <f t="shared" si="60"/>
        <v>0</v>
      </c>
      <c r="AG162" s="265">
        <f t="shared" si="61"/>
        <v>0</v>
      </c>
      <c r="AH162" s="270">
        <f t="shared" si="89"/>
        <v>0</v>
      </c>
      <c r="AI162" s="240">
        <f t="shared" si="90"/>
        <v>0</v>
      </c>
      <c r="AK162" s="274">
        <f t="shared" si="62"/>
        <v>0</v>
      </c>
      <c r="AL162" s="237">
        <f>IF(AK162=0,0,SUMIFS('Sch A. Input'!H53:CA53,'Sch A. Input'!$H$14:$CA$14,"Recurring",'Sch A. Input'!$H$13:$CA$13,"&lt;="&amp;$L$11,'Sch A. Input'!$H$13:$CA$13,"&lt;="&amp;$AS$120,'Sch A. Input'!$H$13:$CA$13,"&gt;"&amp;$AI$120))</f>
        <v>0</v>
      </c>
      <c r="AM162" s="237">
        <f>IF(AK162=0,0,SUMIFS('Sch A. Input'!H53:CA53,'Sch A. Input'!$H$14:$CA$14,"One-time",'Sch A. Input'!$H$13:$CA$13,"&lt;="&amp;L$11,'Sch A. Input'!$H$13:$CA$13,"&lt;="&amp;$AS$120,'Sch A. Input'!$H$13:$CA$13,"&gt;"&amp;$AI$120))</f>
        <v>0</v>
      </c>
      <c r="AN162" s="272">
        <f t="shared" si="63"/>
        <v>0</v>
      </c>
      <c r="AO162" s="237">
        <f t="shared" si="64"/>
        <v>0</v>
      </c>
      <c r="AP162" s="237">
        <f t="shared" si="65"/>
        <v>0</v>
      </c>
      <c r="AQ162" s="265">
        <f t="shared" si="66"/>
        <v>0</v>
      </c>
      <c r="AR162" s="270">
        <f t="shared" si="91"/>
        <v>0</v>
      </c>
      <c r="AS162" s="240">
        <f t="shared" si="92"/>
        <v>0</v>
      </c>
      <c r="AY162" s="158"/>
      <c r="AZ162" s="158"/>
      <c r="BK162" s="2"/>
      <c r="BL162" s="2"/>
      <c r="BM162" s="2"/>
      <c r="BN162" s="2"/>
      <c r="BO162" s="2"/>
      <c r="BP162" s="2"/>
      <c r="BQ162" s="2"/>
      <c r="BR162" s="2"/>
      <c r="BS162" s="2"/>
      <c r="BT162" s="2"/>
      <c r="BU162" s="2"/>
      <c r="BV162" s="2"/>
      <c r="BW162" s="2"/>
      <c r="BX162" s="2"/>
      <c r="BY162" s="2"/>
      <c r="BZ162" s="2"/>
      <c r="CA162" s="2"/>
      <c r="CI162"/>
      <c r="CJ162"/>
      <c r="CK162"/>
      <c r="CL162"/>
      <c r="CM162"/>
      <c r="CN162"/>
      <c r="CO162"/>
      <c r="CP162"/>
      <c r="CQ162"/>
      <c r="CR162"/>
      <c r="CS162"/>
      <c r="CT162"/>
      <c r="CU162"/>
      <c r="CV162"/>
      <c r="CW162"/>
      <c r="CX162"/>
    </row>
    <row r="163" spans="2:102" x14ac:dyDescent="0.35">
      <c r="B163" s="70" t="str">
        <f t="shared" ref="B163:F182" si="93">B56</f>
        <v/>
      </c>
      <c r="C163" s="164" t="str">
        <f t="shared" si="93"/>
        <v/>
      </c>
      <c r="D163" s="262" t="str">
        <f t="shared" si="93"/>
        <v/>
      </c>
      <c r="E163" s="262">
        <f t="shared" si="93"/>
        <v>45016</v>
      </c>
      <c r="F163" s="262">
        <f t="shared" si="93"/>
        <v>0</v>
      </c>
      <c r="G163" s="96">
        <f t="shared" si="47"/>
        <v>0</v>
      </c>
      <c r="H163" s="237">
        <f>IF(G163=0,0,SUMIFS('Sch A. Input'!H54:CA54,'Sch A. Input'!$H$14:$CA$14,"Recurring",'Sch A. Input'!$H$13:$CA$13,"&lt;="&amp;$O$120,'Sch A. Input'!$H$13:$CA$13,"&lt;="&amp;$L$11))</f>
        <v>0</v>
      </c>
      <c r="I163" s="237">
        <f>IF(G163=0,0,SUMIFS('Sch A. Input'!H54:CA54,'Sch A. Input'!$H$14:$CA$14,"One-time",'Sch A. Input'!$H$13:$CA$13,"&lt;="&amp;$O$120,'Sch A. Input'!$H$13:$CA$13,"&lt;="&amp;$L$11))</f>
        <v>0</v>
      </c>
      <c r="J163" s="272">
        <f t="shared" si="48"/>
        <v>0</v>
      </c>
      <c r="K163" s="237">
        <f t="shared" si="49"/>
        <v>0</v>
      </c>
      <c r="L163" s="237">
        <f t="shared" si="50"/>
        <v>0</v>
      </c>
      <c r="M163" s="265">
        <f t="shared" si="51"/>
        <v>0</v>
      </c>
      <c r="N163" s="270">
        <f t="shared" si="85"/>
        <v>0</v>
      </c>
      <c r="O163" s="240">
        <f t="shared" si="86"/>
        <v>0</v>
      </c>
      <c r="P163" s="241"/>
      <c r="Q163" s="274">
        <f t="shared" si="52"/>
        <v>0</v>
      </c>
      <c r="R163" s="237">
        <f>IF(Q163=0,0,SUMIFS('Sch A. Input'!$H54:$CA54,'Sch A. Input'!$H$14:$CA$14,"Recurring",'Sch A. Input'!$H$13:$CA$13,"&lt;="&amp;$Y$120,'Sch A. Input'!$H$13:$CA$13,"&gt;"&amp;$O$120,'Sch A. Input'!$H$13:$CA$13,"&lt;="&amp;$L$11))</f>
        <v>0</v>
      </c>
      <c r="S163" s="237">
        <f>IF(Q163=0,0,SUMIFS('Sch A. Input'!$H54:$CA54,'Sch A. Input'!$H$14:$CA$14,"One-time",'Sch A. Input'!$H$13:$CA$13,"&lt;="&amp;$Y$120,'Sch A. Input'!$H$13:$CA$13,"&gt;"&amp;$O$120,'Sch A. Input'!$H$13:$CA$13,"&lt;="&amp;$L$11))</f>
        <v>0</v>
      </c>
      <c r="T163" s="272">
        <f t="shared" si="53"/>
        <v>0</v>
      </c>
      <c r="U163" s="237">
        <f t="shared" si="54"/>
        <v>0</v>
      </c>
      <c r="V163" s="237">
        <f t="shared" si="55"/>
        <v>0</v>
      </c>
      <c r="W163" s="265">
        <f t="shared" si="56"/>
        <v>0</v>
      </c>
      <c r="X163" s="270">
        <f t="shared" si="87"/>
        <v>0</v>
      </c>
      <c r="Y163" s="240">
        <f t="shared" si="88"/>
        <v>0</v>
      </c>
      <c r="Z163" s="241"/>
      <c r="AA163" s="274">
        <f t="shared" si="57"/>
        <v>0</v>
      </c>
      <c r="AB163" s="237">
        <f>IF(AA163=0,0,SUMIFS('Sch A. Input'!H54:CA54,'Sch A. Input'!$H$14:$CA$14,"Recurring",'Sch A. Input'!$H$13:$CA$13,"&lt;="&amp;$L$11,'Sch A. Input'!$H$13:$CA$13,"&lt;="&amp;$AI$120,'Sch A. Input'!$H$13:$CA$13,"&gt;"&amp;$Y$120))</f>
        <v>0</v>
      </c>
      <c r="AC163" s="237">
        <f>IF(AA163=0,0,SUMIFS('Sch A. Input'!H54:CA54,'Sch A. Input'!$H$14:$CA$14,"One-time",'Sch A. Input'!$H$13:$CA$13,"&lt;="&amp;$L$11,'Sch A. Input'!$H$13:$CA$13,"&lt;="&amp;$AI$120,'Sch A. Input'!$H$13:$CA$13,"&gt;"&amp;$Y$120))</f>
        <v>0</v>
      </c>
      <c r="AD163" s="272">
        <f t="shared" si="58"/>
        <v>0</v>
      </c>
      <c r="AE163" s="237">
        <f t="shared" si="59"/>
        <v>0</v>
      </c>
      <c r="AF163" s="237">
        <f t="shared" si="60"/>
        <v>0</v>
      </c>
      <c r="AG163" s="265">
        <f t="shared" si="61"/>
        <v>0</v>
      </c>
      <c r="AH163" s="270">
        <f t="shared" si="89"/>
        <v>0</v>
      </c>
      <c r="AI163" s="240">
        <f t="shared" si="90"/>
        <v>0</v>
      </c>
      <c r="AK163" s="274">
        <f t="shared" si="62"/>
        <v>0</v>
      </c>
      <c r="AL163" s="237">
        <f>IF(AK163=0,0,SUMIFS('Sch A. Input'!H54:CA54,'Sch A. Input'!$H$14:$CA$14,"Recurring",'Sch A. Input'!$H$13:$CA$13,"&lt;="&amp;$L$11,'Sch A. Input'!$H$13:$CA$13,"&lt;="&amp;$AS$120,'Sch A. Input'!$H$13:$CA$13,"&gt;"&amp;$AI$120))</f>
        <v>0</v>
      </c>
      <c r="AM163" s="237">
        <f>IF(AK163=0,0,SUMIFS('Sch A. Input'!H54:CA54,'Sch A. Input'!$H$14:$CA$14,"One-time",'Sch A. Input'!$H$13:$CA$13,"&lt;="&amp;L$11,'Sch A. Input'!$H$13:$CA$13,"&lt;="&amp;$AS$120,'Sch A. Input'!$H$13:$CA$13,"&gt;"&amp;$AI$120))</f>
        <v>0</v>
      </c>
      <c r="AN163" s="272">
        <f t="shared" si="63"/>
        <v>0</v>
      </c>
      <c r="AO163" s="237">
        <f t="shared" si="64"/>
        <v>0</v>
      </c>
      <c r="AP163" s="237">
        <f t="shared" si="65"/>
        <v>0</v>
      </c>
      <c r="AQ163" s="265">
        <f t="shared" si="66"/>
        <v>0</v>
      </c>
      <c r="AR163" s="270">
        <f t="shared" si="91"/>
        <v>0</v>
      </c>
      <c r="AS163" s="240">
        <f t="shared" si="92"/>
        <v>0</v>
      </c>
      <c r="AY163" s="158"/>
      <c r="AZ163" s="158"/>
      <c r="BK163" s="2"/>
      <c r="BL163" s="2"/>
      <c r="BM163" s="2"/>
      <c r="BN163" s="2"/>
      <c r="BO163" s="2"/>
      <c r="BP163" s="2"/>
      <c r="BQ163" s="2"/>
      <c r="BR163" s="2"/>
      <c r="BS163" s="2"/>
      <c r="BT163" s="2"/>
      <c r="BU163" s="2"/>
      <c r="BV163" s="2"/>
      <c r="BW163" s="2"/>
      <c r="BX163" s="2"/>
      <c r="BY163" s="2"/>
      <c r="BZ163" s="2"/>
      <c r="CA163" s="2"/>
      <c r="CI163"/>
      <c r="CJ163"/>
      <c r="CK163"/>
      <c r="CL163"/>
      <c r="CM163"/>
      <c r="CN163"/>
      <c r="CO163"/>
      <c r="CP163"/>
      <c r="CQ163"/>
      <c r="CR163"/>
      <c r="CS163"/>
      <c r="CT163"/>
      <c r="CU163"/>
      <c r="CV163"/>
      <c r="CW163"/>
      <c r="CX163"/>
    </row>
    <row r="164" spans="2:102" x14ac:dyDescent="0.35">
      <c r="B164" s="70" t="str">
        <f t="shared" si="93"/>
        <v/>
      </c>
      <c r="C164" s="164" t="str">
        <f t="shared" si="93"/>
        <v/>
      </c>
      <c r="D164" s="262" t="str">
        <f t="shared" si="93"/>
        <v/>
      </c>
      <c r="E164" s="262">
        <f t="shared" si="93"/>
        <v>45016</v>
      </c>
      <c r="F164" s="262">
        <f t="shared" si="93"/>
        <v>0</v>
      </c>
      <c r="G164" s="96">
        <f t="shared" si="47"/>
        <v>0</v>
      </c>
      <c r="H164" s="237">
        <f>IF(G164=0,0,SUMIFS('Sch A. Input'!H55:CA55,'Sch A. Input'!$H$14:$CA$14,"Recurring",'Sch A. Input'!$H$13:$CA$13,"&lt;="&amp;$O$120,'Sch A. Input'!$H$13:$CA$13,"&lt;="&amp;$L$11))</f>
        <v>0</v>
      </c>
      <c r="I164" s="237">
        <f>IF(G164=0,0,SUMIFS('Sch A. Input'!H55:CA55,'Sch A. Input'!$H$14:$CA$14,"One-time",'Sch A. Input'!$H$13:$CA$13,"&lt;="&amp;$O$120,'Sch A. Input'!$H$13:$CA$13,"&lt;="&amp;$L$11))</f>
        <v>0</v>
      </c>
      <c r="J164" s="272">
        <f t="shared" si="48"/>
        <v>0</v>
      </c>
      <c r="K164" s="237">
        <f t="shared" si="49"/>
        <v>0</v>
      </c>
      <c r="L164" s="237">
        <f t="shared" si="50"/>
        <v>0</v>
      </c>
      <c r="M164" s="265">
        <f t="shared" si="51"/>
        <v>0</v>
      </c>
      <c r="N164" s="270">
        <f t="shared" si="85"/>
        <v>0</v>
      </c>
      <c r="O164" s="240">
        <f t="shared" si="86"/>
        <v>0</v>
      </c>
      <c r="P164" s="241"/>
      <c r="Q164" s="274">
        <f t="shared" si="52"/>
        <v>0</v>
      </c>
      <c r="R164" s="237">
        <f>IF(Q164=0,0,SUMIFS('Sch A. Input'!$H55:$CA55,'Sch A. Input'!$H$14:$CA$14,"Recurring",'Sch A. Input'!$H$13:$CA$13,"&lt;="&amp;$Y$120,'Sch A. Input'!$H$13:$CA$13,"&gt;"&amp;$O$120,'Sch A. Input'!$H$13:$CA$13,"&lt;="&amp;$L$11))</f>
        <v>0</v>
      </c>
      <c r="S164" s="237">
        <f>IF(Q164=0,0,SUMIFS('Sch A. Input'!$H55:$CA55,'Sch A. Input'!$H$14:$CA$14,"One-time",'Sch A. Input'!$H$13:$CA$13,"&lt;="&amp;$Y$120,'Sch A. Input'!$H$13:$CA$13,"&gt;"&amp;$O$120,'Sch A. Input'!$H$13:$CA$13,"&lt;="&amp;$L$11))</f>
        <v>0</v>
      </c>
      <c r="T164" s="272">
        <f t="shared" si="53"/>
        <v>0</v>
      </c>
      <c r="U164" s="237">
        <f t="shared" si="54"/>
        <v>0</v>
      </c>
      <c r="V164" s="237">
        <f t="shared" si="55"/>
        <v>0</v>
      </c>
      <c r="W164" s="265">
        <f t="shared" si="56"/>
        <v>0</v>
      </c>
      <c r="X164" s="270">
        <f t="shared" si="87"/>
        <v>0</v>
      </c>
      <c r="Y164" s="240">
        <f t="shared" si="88"/>
        <v>0</v>
      </c>
      <c r="Z164" s="241"/>
      <c r="AA164" s="274">
        <f t="shared" si="57"/>
        <v>0</v>
      </c>
      <c r="AB164" s="237">
        <f>IF(AA164=0,0,SUMIFS('Sch A. Input'!H55:CA55,'Sch A. Input'!$H$14:$CA$14,"Recurring",'Sch A. Input'!$H$13:$CA$13,"&lt;="&amp;$L$11,'Sch A. Input'!$H$13:$CA$13,"&lt;="&amp;$AI$120,'Sch A. Input'!$H$13:$CA$13,"&gt;"&amp;$Y$120))</f>
        <v>0</v>
      </c>
      <c r="AC164" s="237">
        <f>IF(AA164=0,0,SUMIFS('Sch A. Input'!H55:CA55,'Sch A. Input'!$H$14:$CA$14,"One-time",'Sch A. Input'!$H$13:$CA$13,"&lt;="&amp;$L$11,'Sch A. Input'!$H$13:$CA$13,"&lt;="&amp;$AI$120,'Sch A. Input'!$H$13:$CA$13,"&gt;"&amp;$Y$120))</f>
        <v>0</v>
      </c>
      <c r="AD164" s="272">
        <f t="shared" si="58"/>
        <v>0</v>
      </c>
      <c r="AE164" s="237">
        <f t="shared" si="59"/>
        <v>0</v>
      </c>
      <c r="AF164" s="237">
        <f t="shared" si="60"/>
        <v>0</v>
      </c>
      <c r="AG164" s="265">
        <f t="shared" si="61"/>
        <v>0</v>
      </c>
      <c r="AH164" s="270">
        <f t="shared" si="89"/>
        <v>0</v>
      </c>
      <c r="AI164" s="240">
        <f t="shared" si="90"/>
        <v>0</v>
      </c>
      <c r="AK164" s="274">
        <f t="shared" si="62"/>
        <v>0</v>
      </c>
      <c r="AL164" s="237">
        <f>IF(AK164=0,0,SUMIFS('Sch A. Input'!H55:CA55,'Sch A. Input'!$H$14:$CA$14,"Recurring",'Sch A. Input'!$H$13:$CA$13,"&lt;="&amp;$L$11,'Sch A. Input'!$H$13:$CA$13,"&lt;="&amp;$AS$120,'Sch A. Input'!$H$13:$CA$13,"&gt;"&amp;$AI$120))</f>
        <v>0</v>
      </c>
      <c r="AM164" s="237">
        <f>IF(AK164=0,0,SUMIFS('Sch A. Input'!H55:CA55,'Sch A. Input'!$H$14:$CA$14,"One-time",'Sch A. Input'!$H$13:$CA$13,"&lt;="&amp;L$11,'Sch A. Input'!$H$13:$CA$13,"&lt;="&amp;$AS$120,'Sch A. Input'!$H$13:$CA$13,"&gt;"&amp;$AI$120))</f>
        <v>0</v>
      </c>
      <c r="AN164" s="272">
        <f t="shared" si="63"/>
        <v>0</v>
      </c>
      <c r="AO164" s="237">
        <f t="shared" si="64"/>
        <v>0</v>
      </c>
      <c r="AP164" s="237">
        <f t="shared" si="65"/>
        <v>0</v>
      </c>
      <c r="AQ164" s="265">
        <f t="shared" si="66"/>
        <v>0</v>
      </c>
      <c r="AR164" s="270">
        <f t="shared" si="91"/>
        <v>0</v>
      </c>
      <c r="AS164" s="240">
        <f t="shared" si="92"/>
        <v>0</v>
      </c>
      <c r="AY164" s="158"/>
      <c r="AZ164" s="158"/>
      <c r="BK164" s="2"/>
      <c r="BL164" s="2"/>
      <c r="BM164" s="2"/>
      <c r="BN164" s="2"/>
      <c r="BO164" s="2"/>
      <c r="BP164" s="2"/>
      <c r="BQ164" s="2"/>
      <c r="BR164" s="2"/>
      <c r="BS164" s="2"/>
      <c r="BT164" s="2"/>
      <c r="BU164" s="2"/>
      <c r="BV164" s="2"/>
      <c r="BW164" s="2"/>
      <c r="BX164" s="2"/>
      <c r="BY164" s="2"/>
      <c r="BZ164" s="2"/>
      <c r="CA164" s="2"/>
      <c r="CI164"/>
      <c r="CJ164"/>
      <c r="CK164"/>
      <c r="CL164"/>
      <c r="CM164"/>
      <c r="CN164"/>
      <c r="CO164"/>
      <c r="CP164"/>
      <c r="CQ164"/>
      <c r="CR164"/>
      <c r="CS164"/>
      <c r="CT164"/>
      <c r="CU164"/>
      <c r="CV164"/>
      <c r="CW164"/>
      <c r="CX164"/>
    </row>
    <row r="165" spans="2:102" x14ac:dyDescent="0.35">
      <c r="B165" s="70" t="str">
        <f t="shared" si="93"/>
        <v/>
      </c>
      <c r="C165" s="164" t="str">
        <f t="shared" si="93"/>
        <v/>
      </c>
      <c r="D165" s="262" t="str">
        <f t="shared" si="93"/>
        <v/>
      </c>
      <c r="E165" s="262">
        <f t="shared" si="93"/>
        <v>45016</v>
      </c>
      <c r="F165" s="262">
        <f t="shared" si="93"/>
        <v>0</v>
      </c>
      <c r="G165" s="96">
        <f t="shared" si="47"/>
        <v>0</v>
      </c>
      <c r="H165" s="237">
        <f>IF(G165=0,0,SUMIFS('Sch A. Input'!H56:CA56,'Sch A. Input'!$H$14:$CA$14,"Recurring",'Sch A. Input'!$H$13:$CA$13,"&lt;="&amp;$O$120,'Sch A. Input'!$H$13:$CA$13,"&lt;="&amp;$L$11))</f>
        <v>0</v>
      </c>
      <c r="I165" s="237">
        <f>IF(G165=0,0,SUMIFS('Sch A. Input'!H56:CA56,'Sch A. Input'!$H$14:$CA$14,"One-time",'Sch A. Input'!$H$13:$CA$13,"&lt;="&amp;$O$120,'Sch A. Input'!$H$13:$CA$13,"&lt;="&amp;$L$11))</f>
        <v>0</v>
      </c>
      <c r="J165" s="272">
        <f t="shared" si="48"/>
        <v>0</v>
      </c>
      <c r="K165" s="237">
        <f t="shared" si="49"/>
        <v>0</v>
      </c>
      <c r="L165" s="237">
        <f t="shared" si="50"/>
        <v>0</v>
      </c>
      <c r="M165" s="265">
        <f t="shared" si="51"/>
        <v>0</v>
      </c>
      <c r="N165" s="270">
        <f t="shared" si="85"/>
        <v>0</v>
      </c>
      <c r="O165" s="240">
        <f t="shared" si="86"/>
        <v>0</v>
      </c>
      <c r="P165" s="241"/>
      <c r="Q165" s="274">
        <f t="shared" si="52"/>
        <v>0</v>
      </c>
      <c r="R165" s="237">
        <f>IF(Q165=0,0,SUMIFS('Sch A. Input'!$H56:$CA56,'Sch A. Input'!$H$14:$CA$14,"Recurring",'Sch A. Input'!$H$13:$CA$13,"&lt;="&amp;$Y$120,'Sch A. Input'!$H$13:$CA$13,"&gt;"&amp;$O$120,'Sch A. Input'!$H$13:$CA$13,"&lt;="&amp;$L$11))</f>
        <v>0</v>
      </c>
      <c r="S165" s="237">
        <f>IF(Q165=0,0,SUMIFS('Sch A. Input'!$H56:$CA56,'Sch A. Input'!$H$14:$CA$14,"One-time",'Sch A. Input'!$H$13:$CA$13,"&lt;="&amp;$Y$120,'Sch A. Input'!$H$13:$CA$13,"&gt;"&amp;$O$120,'Sch A. Input'!$H$13:$CA$13,"&lt;="&amp;$L$11))</f>
        <v>0</v>
      </c>
      <c r="T165" s="272">
        <f t="shared" si="53"/>
        <v>0</v>
      </c>
      <c r="U165" s="237">
        <f t="shared" si="54"/>
        <v>0</v>
      </c>
      <c r="V165" s="237">
        <f t="shared" si="55"/>
        <v>0</v>
      </c>
      <c r="W165" s="265">
        <f t="shared" si="56"/>
        <v>0</v>
      </c>
      <c r="X165" s="270">
        <f t="shared" si="87"/>
        <v>0</v>
      </c>
      <c r="Y165" s="240">
        <f t="shared" si="88"/>
        <v>0</v>
      </c>
      <c r="Z165" s="241"/>
      <c r="AA165" s="274">
        <f t="shared" si="57"/>
        <v>0</v>
      </c>
      <c r="AB165" s="237">
        <f>IF(AA165=0,0,SUMIFS('Sch A. Input'!H56:CA56,'Sch A. Input'!$H$14:$CA$14,"Recurring",'Sch A. Input'!$H$13:$CA$13,"&lt;="&amp;$L$11,'Sch A. Input'!$H$13:$CA$13,"&lt;="&amp;$AI$120,'Sch A. Input'!$H$13:$CA$13,"&gt;"&amp;$Y$120))</f>
        <v>0</v>
      </c>
      <c r="AC165" s="237">
        <f>IF(AA165=0,0,SUMIFS('Sch A. Input'!H56:CA56,'Sch A. Input'!$H$14:$CA$14,"One-time",'Sch A. Input'!$H$13:$CA$13,"&lt;="&amp;$L$11,'Sch A. Input'!$H$13:$CA$13,"&lt;="&amp;$AI$120,'Sch A. Input'!$H$13:$CA$13,"&gt;"&amp;$Y$120))</f>
        <v>0</v>
      </c>
      <c r="AD165" s="272">
        <f t="shared" si="58"/>
        <v>0</v>
      </c>
      <c r="AE165" s="237">
        <f t="shared" si="59"/>
        <v>0</v>
      </c>
      <c r="AF165" s="237">
        <f t="shared" si="60"/>
        <v>0</v>
      </c>
      <c r="AG165" s="265">
        <f t="shared" si="61"/>
        <v>0</v>
      </c>
      <c r="AH165" s="270">
        <f t="shared" si="89"/>
        <v>0</v>
      </c>
      <c r="AI165" s="240">
        <f t="shared" si="90"/>
        <v>0</v>
      </c>
      <c r="AK165" s="274">
        <f t="shared" si="62"/>
        <v>0</v>
      </c>
      <c r="AL165" s="237">
        <f>IF(AK165=0,0,SUMIFS('Sch A. Input'!H56:CA56,'Sch A. Input'!$H$14:$CA$14,"Recurring",'Sch A. Input'!$H$13:$CA$13,"&lt;="&amp;$L$11,'Sch A. Input'!$H$13:$CA$13,"&lt;="&amp;$AS$120,'Sch A. Input'!$H$13:$CA$13,"&gt;"&amp;$AI$120))</f>
        <v>0</v>
      </c>
      <c r="AM165" s="237">
        <f>IF(AK165=0,0,SUMIFS('Sch A. Input'!H56:CA56,'Sch A. Input'!$H$14:$CA$14,"One-time",'Sch A. Input'!$H$13:$CA$13,"&lt;="&amp;L$11,'Sch A. Input'!$H$13:$CA$13,"&lt;="&amp;$AS$120,'Sch A. Input'!$H$13:$CA$13,"&gt;"&amp;$AI$120))</f>
        <v>0</v>
      </c>
      <c r="AN165" s="272">
        <f t="shared" si="63"/>
        <v>0</v>
      </c>
      <c r="AO165" s="237">
        <f t="shared" si="64"/>
        <v>0</v>
      </c>
      <c r="AP165" s="237">
        <f t="shared" si="65"/>
        <v>0</v>
      </c>
      <c r="AQ165" s="265">
        <f t="shared" si="66"/>
        <v>0</v>
      </c>
      <c r="AR165" s="270">
        <f t="shared" si="91"/>
        <v>0</v>
      </c>
      <c r="AS165" s="240">
        <f t="shared" si="92"/>
        <v>0</v>
      </c>
      <c r="AY165" s="158"/>
      <c r="AZ165" s="158"/>
      <c r="BK165" s="2"/>
      <c r="BL165" s="2"/>
      <c r="BM165" s="2"/>
      <c r="BN165" s="2"/>
      <c r="BO165" s="2"/>
      <c r="BP165" s="2"/>
      <c r="BQ165" s="2"/>
      <c r="BR165" s="2"/>
      <c r="BS165" s="2"/>
      <c r="BT165" s="2"/>
      <c r="BU165" s="2"/>
      <c r="BV165" s="2"/>
      <c r="BW165" s="2"/>
      <c r="BX165" s="2"/>
      <c r="BY165" s="2"/>
      <c r="BZ165" s="2"/>
      <c r="CA165" s="2"/>
      <c r="CI165"/>
      <c r="CJ165"/>
      <c r="CK165"/>
      <c r="CL165"/>
      <c r="CM165"/>
      <c r="CN165"/>
      <c r="CO165"/>
      <c r="CP165"/>
      <c r="CQ165"/>
      <c r="CR165"/>
      <c r="CS165"/>
      <c r="CT165"/>
      <c r="CU165"/>
      <c r="CV165"/>
      <c r="CW165"/>
      <c r="CX165"/>
    </row>
    <row r="166" spans="2:102" x14ac:dyDescent="0.35">
      <c r="B166" s="70" t="str">
        <f t="shared" si="93"/>
        <v/>
      </c>
      <c r="C166" s="164" t="str">
        <f t="shared" si="93"/>
        <v/>
      </c>
      <c r="D166" s="262" t="str">
        <f t="shared" si="93"/>
        <v/>
      </c>
      <c r="E166" s="262">
        <f t="shared" si="93"/>
        <v>45016</v>
      </c>
      <c r="F166" s="262">
        <f t="shared" si="93"/>
        <v>0</v>
      </c>
      <c r="G166" s="96">
        <f t="shared" si="47"/>
        <v>0</v>
      </c>
      <c r="H166" s="237">
        <f>IF(G166=0,0,SUMIFS('Sch A. Input'!H57:CA57,'Sch A. Input'!$H$14:$CA$14,"Recurring",'Sch A. Input'!$H$13:$CA$13,"&lt;="&amp;$O$120,'Sch A. Input'!$H$13:$CA$13,"&lt;="&amp;$L$11))</f>
        <v>0</v>
      </c>
      <c r="I166" s="237">
        <f>IF(G166=0,0,SUMIFS('Sch A. Input'!H57:CA57,'Sch A. Input'!$H$14:$CA$14,"One-time",'Sch A. Input'!$H$13:$CA$13,"&lt;="&amp;$O$120,'Sch A. Input'!$H$13:$CA$13,"&lt;="&amp;$L$11))</f>
        <v>0</v>
      </c>
      <c r="J166" s="272">
        <f t="shared" si="48"/>
        <v>0</v>
      </c>
      <c r="K166" s="237">
        <f t="shared" si="49"/>
        <v>0</v>
      </c>
      <c r="L166" s="237">
        <f t="shared" si="50"/>
        <v>0</v>
      </c>
      <c r="M166" s="265">
        <f t="shared" si="51"/>
        <v>0</v>
      </c>
      <c r="N166" s="270">
        <f t="shared" si="85"/>
        <v>0</v>
      </c>
      <c r="O166" s="240">
        <f t="shared" si="86"/>
        <v>0</v>
      </c>
      <c r="P166" s="241"/>
      <c r="Q166" s="274">
        <f t="shared" si="52"/>
        <v>0</v>
      </c>
      <c r="R166" s="237">
        <f>IF(Q166=0,0,SUMIFS('Sch A. Input'!$H57:$CA57,'Sch A. Input'!$H$14:$CA$14,"Recurring",'Sch A. Input'!$H$13:$CA$13,"&lt;="&amp;$Y$120,'Sch A. Input'!$H$13:$CA$13,"&gt;"&amp;$O$120,'Sch A. Input'!$H$13:$CA$13,"&lt;="&amp;$L$11))</f>
        <v>0</v>
      </c>
      <c r="S166" s="237">
        <f>IF(Q166=0,0,SUMIFS('Sch A. Input'!$H57:$CA57,'Sch A. Input'!$H$14:$CA$14,"One-time",'Sch A. Input'!$H$13:$CA$13,"&lt;="&amp;$Y$120,'Sch A. Input'!$H$13:$CA$13,"&gt;"&amp;$O$120,'Sch A. Input'!$H$13:$CA$13,"&lt;="&amp;$L$11))</f>
        <v>0</v>
      </c>
      <c r="T166" s="272">
        <f t="shared" si="53"/>
        <v>0</v>
      </c>
      <c r="U166" s="237">
        <f t="shared" si="54"/>
        <v>0</v>
      </c>
      <c r="V166" s="237">
        <f t="shared" si="55"/>
        <v>0</v>
      </c>
      <c r="W166" s="265">
        <f t="shared" si="56"/>
        <v>0</v>
      </c>
      <c r="X166" s="270">
        <f t="shared" si="87"/>
        <v>0</v>
      </c>
      <c r="Y166" s="240">
        <f t="shared" si="88"/>
        <v>0</v>
      </c>
      <c r="Z166" s="241"/>
      <c r="AA166" s="274">
        <f t="shared" si="57"/>
        <v>0</v>
      </c>
      <c r="AB166" s="237">
        <f>IF(AA166=0,0,SUMIFS('Sch A. Input'!H57:CA57,'Sch A. Input'!$H$14:$CA$14,"Recurring",'Sch A. Input'!$H$13:$CA$13,"&lt;="&amp;$L$11,'Sch A. Input'!$H$13:$CA$13,"&lt;="&amp;$AI$120,'Sch A. Input'!$H$13:$CA$13,"&gt;"&amp;$Y$120))</f>
        <v>0</v>
      </c>
      <c r="AC166" s="237">
        <f>IF(AA166=0,0,SUMIFS('Sch A. Input'!H57:CA57,'Sch A. Input'!$H$14:$CA$14,"One-time",'Sch A. Input'!$H$13:$CA$13,"&lt;="&amp;$L$11,'Sch A. Input'!$H$13:$CA$13,"&lt;="&amp;$AI$120,'Sch A. Input'!$H$13:$CA$13,"&gt;"&amp;$Y$120))</f>
        <v>0</v>
      </c>
      <c r="AD166" s="272">
        <f t="shared" si="58"/>
        <v>0</v>
      </c>
      <c r="AE166" s="237">
        <f t="shared" si="59"/>
        <v>0</v>
      </c>
      <c r="AF166" s="237">
        <f t="shared" si="60"/>
        <v>0</v>
      </c>
      <c r="AG166" s="265">
        <f t="shared" si="61"/>
        <v>0</v>
      </c>
      <c r="AH166" s="270">
        <f t="shared" si="89"/>
        <v>0</v>
      </c>
      <c r="AI166" s="240">
        <f t="shared" si="90"/>
        <v>0</v>
      </c>
      <c r="AK166" s="274">
        <f t="shared" si="62"/>
        <v>0</v>
      </c>
      <c r="AL166" s="237">
        <f>IF(AK166=0,0,SUMIFS('Sch A. Input'!H57:CA57,'Sch A. Input'!$H$14:$CA$14,"Recurring",'Sch A. Input'!$H$13:$CA$13,"&lt;="&amp;$L$11,'Sch A. Input'!$H$13:$CA$13,"&lt;="&amp;$AS$120,'Sch A. Input'!$H$13:$CA$13,"&gt;"&amp;$AI$120))</f>
        <v>0</v>
      </c>
      <c r="AM166" s="237">
        <f>IF(AK166=0,0,SUMIFS('Sch A. Input'!H57:CA57,'Sch A. Input'!$H$14:$CA$14,"One-time",'Sch A. Input'!$H$13:$CA$13,"&lt;="&amp;L$11,'Sch A. Input'!$H$13:$CA$13,"&lt;="&amp;$AS$120,'Sch A. Input'!$H$13:$CA$13,"&gt;"&amp;$AI$120))</f>
        <v>0</v>
      </c>
      <c r="AN166" s="272">
        <f t="shared" si="63"/>
        <v>0</v>
      </c>
      <c r="AO166" s="237">
        <f t="shared" si="64"/>
        <v>0</v>
      </c>
      <c r="AP166" s="237">
        <f t="shared" si="65"/>
        <v>0</v>
      </c>
      <c r="AQ166" s="265">
        <f t="shared" si="66"/>
        <v>0</v>
      </c>
      <c r="AR166" s="270">
        <f t="shared" si="91"/>
        <v>0</v>
      </c>
      <c r="AS166" s="240">
        <f t="shared" si="92"/>
        <v>0</v>
      </c>
      <c r="AY166" s="158"/>
      <c r="AZ166" s="158"/>
      <c r="BK166" s="2"/>
      <c r="BL166" s="2"/>
      <c r="BM166" s="2"/>
      <c r="BN166" s="2"/>
      <c r="BO166" s="2"/>
      <c r="BP166" s="2"/>
      <c r="BQ166" s="2"/>
      <c r="BR166" s="2"/>
      <c r="BS166" s="2"/>
      <c r="BT166" s="2"/>
      <c r="BU166" s="2"/>
      <c r="BV166" s="2"/>
      <c r="BW166" s="2"/>
      <c r="BX166" s="2"/>
      <c r="BY166" s="2"/>
      <c r="BZ166" s="2"/>
      <c r="CA166" s="2"/>
      <c r="CI166"/>
      <c r="CJ166"/>
      <c r="CK166"/>
      <c r="CL166"/>
      <c r="CM166"/>
      <c r="CN166"/>
      <c r="CO166"/>
      <c r="CP166"/>
      <c r="CQ166"/>
      <c r="CR166"/>
      <c r="CS166"/>
      <c r="CT166"/>
      <c r="CU166"/>
      <c r="CV166"/>
      <c r="CW166"/>
      <c r="CX166"/>
    </row>
    <row r="167" spans="2:102" x14ac:dyDescent="0.35">
      <c r="B167" s="70" t="str">
        <f t="shared" si="93"/>
        <v/>
      </c>
      <c r="C167" s="164" t="str">
        <f t="shared" si="93"/>
        <v/>
      </c>
      <c r="D167" s="262" t="str">
        <f t="shared" si="93"/>
        <v/>
      </c>
      <c r="E167" s="262">
        <f t="shared" si="93"/>
        <v>45016</v>
      </c>
      <c r="F167" s="262">
        <f t="shared" si="93"/>
        <v>0</v>
      </c>
      <c r="G167" s="96">
        <f t="shared" si="47"/>
        <v>0</v>
      </c>
      <c r="H167" s="237">
        <f>IF(G167=0,0,SUMIFS('Sch A. Input'!H58:CA58,'Sch A. Input'!$H$14:$CA$14,"Recurring",'Sch A. Input'!$H$13:$CA$13,"&lt;="&amp;$O$120,'Sch A. Input'!$H$13:$CA$13,"&lt;="&amp;$L$11))</f>
        <v>0</v>
      </c>
      <c r="I167" s="237">
        <f>IF(G167=0,0,SUMIFS('Sch A. Input'!H58:CA58,'Sch A. Input'!$H$14:$CA$14,"One-time",'Sch A. Input'!$H$13:$CA$13,"&lt;="&amp;$O$120,'Sch A. Input'!$H$13:$CA$13,"&lt;="&amp;$L$11))</f>
        <v>0</v>
      </c>
      <c r="J167" s="272">
        <f t="shared" si="48"/>
        <v>0</v>
      </c>
      <c r="K167" s="237">
        <f t="shared" si="49"/>
        <v>0</v>
      </c>
      <c r="L167" s="237">
        <f t="shared" si="50"/>
        <v>0</v>
      </c>
      <c r="M167" s="265">
        <f t="shared" si="51"/>
        <v>0</v>
      </c>
      <c r="N167" s="270">
        <f t="shared" si="85"/>
        <v>0</v>
      </c>
      <c r="O167" s="240">
        <f t="shared" si="86"/>
        <v>0</v>
      </c>
      <c r="P167" s="241"/>
      <c r="Q167" s="274">
        <f t="shared" si="52"/>
        <v>0</v>
      </c>
      <c r="R167" s="237">
        <f>IF(Q167=0,0,SUMIFS('Sch A. Input'!$H58:$CA58,'Sch A. Input'!$H$14:$CA$14,"Recurring",'Sch A. Input'!$H$13:$CA$13,"&lt;="&amp;$Y$120,'Sch A. Input'!$H$13:$CA$13,"&gt;"&amp;$O$120,'Sch A. Input'!$H$13:$CA$13,"&lt;="&amp;$L$11))</f>
        <v>0</v>
      </c>
      <c r="S167" s="237">
        <f>IF(Q167=0,0,SUMIFS('Sch A. Input'!$H58:$CA58,'Sch A. Input'!$H$14:$CA$14,"One-time",'Sch A. Input'!$H$13:$CA$13,"&lt;="&amp;$Y$120,'Sch A. Input'!$H$13:$CA$13,"&gt;"&amp;$O$120,'Sch A. Input'!$H$13:$CA$13,"&lt;="&amp;$L$11))</f>
        <v>0</v>
      </c>
      <c r="T167" s="272">
        <f t="shared" si="53"/>
        <v>0</v>
      </c>
      <c r="U167" s="237">
        <f t="shared" si="54"/>
        <v>0</v>
      </c>
      <c r="V167" s="237">
        <f t="shared" si="55"/>
        <v>0</v>
      </c>
      <c r="W167" s="265">
        <f t="shared" si="56"/>
        <v>0</v>
      </c>
      <c r="X167" s="270">
        <f t="shared" si="87"/>
        <v>0</v>
      </c>
      <c r="Y167" s="240">
        <f t="shared" si="88"/>
        <v>0</v>
      </c>
      <c r="Z167" s="241"/>
      <c r="AA167" s="274">
        <f t="shared" si="57"/>
        <v>0</v>
      </c>
      <c r="AB167" s="237">
        <f>IF(AA167=0,0,SUMIFS('Sch A. Input'!H58:CA58,'Sch A. Input'!$H$14:$CA$14,"Recurring",'Sch A. Input'!$H$13:$CA$13,"&lt;="&amp;$L$11,'Sch A. Input'!$H$13:$CA$13,"&lt;="&amp;$AI$120,'Sch A. Input'!$H$13:$CA$13,"&gt;"&amp;$Y$120))</f>
        <v>0</v>
      </c>
      <c r="AC167" s="237">
        <f>IF(AA167=0,0,SUMIFS('Sch A. Input'!H58:CA58,'Sch A. Input'!$H$14:$CA$14,"One-time",'Sch A. Input'!$H$13:$CA$13,"&lt;="&amp;$L$11,'Sch A. Input'!$H$13:$CA$13,"&lt;="&amp;$AI$120,'Sch A. Input'!$H$13:$CA$13,"&gt;"&amp;$Y$120))</f>
        <v>0</v>
      </c>
      <c r="AD167" s="272">
        <f t="shared" si="58"/>
        <v>0</v>
      </c>
      <c r="AE167" s="237">
        <f t="shared" si="59"/>
        <v>0</v>
      </c>
      <c r="AF167" s="237">
        <f t="shared" si="60"/>
        <v>0</v>
      </c>
      <c r="AG167" s="265">
        <f t="shared" si="61"/>
        <v>0</v>
      </c>
      <c r="AH167" s="270">
        <f t="shared" si="89"/>
        <v>0</v>
      </c>
      <c r="AI167" s="240">
        <f t="shared" si="90"/>
        <v>0</v>
      </c>
      <c r="AK167" s="274">
        <f t="shared" si="62"/>
        <v>0</v>
      </c>
      <c r="AL167" s="237">
        <f>IF(AK167=0,0,SUMIFS('Sch A. Input'!H58:CA58,'Sch A. Input'!$H$14:$CA$14,"Recurring",'Sch A. Input'!$H$13:$CA$13,"&lt;="&amp;$L$11,'Sch A. Input'!$H$13:$CA$13,"&lt;="&amp;$AS$120,'Sch A. Input'!$H$13:$CA$13,"&gt;"&amp;$AI$120))</f>
        <v>0</v>
      </c>
      <c r="AM167" s="237">
        <f>IF(AK167=0,0,SUMIFS('Sch A. Input'!H58:CA58,'Sch A. Input'!$H$14:$CA$14,"One-time",'Sch A. Input'!$H$13:$CA$13,"&lt;="&amp;L$11,'Sch A. Input'!$H$13:$CA$13,"&lt;="&amp;$AS$120,'Sch A. Input'!$H$13:$CA$13,"&gt;"&amp;$AI$120))</f>
        <v>0</v>
      </c>
      <c r="AN167" s="272">
        <f t="shared" si="63"/>
        <v>0</v>
      </c>
      <c r="AO167" s="237">
        <f t="shared" si="64"/>
        <v>0</v>
      </c>
      <c r="AP167" s="237">
        <f t="shared" si="65"/>
        <v>0</v>
      </c>
      <c r="AQ167" s="265">
        <f t="shared" si="66"/>
        <v>0</v>
      </c>
      <c r="AR167" s="270">
        <f t="shared" si="91"/>
        <v>0</v>
      </c>
      <c r="AS167" s="240">
        <f t="shared" si="92"/>
        <v>0</v>
      </c>
      <c r="AY167" s="158"/>
      <c r="AZ167" s="158"/>
      <c r="BK167" s="2"/>
      <c r="BL167" s="2"/>
      <c r="BM167" s="2"/>
      <c r="BN167" s="2"/>
      <c r="BO167" s="2"/>
      <c r="BP167" s="2"/>
      <c r="BQ167" s="2"/>
      <c r="BR167" s="2"/>
      <c r="BS167" s="2"/>
      <c r="BT167" s="2"/>
      <c r="BU167" s="2"/>
      <c r="BV167" s="2"/>
      <c r="BW167" s="2"/>
      <c r="BX167" s="2"/>
      <c r="BY167" s="2"/>
      <c r="BZ167" s="2"/>
      <c r="CA167" s="2"/>
      <c r="CI167"/>
      <c r="CJ167"/>
      <c r="CK167"/>
      <c r="CL167"/>
      <c r="CM167"/>
      <c r="CN167"/>
      <c r="CO167"/>
      <c r="CP167"/>
      <c r="CQ167"/>
      <c r="CR167"/>
      <c r="CS167"/>
      <c r="CT167"/>
      <c r="CU167"/>
      <c r="CV167"/>
      <c r="CW167"/>
      <c r="CX167"/>
    </row>
    <row r="168" spans="2:102" x14ac:dyDescent="0.35">
      <c r="B168" s="70" t="str">
        <f t="shared" si="93"/>
        <v/>
      </c>
      <c r="C168" s="164" t="str">
        <f t="shared" si="93"/>
        <v/>
      </c>
      <c r="D168" s="262" t="str">
        <f t="shared" si="93"/>
        <v/>
      </c>
      <c r="E168" s="262">
        <f t="shared" si="93"/>
        <v>45016</v>
      </c>
      <c r="F168" s="262">
        <f t="shared" si="93"/>
        <v>0</v>
      </c>
      <c r="G168" s="96">
        <f t="shared" si="47"/>
        <v>0</v>
      </c>
      <c r="H168" s="237">
        <f>IF(G168=0,0,SUMIFS('Sch A. Input'!H59:CA59,'Sch A. Input'!$H$14:$CA$14,"Recurring",'Sch A. Input'!$H$13:$CA$13,"&lt;="&amp;$O$120,'Sch A. Input'!$H$13:$CA$13,"&lt;="&amp;$L$11))</f>
        <v>0</v>
      </c>
      <c r="I168" s="237">
        <f>IF(G168=0,0,SUMIFS('Sch A. Input'!H59:CA59,'Sch A. Input'!$H$14:$CA$14,"One-time",'Sch A. Input'!$H$13:$CA$13,"&lt;="&amp;$O$120,'Sch A. Input'!$H$13:$CA$13,"&lt;="&amp;$L$11))</f>
        <v>0</v>
      </c>
      <c r="J168" s="272">
        <f t="shared" si="48"/>
        <v>0</v>
      </c>
      <c r="K168" s="237">
        <f t="shared" si="49"/>
        <v>0</v>
      </c>
      <c r="L168" s="237">
        <f t="shared" si="50"/>
        <v>0</v>
      </c>
      <c r="M168" s="265">
        <f t="shared" si="51"/>
        <v>0</v>
      </c>
      <c r="N168" s="270">
        <f t="shared" si="85"/>
        <v>0</v>
      </c>
      <c r="O168" s="240">
        <f t="shared" si="86"/>
        <v>0</v>
      </c>
      <c r="P168" s="241"/>
      <c r="Q168" s="274">
        <f t="shared" si="52"/>
        <v>0</v>
      </c>
      <c r="R168" s="237">
        <f>IF(Q168=0,0,SUMIFS('Sch A. Input'!$H59:$CA59,'Sch A. Input'!$H$14:$CA$14,"Recurring",'Sch A. Input'!$H$13:$CA$13,"&lt;="&amp;$Y$120,'Sch A. Input'!$H$13:$CA$13,"&gt;"&amp;$O$120,'Sch A. Input'!$H$13:$CA$13,"&lt;="&amp;$L$11))</f>
        <v>0</v>
      </c>
      <c r="S168" s="237">
        <f>IF(Q168=0,0,SUMIFS('Sch A. Input'!$H59:$CA59,'Sch A. Input'!$H$14:$CA$14,"One-time",'Sch A. Input'!$H$13:$CA$13,"&lt;="&amp;$Y$120,'Sch A. Input'!$H$13:$CA$13,"&gt;"&amp;$O$120,'Sch A. Input'!$H$13:$CA$13,"&lt;="&amp;$L$11))</f>
        <v>0</v>
      </c>
      <c r="T168" s="272">
        <f t="shared" si="53"/>
        <v>0</v>
      </c>
      <c r="U168" s="237">
        <f t="shared" si="54"/>
        <v>0</v>
      </c>
      <c r="V168" s="237">
        <f t="shared" si="55"/>
        <v>0</v>
      </c>
      <c r="W168" s="265">
        <f t="shared" si="56"/>
        <v>0</v>
      </c>
      <c r="X168" s="270">
        <f t="shared" si="87"/>
        <v>0</v>
      </c>
      <c r="Y168" s="240">
        <f t="shared" si="88"/>
        <v>0</v>
      </c>
      <c r="Z168" s="241"/>
      <c r="AA168" s="274">
        <f t="shared" si="57"/>
        <v>0</v>
      </c>
      <c r="AB168" s="237">
        <f>IF(AA168=0,0,SUMIFS('Sch A. Input'!H59:CA59,'Sch A. Input'!$H$14:$CA$14,"Recurring",'Sch A. Input'!$H$13:$CA$13,"&lt;="&amp;$L$11,'Sch A. Input'!$H$13:$CA$13,"&lt;="&amp;$AI$120,'Sch A. Input'!$H$13:$CA$13,"&gt;"&amp;$Y$120))</f>
        <v>0</v>
      </c>
      <c r="AC168" s="237">
        <f>IF(AA168=0,0,SUMIFS('Sch A. Input'!H59:CA59,'Sch A. Input'!$H$14:$CA$14,"One-time",'Sch A. Input'!$H$13:$CA$13,"&lt;="&amp;$L$11,'Sch A. Input'!$H$13:$CA$13,"&lt;="&amp;$AI$120,'Sch A. Input'!$H$13:$CA$13,"&gt;"&amp;$Y$120))</f>
        <v>0</v>
      </c>
      <c r="AD168" s="272">
        <f t="shared" si="58"/>
        <v>0</v>
      </c>
      <c r="AE168" s="237">
        <f t="shared" si="59"/>
        <v>0</v>
      </c>
      <c r="AF168" s="237">
        <f t="shared" si="60"/>
        <v>0</v>
      </c>
      <c r="AG168" s="265">
        <f t="shared" si="61"/>
        <v>0</v>
      </c>
      <c r="AH168" s="270">
        <f t="shared" si="89"/>
        <v>0</v>
      </c>
      <c r="AI168" s="240">
        <f t="shared" si="90"/>
        <v>0</v>
      </c>
      <c r="AK168" s="274">
        <f t="shared" si="62"/>
        <v>0</v>
      </c>
      <c r="AL168" s="237">
        <f>IF(AK168=0,0,SUMIFS('Sch A. Input'!H59:CA59,'Sch A. Input'!$H$14:$CA$14,"Recurring",'Sch A. Input'!$H$13:$CA$13,"&lt;="&amp;$L$11,'Sch A. Input'!$H$13:$CA$13,"&lt;="&amp;$AS$120,'Sch A. Input'!$H$13:$CA$13,"&gt;"&amp;$AI$120))</f>
        <v>0</v>
      </c>
      <c r="AM168" s="237">
        <f>IF(AK168=0,0,SUMIFS('Sch A. Input'!H59:CA59,'Sch A. Input'!$H$14:$CA$14,"One-time",'Sch A. Input'!$H$13:$CA$13,"&lt;="&amp;L$11,'Sch A. Input'!$H$13:$CA$13,"&lt;="&amp;$AS$120,'Sch A. Input'!$H$13:$CA$13,"&gt;"&amp;$AI$120))</f>
        <v>0</v>
      </c>
      <c r="AN168" s="272">
        <f t="shared" si="63"/>
        <v>0</v>
      </c>
      <c r="AO168" s="237">
        <f t="shared" si="64"/>
        <v>0</v>
      </c>
      <c r="AP168" s="237">
        <f t="shared" si="65"/>
        <v>0</v>
      </c>
      <c r="AQ168" s="265">
        <f t="shared" si="66"/>
        <v>0</v>
      </c>
      <c r="AR168" s="270">
        <f t="shared" si="91"/>
        <v>0</v>
      </c>
      <c r="AS168" s="240">
        <f t="shared" si="92"/>
        <v>0</v>
      </c>
      <c r="AY168" s="158"/>
      <c r="AZ168" s="158"/>
      <c r="BK168" s="2"/>
      <c r="BL168" s="2"/>
      <c r="BM168" s="2"/>
      <c r="BN168" s="2"/>
      <c r="BO168" s="2"/>
      <c r="BP168" s="2"/>
      <c r="BQ168" s="2"/>
      <c r="BR168" s="2"/>
      <c r="BS168" s="2"/>
      <c r="BT168" s="2"/>
      <c r="BU168" s="2"/>
      <c r="BV168" s="2"/>
      <c r="BW168" s="2"/>
      <c r="BX168" s="2"/>
      <c r="BY168" s="2"/>
      <c r="BZ168" s="2"/>
      <c r="CA168" s="2"/>
      <c r="CI168"/>
      <c r="CJ168"/>
      <c r="CK168"/>
      <c r="CL168"/>
      <c r="CM168"/>
      <c r="CN168"/>
      <c r="CO168"/>
      <c r="CP168"/>
      <c r="CQ168"/>
      <c r="CR168"/>
      <c r="CS168"/>
      <c r="CT168"/>
      <c r="CU168"/>
      <c r="CV168"/>
      <c r="CW168"/>
      <c r="CX168"/>
    </row>
    <row r="169" spans="2:102" x14ac:dyDescent="0.35">
      <c r="B169" s="70" t="str">
        <f t="shared" si="93"/>
        <v/>
      </c>
      <c r="C169" s="164" t="str">
        <f t="shared" si="93"/>
        <v/>
      </c>
      <c r="D169" s="262" t="str">
        <f t="shared" si="93"/>
        <v/>
      </c>
      <c r="E169" s="262">
        <f t="shared" si="93"/>
        <v>45016</v>
      </c>
      <c r="F169" s="262">
        <f t="shared" si="93"/>
        <v>0</v>
      </c>
      <c r="G169" s="96">
        <f t="shared" si="47"/>
        <v>0</v>
      </c>
      <c r="H169" s="237">
        <f>IF(G169=0,0,SUMIFS('Sch A. Input'!H60:CA60,'Sch A. Input'!$H$14:$CA$14,"Recurring",'Sch A. Input'!$H$13:$CA$13,"&lt;="&amp;$O$120,'Sch A. Input'!$H$13:$CA$13,"&lt;="&amp;$L$11))</f>
        <v>0</v>
      </c>
      <c r="I169" s="237">
        <f>IF(G169=0,0,SUMIFS('Sch A. Input'!H60:CA60,'Sch A. Input'!$H$14:$CA$14,"One-time",'Sch A. Input'!$H$13:$CA$13,"&lt;="&amp;$O$120,'Sch A. Input'!$H$13:$CA$13,"&lt;="&amp;$L$11))</f>
        <v>0</v>
      </c>
      <c r="J169" s="272">
        <f t="shared" si="48"/>
        <v>0</v>
      </c>
      <c r="K169" s="237">
        <f t="shared" si="49"/>
        <v>0</v>
      </c>
      <c r="L169" s="237">
        <f t="shared" si="50"/>
        <v>0</v>
      </c>
      <c r="M169" s="265">
        <f t="shared" si="51"/>
        <v>0</v>
      </c>
      <c r="N169" s="270">
        <f t="shared" si="85"/>
        <v>0</v>
      </c>
      <c r="O169" s="240">
        <f t="shared" si="86"/>
        <v>0</v>
      </c>
      <c r="P169" s="241"/>
      <c r="Q169" s="274">
        <f t="shared" si="52"/>
        <v>0</v>
      </c>
      <c r="R169" s="237">
        <f>IF(Q169=0,0,SUMIFS('Sch A. Input'!$H60:$CA60,'Sch A. Input'!$H$14:$CA$14,"Recurring",'Sch A. Input'!$H$13:$CA$13,"&lt;="&amp;$Y$120,'Sch A. Input'!$H$13:$CA$13,"&gt;"&amp;$O$120,'Sch A. Input'!$H$13:$CA$13,"&lt;="&amp;$L$11))</f>
        <v>0</v>
      </c>
      <c r="S169" s="237">
        <f>IF(Q169=0,0,SUMIFS('Sch A. Input'!$H60:$CA60,'Sch A. Input'!$H$14:$CA$14,"One-time",'Sch A. Input'!$H$13:$CA$13,"&lt;="&amp;$Y$120,'Sch A. Input'!$H$13:$CA$13,"&gt;"&amp;$O$120,'Sch A. Input'!$H$13:$CA$13,"&lt;="&amp;$L$11))</f>
        <v>0</v>
      </c>
      <c r="T169" s="272">
        <f t="shared" si="53"/>
        <v>0</v>
      </c>
      <c r="U169" s="237">
        <f t="shared" si="54"/>
        <v>0</v>
      </c>
      <c r="V169" s="237">
        <f t="shared" si="55"/>
        <v>0</v>
      </c>
      <c r="W169" s="265">
        <f t="shared" si="56"/>
        <v>0</v>
      </c>
      <c r="X169" s="270">
        <f t="shared" si="87"/>
        <v>0</v>
      </c>
      <c r="Y169" s="240">
        <f t="shared" si="88"/>
        <v>0</v>
      </c>
      <c r="Z169" s="241"/>
      <c r="AA169" s="274">
        <f t="shared" si="57"/>
        <v>0</v>
      </c>
      <c r="AB169" s="237">
        <f>IF(AA169=0,0,SUMIFS('Sch A. Input'!H60:CA60,'Sch A. Input'!$H$14:$CA$14,"Recurring",'Sch A. Input'!$H$13:$CA$13,"&lt;="&amp;$L$11,'Sch A. Input'!$H$13:$CA$13,"&lt;="&amp;$AI$120,'Sch A. Input'!$H$13:$CA$13,"&gt;"&amp;$Y$120))</f>
        <v>0</v>
      </c>
      <c r="AC169" s="237">
        <f>IF(AA169=0,0,SUMIFS('Sch A. Input'!H60:CA60,'Sch A. Input'!$H$14:$CA$14,"One-time",'Sch A. Input'!$H$13:$CA$13,"&lt;="&amp;$L$11,'Sch A. Input'!$H$13:$CA$13,"&lt;="&amp;$AI$120,'Sch A. Input'!$H$13:$CA$13,"&gt;"&amp;$Y$120))</f>
        <v>0</v>
      </c>
      <c r="AD169" s="272">
        <f t="shared" si="58"/>
        <v>0</v>
      </c>
      <c r="AE169" s="237">
        <f t="shared" si="59"/>
        <v>0</v>
      </c>
      <c r="AF169" s="237">
        <f t="shared" si="60"/>
        <v>0</v>
      </c>
      <c r="AG169" s="265">
        <f t="shared" si="61"/>
        <v>0</v>
      </c>
      <c r="AH169" s="270">
        <f t="shared" si="89"/>
        <v>0</v>
      </c>
      <c r="AI169" s="240">
        <f t="shared" si="90"/>
        <v>0</v>
      </c>
      <c r="AK169" s="274">
        <f t="shared" si="62"/>
        <v>0</v>
      </c>
      <c r="AL169" s="237">
        <f>IF(AK169=0,0,SUMIFS('Sch A. Input'!H60:CA60,'Sch A. Input'!$H$14:$CA$14,"Recurring",'Sch A. Input'!$H$13:$CA$13,"&lt;="&amp;$L$11,'Sch A. Input'!$H$13:$CA$13,"&lt;="&amp;$AS$120,'Sch A. Input'!$H$13:$CA$13,"&gt;"&amp;$AI$120))</f>
        <v>0</v>
      </c>
      <c r="AM169" s="237">
        <f>IF(AK169=0,0,SUMIFS('Sch A. Input'!H60:CA60,'Sch A. Input'!$H$14:$CA$14,"One-time",'Sch A. Input'!$H$13:$CA$13,"&lt;="&amp;L$11,'Sch A. Input'!$H$13:$CA$13,"&lt;="&amp;$AS$120,'Sch A. Input'!$H$13:$CA$13,"&gt;"&amp;$AI$120))</f>
        <v>0</v>
      </c>
      <c r="AN169" s="272">
        <f t="shared" si="63"/>
        <v>0</v>
      </c>
      <c r="AO169" s="237">
        <f t="shared" si="64"/>
        <v>0</v>
      </c>
      <c r="AP169" s="237">
        <f t="shared" si="65"/>
        <v>0</v>
      </c>
      <c r="AQ169" s="265">
        <f t="shared" si="66"/>
        <v>0</v>
      </c>
      <c r="AR169" s="270">
        <f t="shared" si="91"/>
        <v>0</v>
      </c>
      <c r="AS169" s="240">
        <f t="shared" si="92"/>
        <v>0</v>
      </c>
      <c r="AY169" s="158"/>
      <c r="AZ169" s="158"/>
      <c r="BK169" s="2"/>
      <c r="BL169" s="2"/>
      <c r="BM169" s="2"/>
      <c r="BN169" s="2"/>
      <c r="BO169" s="2"/>
      <c r="BP169" s="2"/>
      <c r="BQ169" s="2"/>
      <c r="BR169" s="2"/>
      <c r="BS169" s="2"/>
      <c r="BT169" s="2"/>
      <c r="BU169" s="2"/>
      <c r="BV169" s="2"/>
      <c r="BW169" s="2"/>
      <c r="BX169" s="2"/>
      <c r="BY169" s="2"/>
      <c r="BZ169" s="2"/>
      <c r="CA169" s="2"/>
      <c r="CI169"/>
      <c r="CJ169"/>
      <c r="CK169"/>
      <c r="CL169"/>
      <c r="CM169"/>
      <c r="CN169"/>
      <c r="CO169"/>
      <c r="CP169"/>
      <c r="CQ169"/>
      <c r="CR169"/>
      <c r="CS169"/>
      <c r="CT169"/>
      <c r="CU169"/>
      <c r="CV169"/>
      <c r="CW169"/>
      <c r="CX169"/>
    </row>
    <row r="170" spans="2:102" x14ac:dyDescent="0.35">
      <c r="B170" s="70" t="str">
        <f t="shared" si="93"/>
        <v/>
      </c>
      <c r="C170" s="164" t="str">
        <f t="shared" si="93"/>
        <v/>
      </c>
      <c r="D170" s="262" t="str">
        <f t="shared" si="93"/>
        <v/>
      </c>
      <c r="E170" s="262">
        <f t="shared" si="93"/>
        <v>45016</v>
      </c>
      <c r="F170" s="262">
        <f t="shared" si="93"/>
        <v>0</v>
      </c>
      <c r="G170" s="96">
        <f t="shared" si="47"/>
        <v>0</v>
      </c>
      <c r="H170" s="237">
        <f>IF(G170=0,0,SUMIFS('Sch A. Input'!H61:CA61,'Sch A. Input'!$H$14:$CA$14,"Recurring",'Sch A. Input'!$H$13:$CA$13,"&lt;="&amp;$O$120,'Sch A. Input'!$H$13:$CA$13,"&lt;="&amp;$L$11))</f>
        <v>0</v>
      </c>
      <c r="I170" s="237">
        <f>IF(G170=0,0,SUMIFS('Sch A. Input'!H61:CA61,'Sch A. Input'!$H$14:$CA$14,"One-time",'Sch A. Input'!$H$13:$CA$13,"&lt;="&amp;$O$120,'Sch A. Input'!$H$13:$CA$13,"&lt;="&amp;$L$11))</f>
        <v>0</v>
      </c>
      <c r="J170" s="272">
        <f t="shared" si="48"/>
        <v>0</v>
      </c>
      <c r="K170" s="237">
        <f t="shared" si="49"/>
        <v>0</v>
      </c>
      <c r="L170" s="237">
        <f t="shared" si="50"/>
        <v>0</v>
      </c>
      <c r="M170" s="265">
        <f t="shared" si="51"/>
        <v>0</v>
      </c>
      <c r="N170" s="270">
        <f t="shared" si="85"/>
        <v>0</v>
      </c>
      <c r="O170" s="240">
        <f t="shared" si="86"/>
        <v>0</v>
      </c>
      <c r="P170" s="241"/>
      <c r="Q170" s="274">
        <f t="shared" si="52"/>
        <v>0</v>
      </c>
      <c r="R170" s="237">
        <f>IF(Q170=0,0,SUMIFS('Sch A. Input'!$H61:$CA61,'Sch A. Input'!$H$14:$CA$14,"Recurring",'Sch A. Input'!$H$13:$CA$13,"&lt;="&amp;$Y$120,'Sch A. Input'!$H$13:$CA$13,"&gt;"&amp;$O$120,'Sch A. Input'!$H$13:$CA$13,"&lt;="&amp;$L$11))</f>
        <v>0</v>
      </c>
      <c r="S170" s="237">
        <f>IF(Q170=0,0,SUMIFS('Sch A. Input'!$H61:$CA61,'Sch A. Input'!$H$14:$CA$14,"One-time",'Sch A. Input'!$H$13:$CA$13,"&lt;="&amp;$Y$120,'Sch A. Input'!$H$13:$CA$13,"&gt;"&amp;$O$120,'Sch A. Input'!$H$13:$CA$13,"&lt;="&amp;$L$11))</f>
        <v>0</v>
      </c>
      <c r="T170" s="272">
        <f t="shared" si="53"/>
        <v>0</v>
      </c>
      <c r="U170" s="237">
        <f t="shared" si="54"/>
        <v>0</v>
      </c>
      <c r="V170" s="237">
        <f t="shared" si="55"/>
        <v>0</v>
      </c>
      <c r="W170" s="265">
        <f t="shared" si="56"/>
        <v>0</v>
      </c>
      <c r="X170" s="270">
        <f t="shared" si="87"/>
        <v>0</v>
      </c>
      <c r="Y170" s="240">
        <f t="shared" si="88"/>
        <v>0</v>
      </c>
      <c r="Z170" s="241"/>
      <c r="AA170" s="274">
        <f t="shared" si="57"/>
        <v>0</v>
      </c>
      <c r="AB170" s="237">
        <f>IF(AA170=0,0,SUMIFS('Sch A. Input'!H61:CA61,'Sch A. Input'!$H$14:$CA$14,"Recurring",'Sch A. Input'!$H$13:$CA$13,"&lt;="&amp;$L$11,'Sch A. Input'!$H$13:$CA$13,"&lt;="&amp;$AI$120,'Sch A. Input'!$H$13:$CA$13,"&gt;"&amp;$Y$120))</f>
        <v>0</v>
      </c>
      <c r="AC170" s="237">
        <f>IF(AA170=0,0,SUMIFS('Sch A. Input'!H61:CA61,'Sch A. Input'!$H$14:$CA$14,"One-time",'Sch A. Input'!$H$13:$CA$13,"&lt;="&amp;$L$11,'Sch A. Input'!$H$13:$CA$13,"&lt;="&amp;$AI$120,'Sch A. Input'!$H$13:$CA$13,"&gt;"&amp;$Y$120))</f>
        <v>0</v>
      </c>
      <c r="AD170" s="272">
        <f t="shared" si="58"/>
        <v>0</v>
      </c>
      <c r="AE170" s="237">
        <f t="shared" si="59"/>
        <v>0</v>
      </c>
      <c r="AF170" s="237">
        <f t="shared" si="60"/>
        <v>0</v>
      </c>
      <c r="AG170" s="265">
        <f t="shared" si="61"/>
        <v>0</v>
      </c>
      <c r="AH170" s="270">
        <f t="shared" si="89"/>
        <v>0</v>
      </c>
      <c r="AI170" s="240">
        <f t="shared" si="90"/>
        <v>0</v>
      </c>
      <c r="AK170" s="274">
        <f t="shared" si="62"/>
        <v>0</v>
      </c>
      <c r="AL170" s="237">
        <f>IF(AK170=0,0,SUMIFS('Sch A. Input'!H61:CA61,'Sch A. Input'!$H$14:$CA$14,"Recurring",'Sch A. Input'!$H$13:$CA$13,"&lt;="&amp;$L$11,'Sch A. Input'!$H$13:$CA$13,"&lt;="&amp;$AS$120,'Sch A. Input'!$H$13:$CA$13,"&gt;"&amp;$AI$120))</f>
        <v>0</v>
      </c>
      <c r="AM170" s="237">
        <f>IF(AK170=0,0,SUMIFS('Sch A. Input'!H61:CA61,'Sch A. Input'!$H$14:$CA$14,"One-time",'Sch A. Input'!$H$13:$CA$13,"&lt;="&amp;L$11,'Sch A. Input'!$H$13:$CA$13,"&lt;="&amp;$AS$120,'Sch A. Input'!$H$13:$CA$13,"&gt;"&amp;$AI$120))</f>
        <v>0</v>
      </c>
      <c r="AN170" s="272">
        <f t="shared" si="63"/>
        <v>0</v>
      </c>
      <c r="AO170" s="237">
        <f t="shared" si="64"/>
        <v>0</v>
      </c>
      <c r="AP170" s="237">
        <f t="shared" si="65"/>
        <v>0</v>
      </c>
      <c r="AQ170" s="265">
        <f t="shared" si="66"/>
        <v>0</v>
      </c>
      <c r="AR170" s="270">
        <f t="shared" si="91"/>
        <v>0</v>
      </c>
      <c r="AS170" s="240">
        <f t="shared" si="92"/>
        <v>0</v>
      </c>
      <c r="AY170" s="158"/>
      <c r="AZ170" s="158"/>
      <c r="BK170" s="2"/>
      <c r="BL170" s="2"/>
      <c r="BM170" s="2"/>
      <c r="BN170" s="2"/>
      <c r="BO170" s="2"/>
      <c r="BP170" s="2"/>
      <c r="BQ170" s="2"/>
      <c r="BR170" s="2"/>
      <c r="BS170" s="2"/>
      <c r="BT170" s="2"/>
      <c r="BU170" s="2"/>
      <c r="BV170" s="2"/>
      <c r="BW170" s="2"/>
      <c r="BX170" s="2"/>
      <c r="BY170" s="2"/>
      <c r="BZ170" s="2"/>
      <c r="CA170" s="2"/>
      <c r="CI170"/>
      <c r="CJ170"/>
      <c r="CK170"/>
      <c r="CL170"/>
      <c r="CM170"/>
      <c r="CN170"/>
      <c r="CO170"/>
      <c r="CP170"/>
      <c r="CQ170"/>
      <c r="CR170"/>
      <c r="CS170"/>
      <c r="CT170"/>
      <c r="CU170"/>
      <c r="CV170"/>
      <c r="CW170"/>
      <c r="CX170"/>
    </row>
    <row r="171" spans="2:102" x14ac:dyDescent="0.35">
      <c r="B171" s="70" t="str">
        <f t="shared" si="93"/>
        <v/>
      </c>
      <c r="C171" s="164" t="str">
        <f t="shared" si="93"/>
        <v/>
      </c>
      <c r="D171" s="262" t="str">
        <f t="shared" si="93"/>
        <v/>
      </c>
      <c r="E171" s="262">
        <f t="shared" si="93"/>
        <v>45016</v>
      </c>
      <c r="F171" s="262">
        <f t="shared" si="93"/>
        <v>0</v>
      </c>
      <c r="G171" s="96">
        <f t="shared" si="47"/>
        <v>0</v>
      </c>
      <c r="H171" s="237">
        <f>IF(G171=0,0,SUMIFS('Sch A. Input'!H62:CA62,'Sch A. Input'!$H$14:$CA$14,"Recurring",'Sch A. Input'!$H$13:$CA$13,"&lt;="&amp;$O$120,'Sch A. Input'!$H$13:$CA$13,"&lt;="&amp;$L$11))</f>
        <v>0</v>
      </c>
      <c r="I171" s="237">
        <f>IF(G171=0,0,SUMIFS('Sch A. Input'!H62:CA62,'Sch A. Input'!$H$14:$CA$14,"One-time",'Sch A. Input'!$H$13:$CA$13,"&lt;="&amp;$O$120,'Sch A. Input'!$H$13:$CA$13,"&lt;="&amp;$L$11))</f>
        <v>0</v>
      </c>
      <c r="J171" s="272">
        <f t="shared" si="48"/>
        <v>0</v>
      </c>
      <c r="K171" s="237">
        <f t="shared" si="49"/>
        <v>0</v>
      </c>
      <c r="L171" s="237">
        <f t="shared" si="50"/>
        <v>0</v>
      </c>
      <c r="M171" s="265">
        <f t="shared" si="51"/>
        <v>0</v>
      </c>
      <c r="N171" s="270">
        <f t="shared" si="85"/>
        <v>0</v>
      </c>
      <c r="O171" s="240">
        <f t="shared" si="86"/>
        <v>0</v>
      </c>
      <c r="P171" s="241"/>
      <c r="Q171" s="274">
        <f t="shared" si="52"/>
        <v>0</v>
      </c>
      <c r="R171" s="237">
        <f>IF(Q171=0,0,SUMIFS('Sch A. Input'!$H62:$CA62,'Sch A. Input'!$H$14:$CA$14,"Recurring",'Sch A. Input'!$H$13:$CA$13,"&lt;="&amp;$Y$120,'Sch A. Input'!$H$13:$CA$13,"&gt;"&amp;$O$120,'Sch A. Input'!$H$13:$CA$13,"&lt;="&amp;$L$11))</f>
        <v>0</v>
      </c>
      <c r="S171" s="237">
        <f>IF(Q171=0,0,SUMIFS('Sch A. Input'!$H62:$CA62,'Sch A. Input'!$H$14:$CA$14,"One-time",'Sch A. Input'!$H$13:$CA$13,"&lt;="&amp;$Y$120,'Sch A. Input'!$H$13:$CA$13,"&gt;"&amp;$O$120,'Sch A. Input'!$H$13:$CA$13,"&lt;="&amp;$L$11))</f>
        <v>0</v>
      </c>
      <c r="T171" s="272">
        <f t="shared" si="53"/>
        <v>0</v>
      </c>
      <c r="U171" s="237">
        <f t="shared" si="54"/>
        <v>0</v>
      </c>
      <c r="V171" s="237">
        <f t="shared" si="55"/>
        <v>0</v>
      </c>
      <c r="W171" s="265">
        <f t="shared" si="56"/>
        <v>0</v>
      </c>
      <c r="X171" s="270">
        <f t="shared" si="87"/>
        <v>0</v>
      </c>
      <c r="Y171" s="240">
        <f t="shared" si="88"/>
        <v>0</v>
      </c>
      <c r="Z171" s="241"/>
      <c r="AA171" s="274">
        <f t="shared" si="57"/>
        <v>0</v>
      </c>
      <c r="AB171" s="237">
        <f>IF(AA171=0,0,SUMIFS('Sch A. Input'!H62:CA62,'Sch A. Input'!$H$14:$CA$14,"Recurring",'Sch A. Input'!$H$13:$CA$13,"&lt;="&amp;$L$11,'Sch A. Input'!$H$13:$CA$13,"&lt;="&amp;$AI$120,'Sch A. Input'!$H$13:$CA$13,"&gt;"&amp;$Y$120))</f>
        <v>0</v>
      </c>
      <c r="AC171" s="237">
        <f>IF(AA171=0,0,SUMIFS('Sch A. Input'!H62:CA62,'Sch A. Input'!$H$14:$CA$14,"One-time",'Sch A. Input'!$H$13:$CA$13,"&lt;="&amp;$L$11,'Sch A. Input'!$H$13:$CA$13,"&lt;="&amp;$AI$120,'Sch A. Input'!$H$13:$CA$13,"&gt;"&amp;$Y$120))</f>
        <v>0</v>
      </c>
      <c r="AD171" s="272">
        <f t="shared" si="58"/>
        <v>0</v>
      </c>
      <c r="AE171" s="237">
        <f t="shared" si="59"/>
        <v>0</v>
      </c>
      <c r="AF171" s="237">
        <f t="shared" si="60"/>
        <v>0</v>
      </c>
      <c r="AG171" s="265">
        <f t="shared" si="61"/>
        <v>0</v>
      </c>
      <c r="AH171" s="270">
        <f t="shared" si="89"/>
        <v>0</v>
      </c>
      <c r="AI171" s="240">
        <f t="shared" si="90"/>
        <v>0</v>
      </c>
      <c r="AK171" s="274">
        <f t="shared" si="62"/>
        <v>0</v>
      </c>
      <c r="AL171" s="237">
        <f>IF(AK171=0,0,SUMIFS('Sch A. Input'!H62:CA62,'Sch A. Input'!$H$14:$CA$14,"Recurring",'Sch A. Input'!$H$13:$CA$13,"&lt;="&amp;$L$11,'Sch A. Input'!$H$13:$CA$13,"&lt;="&amp;$AS$120,'Sch A. Input'!$H$13:$CA$13,"&gt;"&amp;$AI$120))</f>
        <v>0</v>
      </c>
      <c r="AM171" s="237">
        <f>IF(AK171=0,0,SUMIFS('Sch A. Input'!H62:CA62,'Sch A. Input'!$H$14:$CA$14,"One-time",'Sch A. Input'!$H$13:$CA$13,"&lt;="&amp;L$11,'Sch A. Input'!$H$13:$CA$13,"&lt;="&amp;$AS$120,'Sch A. Input'!$H$13:$CA$13,"&gt;"&amp;$AI$120))</f>
        <v>0</v>
      </c>
      <c r="AN171" s="272">
        <f t="shared" si="63"/>
        <v>0</v>
      </c>
      <c r="AO171" s="237">
        <f t="shared" si="64"/>
        <v>0</v>
      </c>
      <c r="AP171" s="237">
        <f t="shared" si="65"/>
        <v>0</v>
      </c>
      <c r="AQ171" s="265">
        <f t="shared" si="66"/>
        <v>0</v>
      </c>
      <c r="AR171" s="270">
        <f t="shared" si="91"/>
        <v>0</v>
      </c>
      <c r="AS171" s="240">
        <f t="shared" si="92"/>
        <v>0</v>
      </c>
      <c r="AY171" s="158"/>
      <c r="AZ171" s="158"/>
      <c r="BK171" s="2"/>
      <c r="BL171" s="2"/>
      <c r="BM171" s="2"/>
      <c r="BN171" s="2"/>
      <c r="BO171" s="2"/>
      <c r="BP171" s="2"/>
      <c r="BQ171" s="2"/>
      <c r="BR171" s="2"/>
      <c r="BS171" s="2"/>
      <c r="BT171" s="2"/>
      <c r="BU171" s="2"/>
      <c r="BV171" s="2"/>
      <c r="BW171" s="2"/>
      <c r="BX171" s="2"/>
      <c r="BY171" s="2"/>
      <c r="BZ171" s="2"/>
      <c r="CA171" s="2"/>
      <c r="CI171"/>
      <c r="CJ171"/>
      <c r="CK171"/>
      <c r="CL171"/>
      <c r="CM171"/>
      <c r="CN171"/>
      <c r="CO171"/>
      <c r="CP171"/>
      <c r="CQ171"/>
      <c r="CR171"/>
      <c r="CS171"/>
      <c r="CT171"/>
      <c r="CU171"/>
      <c r="CV171"/>
      <c r="CW171"/>
      <c r="CX171"/>
    </row>
    <row r="172" spans="2:102" x14ac:dyDescent="0.35">
      <c r="B172" s="70" t="str">
        <f t="shared" si="93"/>
        <v/>
      </c>
      <c r="C172" s="164" t="str">
        <f t="shared" si="93"/>
        <v/>
      </c>
      <c r="D172" s="262" t="str">
        <f t="shared" si="93"/>
        <v/>
      </c>
      <c r="E172" s="262">
        <f t="shared" si="93"/>
        <v>45016</v>
      </c>
      <c r="F172" s="262">
        <f t="shared" si="93"/>
        <v>0</v>
      </c>
      <c r="G172" s="96">
        <f t="shared" si="47"/>
        <v>0</v>
      </c>
      <c r="H172" s="237">
        <f>IF(G172=0,0,SUMIFS('Sch A. Input'!H63:CA63,'Sch A. Input'!$H$14:$CA$14,"Recurring",'Sch A. Input'!$H$13:$CA$13,"&lt;="&amp;$O$120,'Sch A. Input'!$H$13:$CA$13,"&lt;="&amp;$L$11))</f>
        <v>0</v>
      </c>
      <c r="I172" s="237">
        <f>IF(G172=0,0,SUMIFS('Sch A. Input'!H63:CA63,'Sch A. Input'!$H$14:$CA$14,"One-time",'Sch A. Input'!$H$13:$CA$13,"&lt;="&amp;$O$120,'Sch A. Input'!$H$13:$CA$13,"&lt;="&amp;$L$11))</f>
        <v>0</v>
      </c>
      <c r="J172" s="272">
        <f t="shared" si="48"/>
        <v>0</v>
      </c>
      <c r="K172" s="237">
        <f t="shared" si="49"/>
        <v>0</v>
      </c>
      <c r="L172" s="237">
        <f t="shared" si="50"/>
        <v>0</v>
      </c>
      <c r="M172" s="265">
        <f t="shared" si="51"/>
        <v>0</v>
      </c>
      <c r="N172" s="270">
        <f t="shared" si="85"/>
        <v>0</v>
      </c>
      <c r="O172" s="240">
        <f t="shared" si="86"/>
        <v>0</v>
      </c>
      <c r="P172" s="241"/>
      <c r="Q172" s="274">
        <f t="shared" si="52"/>
        <v>0</v>
      </c>
      <c r="R172" s="237">
        <f>IF(Q172=0,0,SUMIFS('Sch A. Input'!$H63:$CA63,'Sch A. Input'!$H$14:$CA$14,"Recurring",'Sch A. Input'!$H$13:$CA$13,"&lt;="&amp;$Y$120,'Sch A. Input'!$H$13:$CA$13,"&gt;"&amp;$O$120,'Sch A. Input'!$H$13:$CA$13,"&lt;="&amp;$L$11))</f>
        <v>0</v>
      </c>
      <c r="S172" s="237">
        <f>IF(Q172=0,0,SUMIFS('Sch A. Input'!$H63:$CA63,'Sch A. Input'!$H$14:$CA$14,"One-time",'Sch A. Input'!$H$13:$CA$13,"&lt;="&amp;$Y$120,'Sch A. Input'!$H$13:$CA$13,"&gt;"&amp;$O$120,'Sch A. Input'!$H$13:$CA$13,"&lt;="&amp;$L$11))</f>
        <v>0</v>
      </c>
      <c r="T172" s="272">
        <f t="shared" si="53"/>
        <v>0</v>
      </c>
      <c r="U172" s="237">
        <f t="shared" si="54"/>
        <v>0</v>
      </c>
      <c r="V172" s="237">
        <f t="shared" si="55"/>
        <v>0</v>
      </c>
      <c r="W172" s="265">
        <f t="shared" si="56"/>
        <v>0</v>
      </c>
      <c r="X172" s="270">
        <f t="shared" si="87"/>
        <v>0</v>
      </c>
      <c r="Y172" s="240">
        <f t="shared" si="88"/>
        <v>0</v>
      </c>
      <c r="Z172" s="241"/>
      <c r="AA172" s="274">
        <f t="shared" si="57"/>
        <v>0</v>
      </c>
      <c r="AB172" s="237">
        <f>IF(AA172=0,0,SUMIFS('Sch A. Input'!H63:CA63,'Sch A. Input'!$H$14:$CA$14,"Recurring",'Sch A. Input'!$H$13:$CA$13,"&lt;="&amp;$L$11,'Sch A. Input'!$H$13:$CA$13,"&lt;="&amp;$AI$120,'Sch A. Input'!$H$13:$CA$13,"&gt;"&amp;$Y$120))</f>
        <v>0</v>
      </c>
      <c r="AC172" s="237">
        <f>IF(AA172=0,0,SUMIFS('Sch A. Input'!H63:CA63,'Sch A. Input'!$H$14:$CA$14,"One-time",'Sch A. Input'!$H$13:$CA$13,"&lt;="&amp;$L$11,'Sch A. Input'!$H$13:$CA$13,"&lt;="&amp;$AI$120,'Sch A. Input'!$H$13:$CA$13,"&gt;"&amp;$Y$120))</f>
        <v>0</v>
      </c>
      <c r="AD172" s="272">
        <f t="shared" si="58"/>
        <v>0</v>
      </c>
      <c r="AE172" s="237">
        <f t="shared" si="59"/>
        <v>0</v>
      </c>
      <c r="AF172" s="237">
        <f t="shared" si="60"/>
        <v>0</v>
      </c>
      <c r="AG172" s="265">
        <f t="shared" si="61"/>
        <v>0</v>
      </c>
      <c r="AH172" s="270">
        <f t="shared" si="89"/>
        <v>0</v>
      </c>
      <c r="AI172" s="240">
        <f t="shared" si="90"/>
        <v>0</v>
      </c>
      <c r="AK172" s="274">
        <f t="shared" si="62"/>
        <v>0</v>
      </c>
      <c r="AL172" s="237">
        <f>IF(AK172=0,0,SUMIFS('Sch A. Input'!H63:CA63,'Sch A. Input'!$H$14:$CA$14,"Recurring",'Sch A. Input'!$H$13:$CA$13,"&lt;="&amp;$L$11,'Sch A. Input'!$H$13:$CA$13,"&lt;="&amp;$AS$120,'Sch A. Input'!$H$13:$CA$13,"&gt;"&amp;$AI$120))</f>
        <v>0</v>
      </c>
      <c r="AM172" s="237">
        <f>IF(AK172=0,0,SUMIFS('Sch A. Input'!H63:CA63,'Sch A. Input'!$H$14:$CA$14,"One-time",'Sch A. Input'!$H$13:$CA$13,"&lt;="&amp;L$11,'Sch A. Input'!$H$13:$CA$13,"&lt;="&amp;$AS$120,'Sch A. Input'!$H$13:$CA$13,"&gt;"&amp;$AI$120))</f>
        <v>0</v>
      </c>
      <c r="AN172" s="272">
        <f t="shared" si="63"/>
        <v>0</v>
      </c>
      <c r="AO172" s="237">
        <f t="shared" si="64"/>
        <v>0</v>
      </c>
      <c r="AP172" s="237">
        <f t="shared" si="65"/>
        <v>0</v>
      </c>
      <c r="AQ172" s="265">
        <f t="shared" si="66"/>
        <v>0</v>
      </c>
      <c r="AR172" s="270">
        <f t="shared" si="91"/>
        <v>0</v>
      </c>
      <c r="AS172" s="240">
        <f t="shared" si="92"/>
        <v>0</v>
      </c>
      <c r="AY172" s="158"/>
      <c r="AZ172" s="158"/>
      <c r="BK172" s="2"/>
      <c r="BL172" s="2"/>
      <c r="BM172" s="2"/>
      <c r="BN172" s="2"/>
      <c r="BO172" s="2"/>
      <c r="BP172" s="2"/>
      <c r="BQ172" s="2"/>
      <c r="BR172" s="2"/>
      <c r="BS172" s="2"/>
      <c r="BT172" s="2"/>
      <c r="BU172" s="2"/>
      <c r="BV172" s="2"/>
      <c r="BW172" s="2"/>
      <c r="BX172" s="2"/>
      <c r="BY172" s="2"/>
      <c r="BZ172" s="2"/>
      <c r="CA172" s="2"/>
      <c r="CI172"/>
      <c r="CJ172"/>
      <c r="CK172"/>
      <c r="CL172"/>
      <c r="CM172"/>
      <c r="CN172"/>
      <c r="CO172"/>
      <c r="CP172"/>
      <c r="CQ172"/>
      <c r="CR172"/>
      <c r="CS172"/>
      <c r="CT172"/>
      <c r="CU172"/>
      <c r="CV172"/>
      <c r="CW172"/>
      <c r="CX172"/>
    </row>
    <row r="173" spans="2:102" x14ac:dyDescent="0.35">
      <c r="B173" s="70" t="str">
        <f t="shared" si="93"/>
        <v/>
      </c>
      <c r="C173" s="164" t="str">
        <f t="shared" si="93"/>
        <v/>
      </c>
      <c r="D173" s="262" t="str">
        <f t="shared" si="93"/>
        <v/>
      </c>
      <c r="E173" s="262">
        <f t="shared" si="93"/>
        <v>45016</v>
      </c>
      <c r="F173" s="262">
        <f t="shared" si="93"/>
        <v>0</v>
      </c>
      <c r="G173" s="96">
        <f t="shared" si="47"/>
        <v>0</v>
      </c>
      <c r="H173" s="237">
        <f>IF(G173=0,0,SUMIFS('Sch A. Input'!H64:CA64,'Sch A. Input'!$H$14:$CA$14,"Recurring",'Sch A. Input'!$H$13:$CA$13,"&lt;="&amp;$O$120,'Sch A. Input'!$H$13:$CA$13,"&lt;="&amp;$L$11))</f>
        <v>0</v>
      </c>
      <c r="I173" s="237">
        <f>IF(G173=0,0,SUMIFS('Sch A. Input'!H64:CA64,'Sch A. Input'!$H$14:$CA$14,"One-time",'Sch A. Input'!$H$13:$CA$13,"&lt;="&amp;$O$120,'Sch A. Input'!$H$13:$CA$13,"&lt;="&amp;$L$11))</f>
        <v>0</v>
      </c>
      <c r="J173" s="272">
        <f t="shared" si="48"/>
        <v>0</v>
      </c>
      <c r="K173" s="237">
        <f t="shared" si="49"/>
        <v>0</v>
      </c>
      <c r="L173" s="237">
        <f t="shared" si="50"/>
        <v>0</v>
      </c>
      <c r="M173" s="265">
        <f t="shared" si="51"/>
        <v>0</v>
      </c>
      <c r="N173" s="270">
        <f t="shared" si="85"/>
        <v>0</v>
      </c>
      <c r="O173" s="240">
        <f t="shared" si="86"/>
        <v>0</v>
      </c>
      <c r="P173" s="241"/>
      <c r="Q173" s="274">
        <f t="shared" si="52"/>
        <v>0</v>
      </c>
      <c r="R173" s="237">
        <f>IF(Q173=0,0,SUMIFS('Sch A. Input'!$H64:$CA64,'Sch A. Input'!$H$14:$CA$14,"Recurring",'Sch A. Input'!$H$13:$CA$13,"&lt;="&amp;$Y$120,'Sch A. Input'!$H$13:$CA$13,"&gt;"&amp;$O$120,'Sch A. Input'!$H$13:$CA$13,"&lt;="&amp;$L$11))</f>
        <v>0</v>
      </c>
      <c r="S173" s="237">
        <f>IF(Q173=0,0,SUMIFS('Sch A. Input'!$H64:$CA64,'Sch A. Input'!$H$14:$CA$14,"One-time",'Sch A. Input'!$H$13:$CA$13,"&lt;="&amp;$Y$120,'Sch A. Input'!$H$13:$CA$13,"&gt;"&amp;$O$120,'Sch A. Input'!$H$13:$CA$13,"&lt;="&amp;$L$11))</f>
        <v>0</v>
      </c>
      <c r="T173" s="272">
        <f t="shared" si="53"/>
        <v>0</v>
      </c>
      <c r="U173" s="237">
        <f t="shared" si="54"/>
        <v>0</v>
      </c>
      <c r="V173" s="237">
        <f t="shared" si="55"/>
        <v>0</v>
      </c>
      <c r="W173" s="265">
        <f t="shared" si="56"/>
        <v>0</v>
      </c>
      <c r="X173" s="270">
        <f t="shared" si="87"/>
        <v>0</v>
      </c>
      <c r="Y173" s="240">
        <f t="shared" si="88"/>
        <v>0</v>
      </c>
      <c r="Z173" s="241"/>
      <c r="AA173" s="274">
        <f t="shared" si="57"/>
        <v>0</v>
      </c>
      <c r="AB173" s="237">
        <f>IF(AA173=0,0,SUMIFS('Sch A. Input'!H64:CA64,'Sch A. Input'!$H$14:$CA$14,"Recurring",'Sch A. Input'!$H$13:$CA$13,"&lt;="&amp;$L$11,'Sch A. Input'!$H$13:$CA$13,"&lt;="&amp;$AI$120,'Sch A. Input'!$H$13:$CA$13,"&gt;"&amp;$Y$120))</f>
        <v>0</v>
      </c>
      <c r="AC173" s="237">
        <f>IF(AA173=0,0,SUMIFS('Sch A. Input'!H64:CA64,'Sch A. Input'!$H$14:$CA$14,"One-time",'Sch A. Input'!$H$13:$CA$13,"&lt;="&amp;$L$11,'Sch A. Input'!$H$13:$CA$13,"&lt;="&amp;$AI$120,'Sch A. Input'!$H$13:$CA$13,"&gt;"&amp;$Y$120))</f>
        <v>0</v>
      </c>
      <c r="AD173" s="272">
        <f t="shared" si="58"/>
        <v>0</v>
      </c>
      <c r="AE173" s="237">
        <f t="shared" si="59"/>
        <v>0</v>
      </c>
      <c r="AF173" s="237">
        <f t="shared" si="60"/>
        <v>0</v>
      </c>
      <c r="AG173" s="265">
        <f t="shared" si="61"/>
        <v>0</v>
      </c>
      <c r="AH173" s="270">
        <f t="shared" si="89"/>
        <v>0</v>
      </c>
      <c r="AI173" s="240">
        <f t="shared" si="90"/>
        <v>0</v>
      </c>
      <c r="AK173" s="274">
        <f t="shared" si="62"/>
        <v>0</v>
      </c>
      <c r="AL173" s="237">
        <f>IF(AK173=0,0,SUMIFS('Sch A. Input'!H64:CA64,'Sch A. Input'!$H$14:$CA$14,"Recurring",'Sch A. Input'!$H$13:$CA$13,"&lt;="&amp;$L$11,'Sch A. Input'!$H$13:$CA$13,"&lt;="&amp;$AS$120,'Sch A. Input'!$H$13:$CA$13,"&gt;"&amp;$AI$120))</f>
        <v>0</v>
      </c>
      <c r="AM173" s="237">
        <f>IF(AK173=0,0,SUMIFS('Sch A. Input'!H64:CA64,'Sch A. Input'!$H$14:$CA$14,"One-time",'Sch A. Input'!$H$13:$CA$13,"&lt;="&amp;L$11,'Sch A. Input'!$H$13:$CA$13,"&lt;="&amp;$AS$120,'Sch A. Input'!$H$13:$CA$13,"&gt;"&amp;$AI$120))</f>
        <v>0</v>
      </c>
      <c r="AN173" s="272">
        <f t="shared" si="63"/>
        <v>0</v>
      </c>
      <c r="AO173" s="237">
        <f t="shared" si="64"/>
        <v>0</v>
      </c>
      <c r="AP173" s="237">
        <f t="shared" si="65"/>
        <v>0</v>
      </c>
      <c r="AQ173" s="265">
        <f t="shared" si="66"/>
        <v>0</v>
      </c>
      <c r="AR173" s="270">
        <f t="shared" si="91"/>
        <v>0</v>
      </c>
      <c r="AS173" s="240">
        <f t="shared" si="92"/>
        <v>0</v>
      </c>
      <c r="AY173" s="158"/>
      <c r="AZ173" s="158"/>
      <c r="BK173" s="2"/>
      <c r="BL173" s="2"/>
      <c r="BM173" s="2"/>
      <c r="BN173" s="2"/>
      <c r="BO173" s="2"/>
      <c r="BP173" s="2"/>
      <c r="BQ173" s="2"/>
      <c r="BR173" s="2"/>
      <c r="BS173" s="2"/>
      <c r="BT173" s="2"/>
      <c r="BU173" s="2"/>
      <c r="BV173" s="2"/>
      <c r="BW173" s="2"/>
      <c r="BX173" s="2"/>
      <c r="BY173" s="2"/>
      <c r="BZ173" s="2"/>
      <c r="CA173" s="2"/>
      <c r="CI173"/>
      <c r="CJ173"/>
      <c r="CK173"/>
      <c r="CL173"/>
      <c r="CM173"/>
      <c r="CN173"/>
      <c r="CO173"/>
      <c r="CP173"/>
      <c r="CQ173"/>
      <c r="CR173"/>
      <c r="CS173"/>
      <c r="CT173"/>
      <c r="CU173"/>
      <c r="CV173"/>
      <c r="CW173"/>
      <c r="CX173"/>
    </row>
    <row r="174" spans="2:102" x14ac:dyDescent="0.35">
      <c r="B174" s="70" t="str">
        <f t="shared" si="93"/>
        <v/>
      </c>
      <c r="C174" s="164" t="str">
        <f t="shared" si="93"/>
        <v/>
      </c>
      <c r="D174" s="262" t="str">
        <f t="shared" si="93"/>
        <v/>
      </c>
      <c r="E174" s="262">
        <f t="shared" si="93"/>
        <v>45016</v>
      </c>
      <c r="F174" s="262">
        <f t="shared" si="93"/>
        <v>0</v>
      </c>
      <c r="G174" s="96">
        <f t="shared" si="47"/>
        <v>0</v>
      </c>
      <c r="H174" s="237">
        <f>IF(G174=0,0,SUMIFS('Sch A. Input'!H65:CA65,'Sch A. Input'!$H$14:$CA$14,"Recurring",'Sch A. Input'!$H$13:$CA$13,"&lt;="&amp;$O$120,'Sch A. Input'!$H$13:$CA$13,"&lt;="&amp;$L$11))</f>
        <v>0</v>
      </c>
      <c r="I174" s="237">
        <f>IF(G174=0,0,SUMIFS('Sch A. Input'!H65:CA65,'Sch A. Input'!$H$14:$CA$14,"One-time",'Sch A. Input'!$H$13:$CA$13,"&lt;="&amp;$O$120,'Sch A. Input'!$H$13:$CA$13,"&lt;="&amp;$L$11))</f>
        <v>0</v>
      </c>
      <c r="J174" s="272">
        <f t="shared" si="48"/>
        <v>0</v>
      </c>
      <c r="K174" s="237">
        <f t="shared" si="49"/>
        <v>0</v>
      </c>
      <c r="L174" s="237">
        <f t="shared" si="50"/>
        <v>0</v>
      </c>
      <c r="M174" s="265">
        <f t="shared" si="51"/>
        <v>0</v>
      </c>
      <c r="N174" s="270">
        <f t="shared" si="85"/>
        <v>0</v>
      </c>
      <c r="O174" s="240">
        <f t="shared" si="86"/>
        <v>0</v>
      </c>
      <c r="P174" s="241"/>
      <c r="Q174" s="274">
        <f t="shared" si="52"/>
        <v>0</v>
      </c>
      <c r="R174" s="237">
        <f>IF(Q174=0,0,SUMIFS('Sch A. Input'!$H65:$CA65,'Sch A. Input'!$H$14:$CA$14,"Recurring",'Sch A. Input'!$H$13:$CA$13,"&lt;="&amp;$Y$120,'Sch A. Input'!$H$13:$CA$13,"&gt;"&amp;$O$120,'Sch A. Input'!$H$13:$CA$13,"&lt;="&amp;$L$11))</f>
        <v>0</v>
      </c>
      <c r="S174" s="237">
        <f>IF(Q174=0,0,SUMIFS('Sch A. Input'!$H65:$CA65,'Sch A. Input'!$H$14:$CA$14,"One-time",'Sch A. Input'!$H$13:$CA$13,"&lt;="&amp;$Y$120,'Sch A. Input'!$H$13:$CA$13,"&gt;"&amp;$O$120,'Sch A. Input'!$H$13:$CA$13,"&lt;="&amp;$L$11))</f>
        <v>0</v>
      </c>
      <c r="T174" s="272">
        <f t="shared" si="53"/>
        <v>0</v>
      </c>
      <c r="U174" s="237">
        <f t="shared" si="54"/>
        <v>0</v>
      </c>
      <c r="V174" s="237">
        <f t="shared" si="55"/>
        <v>0</v>
      </c>
      <c r="W174" s="265">
        <f t="shared" si="56"/>
        <v>0</v>
      </c>
      <c r="X174" s="270">
        <f t="shared" si="87"/>
        <v>0</v>
      </c>
      <c r="Y174" s="240">
        <f t="shared" si="88"/>
        <v>0</v>
      </c>
      <c r="Z174" s="241"/>
      <c r="AA174" s="274">
        <f t="shared" si="57"/>
        <v>0</v>
      </c>
      <c r="AB174" s="237">
        <f>IF(AA174=0,0,SUMIFS('Sch A. Input'!H65:CA65,'Sch A. Input'!$H$14:$CA$14,"Recurring",'Sch A. Input'!$H$13:$CA$13,"&lt;="&amp;$L$11,'Sch A. Input'!$H$13:$CA$13,"&lt;="&amp;$AI$120,'Sch A. Input'!$H$13:$CA$13,"&gt;"&amp;$Y$120))</f>
        <v>0</v>
      </c>
      <c r="AC174" s="237">
        <f>IF(AA174=0,0,SUMIFS('Sch A. Input'!H65:CA65,'Sch A. Input'!$H$14:$CA$14,"One-time",'Sch A. Input'!$H$13:$CA$13,"&lt;="&amp;$L$11,'Sch A. Input'!$H$13:$CA$13,"&lt;="&amp;$AI$120,'Sch A. Input'!$H$13:$CA$13,"&gt;"&amp;$Y$120))</f>
        <v>0</v>
      </c>
      <c r="AD174" s="272">
        <f t="shared" si="58"/>
        <v>0</v>
      </c>
      <c r="AE174" s="237">
        <f t="shared" si="59"/>
        <v>0</v>
      </c>
      <c r="AF174" s="237">
        <f t="shared" si="60"/>
        <v>0</v>
      </c>
      <c r="AG174" s="265">
        <f t="shared" si="61"/>
        <v>0</v>
      </c>
      <c r="AH174" s="270">
        <f t="shared" si="89"/>
        <v>0</v>
      </c>
      <c r="AI174" s="240">
        <f t="shared" si="90"/>
        <v>0</v>
      </c>
      <c r="AK174" s="274">
        <f t="shared" si="62"/>
        <v>0</v>
      </c>
      <c r="AL174" s="237">
        <f>IF(AK174=0,0,SUMIFS('Sch A. Input'!H65:CA65,'Sch A. Input'!$H$14:$CA$14,"Recurring",'Sch A. Input'!$H$13:$CA$13,"&lt;="&amp;$L$11,'Sch A. Input'!$H$13:$CA$13,"&lt;="&amp;$AS$120,'Sch A. Input'!$H$13:$CA$13,"&gt;"&amp;$AI$120))</f>
        <v>0</v>
      </c>
      <c r="AM174" s="237">
        <f>IF(AK174=0,0,SUMIFS('Sch A. Input'!H65:CA65,'Sch A. Input'!$H$14:$CA$14,"One-time",'Sch A. Input'!$H$13:$CA$13,"&lt;="&amp;L$11,'Sch A. Input'!$H$13:$CA$13,"&lt;="&amp;$AS$120,'Sch A. Input'!$H$13:$CA$13,"&gt;"&amp;$AI$120))</f>
        <v>0</v>
      </c>
      <c r="AN174" s="272">
        <f t="shared" si="63"/>
        <v>0</v>
      </c>
      <c r="AO174" s="237">
        <f t="shared" si="64"/>
        <v>0</v>
      </c>
      <c r="AP174" s="237">
        <f t="shared" si="65"/>
        <v>0</v>
      </c>
      <c r="AQ174" s="265">
        <f t="shared" si="66"/>
        <v>0</v>
      </c>
      <c r="AR174" s="270">
        <f t="shared" si="91"/>
        <v>0</v>
      </c>
      <c r="AS174" s="240">
        <f t="shared" si="92"/>
        <v>0</v>
      </c>
      <c r="AY174" s="158"/>
      <c r="AZ174" s="158"/>
      <c r="BK174" s="2"/>
      <c r="BL174" s="2"/>
      <c r="BM174" s="2"/>
      <c r="BN174" s="2"/>
      <c r="BO174" s="2"/>
      <c r="BP174" s="2"/>
      <c r="BQ174" s="2"/>
      <c r="BR174" s="2"/>
      <c r="BS174" s="2"/>
      <c r="BT174" s="2"/>
      <c r="BU174" s="2"/>
      <c r="BV174" s="2"/>
      <c r="BW174" s="2"/>
      <c r="BX174" s="2"/>
      <c r="BY174" s="2"/>
      <c r="BZ174" s="2"/>
      <c r="CA174" s="2"/>
      <c r="CI174"/>
      <c r="CJ174"/>
      <c r="CK174"/>
      <c r="CL174"/>
      <c r="CM174"/>
      <c r="CN174"/>
      <c r="CO174"/>
      <c r="CP174"/>
      <c r="CQ174"/>
      <c r="CR174"/>
      <c r="CS174"/>
      <c r="CT174"/>
      <c r="CU174"/>
      <c r="CV174"/>
      <c r="CW174"/>
      <c r="CX174"/>
    </row>
    <row r="175" spans="2:102" x14ac:dyDescent="0.35">
      <c r="B175" s="70" t="str">
        <f t="shared" si="93"/>
        <v/>
      </c>
      <c r="C175" s="164" t="str">
        <f t="shared" si="93"/>
        <v/>
      </c>
      <c r="D175" s="262" t="str">
        <f t="shared" si="93"/>
        <v/>
      </c>
      <c r="E175" s="262">
        <f t="shared" si="93"/>
        <v>45016</v>
      </c>
      <c r="F175" s="262">
        <f t="shared" si="93"/>
        <v>0</v>
      </c>
      <c r="G175" s="96">
        <f t="shared" si="47"/>
        <v>0</v>
      </c>
      <c r="H175" s="237">
        <f>IF(G175=0,0,SUMIFS('Sch A. Input'!H66:CA66,'Sch A. Input'!$H$14:$CA$14,"Recurring",'Sch A. Input'!$H$13:$CA$13,"&lt;="&amp;$O$120,'Sch A. Input'!$H$13:$CA$13,"&lt;="&amp;$L$11))</f>
        <v>0</v>
      </c>
      <c r="I175" s="237">
        <f>IF(G175=0,0,SUMIFS('Sch A. Input'!H66:CA66,'Sch A. Input'!$H$14:$CA$14,"One-time",'Sch A. Input'!$H$13:$CA$13,"&lt;="&amp;$O$120,'Sch A. Input'!$H$13:$CA$13,"&lt;="&amp;$L$11))</f>
        <v>0</v>
      </c>
      <c r="J175" s="272">
        <f t="shared" si="48"/>
        <v>0</v>
      </c>
      <c r="K175" s="237">
        <f t="shared" si="49"/>
        <v>0</v>
      </c>
      <c r="L175" s="237">
        <f t="shared" si="50"/>
        <v>0</v>
      </c>
      <c r="M175" s="265">
        <f t="shared" si="51"/>
        <v>0</v>
      </c>
      <c r="N175" s="270">
        <f t="shared" si="85"/>
        <v>0</v>
      </c>
      <c r="O175" s="240">
        <f t="shared" si="86"/>
        <v>0</v>
      </c>
      <c r="P175" s="241"/>
      <c r="Q175" s="274">
        <f t="shared" si="52"/>
        <v>0</v>
      </c>
      <c r="R175" s="237">
        <f>IF(Q175=0,0,SUMIFS('Sch A. Input'!$H66:$CA66,'Sch A. Input'!$H$14:$CA$14,"Recurring",'Sch A. Input'!$H$13:$CA$13,"&lt;="&amp;$Y$120,'Sch A. Input'!$H$13:$CA$13,"&gt;"&amp;$O$120,'Sch A. Input'!$H$13:$CA$13,"&lt;="&amp;$L$11))</f>
        <v>0</v>
      </c>
      <c r="S175" s="237">
        <f>IF(Q175=0,0,SUMIFS('Sch A. Input'!$H66:$CA66,'Sch A. Input'!$H$14:$CA$14,"One-time",'Sch A. Input'!$H$13:$CA$13,"&lt;="&amp;$Y$120,'Sch A. Input'!$H$13:$CA$13,"&gt;"&amp;$O$120,'Sch A. Input'!$H$13:$CA$13,"&lt;="&amp;$L$11))</f>
        <v>0</v>
      </c>
      <c r="T175" s="272">
        <f t="shared" si="53"/>
        <v>0</v>
      </c>
      <c r="U175" s="237">
        <f t="shared" si="54"/>
        <v>0</v>
      </c>
      <c r="V175" s="237">
        <f t="shared" si="55"/>
        <v>0</v>
      </c>
      <c r="W175" s="265">
        <f t="shared" si="56"/>
        <v>0</v>
      </c>
      <c r="X175" s="270">
        <f t="shared" si="87"/>
        <v>0</v>
      </c>
      <c r="Y175" s="240">
        <f t="shared" si="88"/>
        <v>0</v>
      </c>
      <c r="Z175" s="241"/>
      <c r="AA175" s="274">
        <f t="shared" si="57"/>
        <v>0</v>
      </c>
      <c r="AB175" s="237">
        <f>IF(AA175=0,0,SUMIFS('Sch A. Input'!H66:CA66,'Sch A. Input'!$H$14:$CA$14,"Recurring",'Sch A. Input'!$H$13:$CA$13,"&lt;="&amp;$L$11,'Sch A. Input'!$H$13:$CA$13,"&lt;="&amp;$AI$120,'Sch A. Input'!$H$13:$CA$13,"&gt;"&amp;$Y$120))</f>
        <v>0</v>
      </c>
      <c r="AC175" s="237">
        <f>IF(AA175=0,0,SUMIFS('Sch A. Input'!H66:CA66,'Sch A. Input'!$H$14:$CA$14,"One-time",'Sch A. Input'!$H$13:$CA$13,"&lt;="&amp;$L$11,'Sch A. Input'!$H$13:$CA$13,"&lt;="&amp;$AI$120,'Sch A. Input'!$H$13:$CA$13,"&gt;"&amp;$Y$120))</f>
        <v>0</v>
      </c>
      <c r="AD175" s="272">
        <f t="shared" si="58"/>
        <v>0</v>
      </c>
      <c r="AE175" s="237">
        <f t="shared" si="59"/>
        <v>0</v>
      </c>
      <c r="AF175" s="237">
        <f t="shared" si="60"/>
        <v>0</v>
      </c>
      <c r="AG175" s="265">
        <f t="shared" si="61"/>
        <v>0</v>
      </c>
      <c r="AH175" s="270">
        <f t="shared" si="89"/>
        <v>0</v>
      </c>
      <c r="AI175" s="240">
        <f t="shared" si="90"/>
        <v>0</v>
      </c>
      <c r="AK175" s="274">
        <f t="shared" si="62"/>
        <v>0</v>
      </c>
      <c r="AL175" s="237">
        <f>IF(AK175=0,0,SUMIFS('Sch A. Input'!H66:CA66,'Sch A. Input'!$H$14:$CA$14,"Recurring",'Sch A. Input'!$H$13:$CA$13,"&lt;="&amp;$L$11,'Sch A. Input'!$H$13:$CA$13,"&lt;="&amp;$AS$120,'Sch A. Input'!$H$13:$CA$13,"&gt;"&amp;$AI$120))</f>
        <v>0</v>
      </c>
      <c r="AM175" s="237">
        <f>IF(AK175=0,0,SUMIFS('Sch A. Input'!H66:CA66,'Sch A. Input'!$H$14:$CA$14,"One-time",'Sch A. Input'!$H$13:$CA$13,"&lt;="&amp;L$11,'Sch A. Input'!$H$13:$CA$13,"&lt;="&amp;$AS$120,'Sch A. Input'!$H$13:$CA$13,"&gt;"&amp;$AI$120))</f>
        <v>0</v>
      </c>
      <c r="AN175" s="272">
        <f t="shared" si="63"/>
        <v>0</v>
      </c>
      <c r="AO175" s="237">
        <f t="shared" si="64"/>
        <v>0</v>
      </c>
      <c r="AP175" s="237">
        <f t="shared" si="65"/>
        <v>0</v>
      </c>
      <c r="AQ175" s="265">
        <f t="shared" si="66"/>
        <v>0</v>
      </c>
      <c r="AR175" s="270">
        <f t="shared" si="91"/>
        <v>0</v>
      </c>
      <c r="AS175" s="240">
        <f t="shared" si="92"/>
        <v>0</v>
      </c>
      <c r="AY175" s="158"/>
      <c r="AZ175" s="158"/>
      <c r="BK175" s="2"/>
      <c r="BL175" s="2"/>
      <c r="BM175" s="2"/>
      <c r="BN175" s="2"/>
      <c r="BO175" s="2"/>
      <c r="BP175" s="2"/>
      <c r="BQ175" s="2"/>
      <c r="BR175" s="2"/>
      <c r="BS175" s="2"/>
      <c r="BT175" s="2"/>
      <c r="BU175" s="2"/>
      <c r="BV175" s="2"/>
      <c r="BW175" s="2"/>
      <c r="BX175" s="2"/>
      <c r="BY175" s="2"/>
      <c r="BZ175" s="2"/>
      <c r="CA175" s="2"/>
      <c r="CI175"/>
      <c r="CJ175"/>
      <c r="CK175"/>
      <c r="CL175"/>
      <c r="CM175"/>
      <c r="CN175"/>
      <c r="CO175"/>
      <c r="CP175"/>
      <c r="CQ175"/>
      <c r="CR175"/>
      <c r="CS175"/>
      <c r="CT175"/>
      <c r="CU175"/>
      <c r="CV175"/>
      <c r="CW175"/>
      <c r="CX175"/>
    </row>
    <row r="176" spans="2:102" x14ac:dyDescent="0.35">
      <c r="B176" s="70" t="str">
        <f t="shared" si="93"/>
        <v/>
      </c>
      <c r="C176" s="164" t="str">
        <f t="shared" si="93"/>
        <v/>
      </c>
      <c r="D176" s="262" t="str">
        <f t="shared" si="93"/>
        <v/>
      </c>
      <c r="E176" s="262">
        <f t="shared" si="93"/>
        <v>45016</v>
      </c>
      <c r="F176" s="262">
        <f t="shared" si="93"/>
        <v>0</v>
      </c>
      <c r="G176" s="96">
        <f t="shared" si="47"/>
        <v>0</v>
      </c>
      <c r="H176" s="237">
        <f>IF(G176=0,0,SUMIFS('Sch A. Input'!H67:CA67,'Sch A. Input'!$H$14:$CA$14,"Recurring",'Sch A. Input'!$H$13:$CA$13,"&lt;="&amp;$O$120,'Sch A. Input'!$H$13:$CA$13,"&lt;="&amp;$L$11))</f>
        <v>0</v>
      </c>
      <c r="I176" s="237">
        <f>IF(G176=0,0,SUMIFS('Sch A. Input'!H67:CA67,'Sch A. Input'!$H$14:$CA$14,"One-time",'Sch A. Input'!$H$13:$CA$13,"&lt;="&amp;$O$120,'Sch A. Input'!$H$13:$CA$13,"&lt;="&amp;$L$11))</f>
        <v>0</v>
      </c>
      <c r="J176" s="272">
        <f t="shared" si="48"/>
        <v>0</v>
      </c>
      <c r="K176" s="237">
        <f t="shared" si="49"/>
        <v>0</v>
      </c>
      <c r="L176" s="237">
        <f t="shared" si="50"/>
        <v>0</v>
      </c>
      <c r="M176" s="265">
        <f t="shared" si="51"/>
        <v>0</v>
      </c>
      <c r="N176" s="270">
        <f t="shared" si="85"/>
        <v>0</v>
      </c>
      <c r="O176" s="240">
        <f t="shared" si="86"/>
        <v>0</v>
      </c>
      <c r="P176" s="241"/>
      <c r="Q176" s="274">
        <f t="shared" si="52"/>
        <v>0</v>
      </c>
      <c r="R176" s="237">
        <f>IF(Q176=0,0,SUMIFS('Sch A. Input'!$H67:$CA67,'Sch A. Input'!$H$14:$CA$14,"Recurring",'Sch A. Input'!$H$13:$CA$13,"&lt;="&amp;$Y$120,'Sch A. Input'!$H$13:$CA$13,"&gt;"&amp;$O$120,'Sch A. Input'!$H$13:$CA$13,"&lt;="&amp;$L$11))</f>
        <v>0</v>
      </c>
      <c r="S176" s="237">
        <f>IF(Q176=0,0,SUMIFS('Sch A. Input'!$H67:$CA67,'Sch A. Input'!$H$14:$CA$14,"One-time",'Sch A. Input'!$H$13:$CA$13,"&lt;="&amp;$Y$120,'Sch A. Input'!$H$13:$CA$13,"&gt;"&amp;$O$120,'Sch A. Input'!$H$13:$CA$13,"&lt;="&amp;$L$11))</f>
        <v>0</v>
      </c>
      <c r="T176" s="272">
        <f t="shared" si="53"/>
        <v>0</v>
      </c>
      <c r="U176" s="237">
        <f t="shared" si="54"/>
        <v>0</v>
      </c>
      <c r="V176" s="237">
        <f t="shared" si="55"/>
        <v>0</v>
      </c>
      <c r="W176" s="265">
        <f t="shared" si="56"/>
        <v>0</v>
      </c>
      <c r="X176" s="270">
        <f t="shared" si="87"/>
        <v>0</v>
      </c>
      <c r="Y176" s="240">
        <f t="shared" si="88"/>
        <v>0</v>
      </c>
      <c r="Z176" s="241"/>
      <c r="AA176" s="274">
        <f t="shared" si="57"/>
        <v>0</v>
      </c>
      <c r="AB176" s="237">
        <f>IF(AA176=0,0,SUMIFS('Sch A. Input'!H67:CA67,'Sch A. Input'!$H$14:$CA$14,"Recurring",'Sch A. Input'!$H$13:$CA$13,"&lt;="&amp;$L$11,'Sch A. Input'!$H$13:$CA$13,"&lt;="&amp;$AI$120,'Sch A. Input'!$H$13:$CA$13,"&gt;"&amp;$Y$120))</f>
        <v>0</v>
      </c>
      <c r="AC176" s="237">
        <f>IF(AA176=0,0,SUMIFS('Sch A. Input'!H67:CA67,'Sch A. Input'!$H$14:$CA$14,"One-time",'Sch A. Input'!$H$13:$CA$13,"&lt;="&amp;$L$11,'Sch A. Input'!$H$13:$CA$13,"&lt;="&amp;$AI$120,'Sch A. Input'!$H$13:$CA$13,"&gt;"&amp;$Y$120))</f>
        <v>0</v>
      </c>
      <c r="AD176" s="272">
        <f t="shared" si="58"/>
        <v>0</v>
      </c>
      <c r="AE176" s="237">
        <f t="shared" si="59"/>
        <v>0</v>
      </c>
      <c r="AF176" s="237">
        <f t="shared" si="60"/>
        <v>0</v>
      </c>
      <c r="AG176" s="265">
        <f t="shared" si="61"/>
        <v>0</v>
      </c>
      <c r="AH176" s="270">
        <f t="shared" si="89"/>
        <v>0</v>
      </c>
      <c r="AI176" s="240">
        <f t="shared" si="90"/>
        <v>0</v>
      </c>
      <c r="AK176" s="274">
        <f t="shared" si="62"/>
        <v>0</v>
      </c>
      <c r="AL176" s="237">
        <f>IF(AK176=0,0,SUMIFS('Sch A. Input'!H67:CA67,'Sch A. Input'!$H$14:$CA$14,"Recurring",'Sch A. Input'!$H$13:$CA$13,"&lt;="&amp;$L$11,'Sch A. Input'!$H$13:$CA$13,"&lt;="&amp;$AS$120,'Sch A. Input'!$H$13:$CA$13,"&gt;"&amp;$AI$120))</f>
        <v>0</v>
      </c>
      <c r="AM176" s="237">
        <f>IF(AK176=0,0,SUMIFS('Sch A. Input'!H67:CA67,'Sch A. Input'!$H$14:$CA$14,"One-time",'Sch A. Input'!$H$13:$CA$13,"&lt;="&amp;L$11,'Sch A. Input'!$H$13:$CA$13,"&lt;="&amp;$AS$120,'Sch A. Input'!$H$13:$CA$13,"&gt;"&amp;$AI$120))</f>
        <v>0</v>
      </c>
      <c r="AN176" s="272">
        <f t="shared" si="63"/>
        <v>0</v>
      </c>
      <c r="AO176" s="237">
        <f t="shared" si="64"/>
        <v>0</v>
      </c>
      <c r="AP176" s="237">
        <f t="shared" si="65"/>
        <v>0</v>
      </c>
      <c r="AQ176" s="265">
        <f t="shared" si="66"/>
        <v>0</v>
      </c>
      <c r="AR176" s="270">
        <f t="shared" si="91"/>
        <v>0</v>
      </c>
      <c r="AS176" s="240">
        <f t="shared" si="92"/>
        <v>0</v>
      </c>
      <c r="AY176" s="158"/>
      <c r="AZ176" s="158"/>
      <c r="BK176" s="2"/>
      <c r="BL176" s="2"/>
      <c r="BM176" s="2"/>
      <c r="BN176" s="2"/>
      <c r="BO176" s="2"/>
      <c r="BP176" s="2"/>
      <c r="BQ176" s="2"/>
      <c r="BR176" s="2"/>
      <c r="BS176" s="2"/>
      <c r="BT176" s="2"/>
      <c r="BU176" s="2"/>
      <c r="BV176" s="2"/>
      <c r="BW176" s="2"/>
      <c r="BX176" s="2"/>
      <c r="BY176" s="2"/>
      <c r="BZ176" s="2"/>
      <c r="CA176" s="2"/>
      <c r="CI176"/>
      <c r="CJ176"/>
      <c r="CK176"/>
      <c r="CL176"/>
      <c r="CM176"/>
      <c r="CN176"/>
      <c r="CO176"/>
      <c r="CP176"/>
      <c r="CQ176"/>
      <c r="CR176"/>
      <c r="CS176"/>
      <c r="CT176"/>
      <c r="CU176"/>
      <c r="CV176"/>
      <c r="CW176"/>
      <c r="CX176"/>
    </row>
    <row r="177" spans="2:102" x14ac:dyDescent="0.35">
      <c r="B177" s="70" t="str">
        <f t="shared" si="93"/>
        <v/>
      </c>
      <c r="C177" s="164" t="str">
        <f t="shared" si="93"/>
        <v/>
      </c>
      <c r="D177" s="262" t="str">
        <f t="shared" si="93"/>
        <v/>
      </c>
      <c r="E177" s="262">
        <f t="shared" si="93"/>
        <v>45016</v>
      </c>
      <c r="F177" s="262">
        <f t="shared" si="93"/>
        <v>0</v>
      </c>
      <c r="G177" s="96">
        <f t="shared" si="47"/>
        <v>0</v>
      </c>
      <c r="H177" s="237">
        <f>IF(G177=0,0,SUMIFS('Sch A. Input'!H68:CA68,'Sch A. Input'!$H$14:$CA$14,"Recurring",'Sch A. Input'!$H$13:$CA$13,"&lt;="&amp;$O$120,'Sch A. Input'!$H$13:$CA$13,"&lt;="&amp;$L$11))</f>
        <v>0</v>
      </c>
      <c r="I177" s="237">
        <f>IF(G177=0,0,SUMIFS('Sch A. Input'!H68:CA68,'Sch A. Input'!$H$14:$CA$14,"One-time",'Sch A. Input'!$H$13:$CA$13,"&lt;="&amp;$O$120,'Sch A. Input'!$H$13:$CA$13,"&lt;="&amp;$L$11))</f>
        <v>0</v>
      </c>
      <c r="J177" s="272">
        <f t="shared" si="48"/>
        <v>0</v>
      </c>
      <c r="K177" s="237">
        <f t="shared" si="49"/>
        <v>0</v>
      </c>
      <c r="L177" s="237">
        <f t="shared" si="50"/>
        <v>0</v>
      </c>
      <c r="M177" s="265">
        <f t="shared" si="51"/>
        <v>0</v>
      </c>
      <c r="N177" s="270">
        <f t="shared" si="85"/>
        <v>0</v>
      </c>
      <c r="O177" s="240">
        <f t="shared" si="86"/>
        <v>0</v>
      </c>
      <c r="P177" s="241"/>
      <c r="Q177" s="274">
        <f t="shared" si="52"/>
        <v>0</v>
      </c>
      <c r="R177" s="237">
        <f>IF(Q177=0,0,SUMIFS('Sch A. Input'!$H68:$CA68,'Sch A. Input'!$H$14:$CA$14,"Recurring",'Sch A. Input'!$H$13:$CA$13,"&lt;="&amp;$Y$120,'Sch A. Input'!$H$13:$CA$13,"&gt;"&amp;$O$120,'Sch A. Input'!$H$13:$CA$13,"&lt;="&amp;$L$11))</f>
        <v>0</v>
      </c>
      <c r="S177" s="237">
        <f>IF(Q177=0,0,SUMIFS('Sch A. Input'!$H68:$CA68,'Sch A. Input'!$H$14:$CA$14,"One-time",'Sch A. Input'!$H$13:$CA$13,"&lt;="&amp;$Y$120,'Sch A. Input'!$H$13:$CA$13,"&gt;"&amp;$O$120,'Sch A. Input'!$H$13:$CA$13,"&lt;="&amp;$L$11))</f>
        <v>0</v>
      </c>
      <c r="T177" s="272">
        <f t="shared" si="53"/>
        <v>0</v>
      </c>
      <c r="U177" s="237">
        <f t="shared" si="54"/>
        <v>0</v>
      </c>
      <c r="V177" s="237">
        <f t="shared" si="55"/>
        <v>0</v>
      </c>
      <c r="W177" s="265">
        <f t="shared" si="56"/>
        <v>0</v>
      </c>
      <c r="X177" s="270">
        <f t="shared" si="87"/>
        <v>0</v>
      </c>
      <c r="Y177" s="240">
        <f t="shared" si="88"/>
        <v>0</v>
      </c>
      <c r="Z177" s="241"/>
      <c r="AA177" s="274">
        <f t="shared" si="57"/>
        <v>0</v>
      </c>
      <c r="AB177" s="237">
        <f>IF(AA177=0,0,SUMIFS('Sch A. Input'!H68:CA68,'Sch A. Input'!$H$14:$CA$14,"Recurring",'Sch A. Input'!$H$13:$CA$13,"&lt;="&amp;$L$11,'Sch A. Input'!$H$13:$CA$13,"&lt;="&amp;$AI$120,'Sch A. Input'!$H$13:$CA$13,"&gt;"&amp;$Y$120))</f>
        <v>0</v>
      </c>
      <c r="AC177" s="237">
        <f>IF(AA177=0,0,SUMIFS('Sch A. Input'!H68:CA68,'Sch A. Input'!$H$14:$CA$14,"One-time",'Sch A. Input'!$H$13:$CA$13,"&lt;="&amp;$L$11,'Sch A. Input'!$H$13:$CA$13,"&lt;="&amp;$AI$120,'Sch A. Input'!$H$13:$CA$13,"&gt;"&amp;$Y$120))</f>
        <v>0</v>
      </c>
      <c r="AD177" s="272">
        <f t="shared" si="58"/>
        <v>0</v>
      </c>
      <c r="AE177" s="237">
        <f t="shared" si="59"/>
        <v>0</v>
      </c>
      <c r="AF177" s="237">
        <f t="shared" si="60"/>
        <v>0</v>
      </c>
      <c r="AG177" s="265">
        <f t="shared" si="61"/>
        <v>0</v>
      </c>
      <c r="AH177" s="270">
        <f t="shared" si="89"/>
        <v>0</v>
      </c>
      <c r="AI177" s="240">
        <f t="shared" si="90"/>
        <v>0</v>
      </c>
      <c r="AK177" s="274">
        <f t="shared" si="62"/>
        <v>0</v>
      </c>
      <c r="AL177" s="237">
        <f>IF(AK177=0,0,SUMIFS('Sch A. Input'!H68:CA68,'Sch A. Input'!$H$14:$CA$14,"Recurring",'Sch A. Input'!$H$13:$CA$13,"&lt;="&amp;$L$11,'Sch A. Input'!$H$13:$CA$13,"&lt;="&amp;$AS$120,'Sch A. Input'!$H$13:$CA$13,"&gt;"&amp;$AI$120))</f>
        <v>0</v>
      </c>
      <c r="AM177" s="237">
        <f>IF(AK177=0,0,SUMIFS('Sch A. Input'!H68:CA68,'Sch A. Input'!$H$14:$CA$14,"One-time",'Sch A. Input'!$H$13:$CA$13,"&lt;="&amp;L$11,'Sch A. Input'!$H$13:$CA$13,"&lt;="&amp;$AS$120,'Sch A. Input'!$H$13:$CA$13,"&gt;"&amp;$AI$120))</f>
        <v>0</v>
      </c>
      <c r="AN177" s="272">
        <f t="shared" si="63"/>
        <v>0</v>
      </c>
      <c r="AO177" s="237">
        <f t="shared" si="64"/>
        <v>0</v>
      </c>
      <c r="AP177" s="237">
        <f t="shared" si="65"/>
        <v>0</v>
      </c>
      <c r="AQ177" s="265">
        <f t="shared" si="66"/>
        <v>0</v>
      </c>
      <c r="AR177" s="270">
        <f t="shared" si="91"/>
        <v>0</v>
      </c>
      <c r="AS177" s="240">
        <f t="shared" si="92"/>
        <v>0</v>
      </c>
      <c r="AY177" s="158"/>
      <c r="AZ177" s="158"/>
      <c r="BK177" s="2"/>
      <c r="BL177" s="2"/>
      <c r="BM177" s="2"/>
      <c r="BN177" s="2"/>
      <c r="BO177" s="2"/>
      <c r="BP177" s="2"/>
      <c r="BQ177" s="2"/>
      <c r="BR177" s="2"/>
      <c r="BS177" s="2"/>
      <c r="BT177" s="2"/>
      <c r="BU177" s="2"/>
      <c r="BV177" s="2"/>
      <c r="BW177" s="2"/>
      <c r="BX177" s="2"/>
      <c r="BY177" s="2"/>
      <c r="BZ177" s="2"/>
      <c r="CA177" s="2"/>
      <c r="CI177"/>
      <c r="CJ177"/>
      <c r="CK177"/>
      <c r="CL177"/>
      <c r="CM177"/>
      <c r="CN177"/>
      <c r="CO177"/>
      <c r="CP177"/>
      <c r="CQ177"/>
      <c r="CR177"/>
      <c r="CS177"/>
      <c r="CT177"/>
      <c r="CU177"/>
      <c r="CV177"/>
      <c r="CW177"/>
      <c r="CX177"/>
    </row>
    <row r="178" spans="2:102" x14ac:dyDescent="0.35">
      <c r="B178" s="70" t="str">
        <f t="shared" si="93"/>
        <v/>
      </c>
      <c r="C178" s="164" t="str">
        <f t="shared" si="93"/>
        <v/>
      </c>
      <c r="D178" s="262" t="str">
        <f t="shared" si="93"/>
        <v/>
      </c>
      <c r="E178" s="262">
        <f t="shared" si="93"/>
        <v>45016</v>
      </c>
      <c r="F178" s="262">
        <f t="shared" si="93"/>
        <v>0</v>
      </c>
      <c r="G178" s="96">
        <f t="shared" si="47"/>
        <v>0</v>
      </c>
      <c r="H178" s="237">
        <f>IF(G178=0,0,SUMIFS('Sch A. Input'!H69:CA69,'Sch A. Input'!$H$14:$CA$14,"Recurring",'Sch A. Input'!$H$13:$CA$13,"&lt;="&amp;$O$120,'Sch A. Input'!$H$13:$CA$13,"&lt;="&amp;$L$11))</f>
        <v>0</v>
      </c>
      <c r="I178" s="237">
        <f>IF(G178=0,0,SUMIFS('Sch A. Input'!H69:CA69,'Sch A. Input'!$H$14:$CA$14,"One-time",'Sch A. Input'!$H$13:$CA$13,"&lt;="&amp;$O$120,'Sch A. Input'!$H$13:$CA$13,"&lt;="&amp;$L$11))</f>
        <v>0</v>
      </c>
      <c r="J178" s="272">
        <f t="shared" si="48"/>
        <v>0</v>
      </c>
      <c r="K178" s="237">
        <f t="shared" si="49"/>
        <v>0</v>
      </c>
      <c r="L178" s="237">
        <f t="shared" si="50"/>
        <v>0</v>
      </c>
      <c r="M178" s="265">
        <f t="shared" si="51"/>
        <v>0</v>
      </c>
      <c r="N178" s="270">
        <f t="shared" si="85"/>
        <v>0</v>
      </c>
      <c r="O178" s="240">
        <f t="shared" si="86"/>
        <v>0</v>
      </c>
      <c r="P178" s="241"/>
      <c r="Q178" s="274">
        <f t="shared" si="52"/>
        <v>0</v>
      </c>
      <c r="R178" s="237">
        <f>IF(Q178=0,0,SUMIFS('Sch A. Input'!$H69:$CA69,'Sch A. Input'!$H$14:$CA$14,"Recurring",'Sch A. Input'!$H$13:$CA$13,"&lt;="&amp;$Y$120,'Sch A. Input'!$H$13:$CA$13,"&gt;"&amp;$O$120,'Sch A. Input'!$H$13:$CA$13,"&lt;="&amp;$L$11))</f>
        <v>0</v>
      </c>
      <c r="S178" s="237">
        <f>IF(Q178=0,0,SUMIFS('Sch A. Input'!$H69:$CA69,'Sch A. Input'!$H$14:$CA$14,"One-time",'Sch A. Input'!$H$13:$CA$13,"&lt;="&amp;$Y$120,'Sch A. Input'!$H$13:$CA$13,"&gt;"&amp;$O$120,'Sch A. Input'!$H$13:$CA$13,"&lt;="&amp;$L$11))</f>
        <v>0</v>
      </c>
      <c r="T178" s="272">
        <f t="shared" si="53"/>
        <v>0</v>
      </c>
      <c r="U178" s="237">
        <f t="shared" si="54"/>
        <v>0</v>
      </c>
      <c r="V178" s="237">
        <f t="shared" si="55"/>
        <v>0</v>
      </c>
      <c r="W178" s="265">
        <f t="shared" si="56"/>
        <v>0</v>
      </c>
      <c r="X178" s="270">
        <f t="shared" si="87"/>
        <v>0</v>
      </c>
      <c r="Y178" s="240">
        <f t="shared" si="88"/>
        <v>0</v>
      </c>
      <c r="Z178" s="241"/>
      <c r="AA178" s="274">
        <f t="shared" si="57"/>
        <v>0</v>
      </c>
      <c r="AB178" s="237">
        <f>IF(AA178=0,0,SUMIFS('Sch A. Input'!H69:CA69,'Sch A. Input'!$H$14:$CA$14,"Recurring",'Sch A. Input'!$H$13:$CA$13,"&lt;="&amp;$L$11,'Sch A. Input'!$H$13:$CA$13,"&lt;="&amp;$AI$120,'Sch A. Input'!$H$13:$CA$13,"&gt;"&amp;$Y$120))</f>
        <v>0</v>
      </c>
      <c r="AC178" s="237">
        <f>IF(AA178=0,0,SUMIFS('Sch A. Input'!H69:CA69,'Sch A. Input'!$H$14:$CA$14,"One-time",'Sch A. Input'!$H$13:$CA$13,"&lt;="&amp;$L$11,'Sch A. Input'!$H$13:$CA$13,"&lt;="&amp;$AI$120,'Sch A. Input'!$H$13:$CA$13,"&gt;"&amp;$Y$120))</f>
        <v>0</v>
      </c>
      <c r="AD178" s="272">
        <f t="shared" si="58"/>
        <v>0</v>
      </c>
      <c r="AE178" s="237">
        <f t="shared" si="59"/>
        <v>0</v>
      </c>
      <c r="AF178" s="237">
        <f t="shared" si="60"/>
        <v>0</v>
      </c>
      <c r="AG178" s="265">
        <f t="shared" si="61"/>
        <v>0</v>
      </c>
      <c r="AH178" s="270">
        <f t="shared" si="89"/>
        <v>0</v>
      </c>
      <c r="AI178" s="240">
        <f t="shared" si="90"/>
        <v>0</v>
      </c>
      <c r="AK178" s="274">
        <f t="shared" si="62"/>
        <v>0</v>
      </c>
      <c r="AL178" s="237">
        <f>IF(AK178=0,0,SUMIFS('Sch A. Input'!H69:CA69,'Sch A. Input'!$H$14:$CA$14,"Recurring",'Sch A. Input'!$H$13:$CA$13,"&lt;="&amp;$L$11,'Sch A. Input'!$H$13:$CA$13,"&lt;="&amp;$AS$120,'Sch A. Input'!$H$13:$CA$13,"&gt;"&amp;$AI$120))</f>
        <v>0</v>
      </c>
      <c r="AM178" s="237">
        <f>IF(AK178=0,0,SUMIFS('Sch A. Input'!H69:CA69,'Sch A. Input'!$H$14:$CA$14,"One-time",'Sch A. Input'!$H$13:$CA$13,"&lt;="&amp;L$11,'Sch A. Input'!$H$13:$CA$13,"&lt;="&amp;$AS$120,'Sch A. Input'!$H$13:$CA$13,"&gt;"&amp;$AI$120))</f>
        <v>0</v>
      </c>
      <c r="AN178" s="272">
        <f t="shared" si="63"/>
        <v>0</v>
      </c>
      <c r="AO178" s="237">
        <f t="shared" si="64"/>
        <v>0</v>
      </c>
      <c r="AP178" s="237">
        <f t="shared" si="65"/>
        <v>0</v>
      </c>
      <c r="AQ178" s="265">
        <f t="shared" si="66"/>
        <v>0</v>
      </c>
      <c r="AR178" s="270">
        <f t="shared" si="91"/>
        <v>0</v>
      </c>
      <c r="AS178" s="240">
        <f t="shared" si="92"/>
        <v>0</v>
      </c>
      <c r="AY178" s="158"/>
      <c r="AZ178" s="158"/>
      <c r="BK178" s="2"/>
      <c r="BL178" s="2"/>
      <c r="BM178" s="2"/>
      <c r="BN178" s="2"/>
      <c r="BO178" s="2"/>
      <c r="BP178" s="2"/>
      <c r="BQ178" s="2"/>
      <c r="BR178" s="2"/>
      <c r="BS178" s="2"/>
      <c r="BT178" s="2"/>
      <c r="BU178" s="2"/>
      <c r="BV178" s="2"/>
      <c r="BW178" s="2"/>
      <c r="BX178" s="2"/>
      <c r="BY178" s="2"/>
      <c r="BZ178" s="2"/>
      <c r="CA178" s="2"/>
      <c r="CI178"/>
      <c r="CJ178"/>
      <c r="CK178"/>
      <c r="CL178"/>
      <c r="CM178"/>
      <c r="CN178"/>
      <c r="CO178"/>
      <c r="CP178"/>
      <c r="CQ178"/>
      <c r="CR178"/>
      <c r="CS178"/>
      <c r="CT178"/>
      <c r="CU178"/>
      <c r="CV178"/>
      <c r="CW178"/>
      <c r="CX178"/>
    </row>
    <row r="179" spans="2:102" x14ac:dyDescent="0.35">
      <c r="B179" s="70" t="str">
        <f t="shared" si="93"/>
        <v/>
      </c>
      <c r="C179" s="164" t="str">
        <f t="shared" si="93"/>
        <v/>
      </c>
      <c r="D179" s="262" t="str">
        <f t="shared" si="93"/>
        <v/>
      </c>
      <c r="E179" s="262">
        <f t="shared" si="93"/>
        <v>45016</v>
      </c>
      <c r="F179" s="262">
        <f t="shared" si="93"/>
        <v>0</v>
      </c>
      <c r="G179" s="96">
        <f t="shared" si="47"/>
        <v>0</v>
      </c>
      <c r="H179" s="237">
        <f>IF(G179=0,0,SUMIFS('Sch A. Input'!H70:CA70,'Sch A. Input'!$H$14:$CA$14,"Recurring",'Sch A. Input'!$H$13:$CA$13,"&lt;="&amp;$O$120,'Sch A. Input'!$H$13:$CA$13,"&lt;="&amp;$L$11))</f>
        <v>0</v>
      </c>
      <c r="I179" s="237">
        <f>IF(G179=0,0,SUMIFS('Sch A. Input'!H70:CA70,'Sch A. Input'!$H$14:$CA$14,"One-time",'Sch A. Input'!$H$13:$CA$13,"&lt;="&amp;$O$120,'Sch A. Input'!$H$13:$CA$13,"&lt;="&amp;$L$11))</f>
        <v>0</v>
      </c>
      <c r="J179" s="272">
        <f t="shared" si="48"/>
        <v>0</v>
      </c>
      <c r="K179" s="237">
        <f t="shared" si="49"/>
        <v>0</v>
      </c>
      <c r="L179" s="237">
        <f t="shared" si="50"/>
        <v>0</v>
      </c>
      <c r="M179" s="265">
        <f t="shared" si="51"/>
        <v>0</v>
      </c>
      <c r="N179" s="270">
        <f t="shared" si="85"/>
        <v>0</v>
      </c>
      <c r="O179" s="240">
        <f t="shared" si="86"/>
        <v>0</v>
      </c>
      <c r="P179" s="241"/>
      <c r="Q179" s="274">
        <f t="shared" si="52"/>
        <v>0</v>
      </c>
      <c r="R179" s="237">
        <f>IF(Q179=0,0,SUMIFS('Sch A. Input'!$H70:$CA70,'Sch A. Input'!$H$14:$CA$14,"Recurring",'Sch A. Input'!$H$13:$CA$13,"&lt;="&amp;$Y$120,'Sch A. Input'!$H$13:$CA$13,"&gt;"&amp;$O$120,'Sch A. Input'!$H$13:$CA$13,"&lt;="&amp;$L$11))</f>
        <v>0</v>
      </c>
      <c r="S179" s="237">
        <f>IF(Q179=0,0,SUMIFS('Sch A. Input'!$H70:$CA70,'Sch A. Input'!$H$14:$CA$14,"One-time",'Sch A. Input'!$H$13:$CA$13,"&lt;="&amp;$Y$120,'Sch A. Input'!$H$13:$CA$13,"&gt;"&amp;$O$120,'Sch A. Input'!$H$13:$CA$13,"&lt;="&amp;$L$11))</f>
        <v>0</v>
      </c>
      <c r="T179" s="272">
        <f t="shared" si="53"/>
        <v>0</v>
      </c>
      <c r="U179" s="237">
        <f t="shared" si="54"/>
        <v>0</v>
      </c>
      <c r="V179" s="237">
        <f t="shared" si="55"/>
        <v>0</v>
      </c>
      <c r="W179" s="265">
        <f t="shared" si="56"/>
        <v>0</v>
      </c>
      <c r="X179" s="270">
        <f t="shared" si="87"/>
        <v>0</v>
      </c>
      <c r="Y179" s="240">
        <f t="shared" si="88"/>
        <v>0</v>
      </c>
      <c r="Z179" s="241"/>
      <c r="AA179" s="274">
        <f t="shared" si="57"/>
        <v>0</v>
      </c>
      <c r="AB179" s="237">
        <f>IF(AA179=0,0,SUMIFS('Sch A. Input'!H70:CA70,'Sch A. Input'!$H$14:$CA$14,"Recurring",'Sch A. Input'!$H$13:$CA$13,"&lt;="&amp;$L$11,'Sch A. Input'!$H$13:$CA$13,"&lt;="&amp;$AI$120,'Sch A. Input'!$H$13:$CA$13,"&gt;"&amp;$Y$120))</f>
        <v>0</v>
      </c>
      <c r="AC179" s="237">
        <f>IF(AA179=0,0,SUMIFS('Sch A. Input'!H70:CA70,'Sch A. Input'!$H$14:$CA$14,"One-time",'Sch A. Input'!$H$13:$CA$13,"&lt;="&amp;$L$11,'Sch A. Input'!$H$13:$CA$13,"&lt;="&amp;$AI$120,'Sch A. Input'!$H$13:$CA$13,"&gt;"&amp;$Y$120))</f>
        <v>0</v>
      </c>
      <c r="AD179" s="272">
        <f t="shared" si="58"/>
        <v>0</v>
      </c>
      <c r="AE179" s="237">
        <f t="shared" si="59"/>
        <v>0</v>
      </c>
      <c r="AF179" s="237">
        <f t="shared" si="60"/>
        <v>0</v>
      </c>
      <c r="AG179" s="265">
        <f t="shared" si="61"/>
        <v>0</v>
      </c>
      <c r="AH179" s="270">
        <f t="shared" si="89"/>
        <v>0</v>
      </c>
      <c r="AI179" s="240">
        <f t="shared" si="90"/>
        <v>0</v>
      </c>
      <c r="AK179" s="274">
        <f t="shared" si="62"/>
        <v>0</v>
      </c>
      <c r="AL179" s="237">
        <f>IF(AK179=0,0,SUMIFS('Sch A. Input'!H70:CA70,'Sch A. Input'!$H$14:$CA$14,"Recurring",'Sch A. Input'!$H$13:$CA$13,"&lt;="&amp;$L$11,'Sch A. Input'!$H$13:$CA$13,"&lt;="&amp;$AS$120,'Sch A. Input'!$H$13:$CA$13,"&gt;"&amp;$AI$120))</f>
        <v>0</v>
      </c>
      <c r="AM179" s="237">
        <f>IF(AK179=0,0,SUMIFS('Sch A. Input'!H70:CA70,'Sch A. Input'!$H$14:$CA$14,"One-time",'Sch A. Input'!$H$13:$CA$13,"&lt;="&amp;L$11,'Sch A. Input'!$H$13:$CA$13,"&lt;="&amp;$AS$120,'Sch A. Input'!$H$13:$CA$13,"&gt;"&amp;$AI$120))</f>
        <v>0</v>
      </c>
      <c r="AN179" s="272">
        <f t="shared" si="63"/>
        <v>0</v>
      </c>
      <c r="AO179" s="237">
        <f t="shared" si="64"/>
        <v>0</v>
      </c>
      <c r="AP179" s="237">
        <f t="shared" si="65"/>
        <v>0</v>
      </c>
      <c r="AQ179" s="265">
        <f t="shared" si="66"/>
        <v>0</v>
      </c>
      <c r="AR179" s="270">
        <f t="shared" si="91"/>
        <v>0</v>
      </c>
      <c r="AS179" s="240">
        <f t="shared" si="92"/>
        <v>0</v>
      </c>
      <c r="AY179" s="158"/>
      <c r="AZ179" s="158"/>
      <c r="BK179" s="2"/>
      <c r="BL179" s="2"/>
      <c r="BM179" s="2"/>
      <c r="BN179" s="2"/>
      <c r="BO179" s="2"/>
      <c r="BP179" s="2"/>
      <c r="BQ179" s="2"/>
      <c r="BR179" s="2"/>
      <c r="BS179" s="2"/>
      <c r="BT179" s="2"/>
      <c r="BU179" s="2"/>
      <c r="BV179" s="2"/>
      <c r="BW179" s="2"/>
      <c r="BX179" s="2"/>
      <c r="BY179" s="2"/>
      <c r="BZ179" s="2"/>
      <c r="CA179" s="2"/>
      <c r="CI179"/>
      <c r="CJ179"/>
      <c r="CK179"/>
      <c r="CL179"/>
      <c r="CM179"/>
      <c r="CN179"/>
      <c r="CO179"/>
      <c r="CP179"/>
      <c r="CQ179"/>
      <c r="CR179"/>
      <c r="CS179"/>
      <c r="CT179"/>
      <c r="CU179"/>
      <c r="CV179"/>
      <c r="CW179"/>
      <c r="CX179"/>
    </row>
    <row r="180" spans="2:102" x14ac:dyDescent="0.35">
      <c r="B180" s="70" t="str">
        <f t="shared" si="93"/>
        <v/>
      </c>
      <c r="C180" s="164" t="str">
        <f t="shared" si="93"/>
        <v/>
      </c>
      <c r="D180" s="262" t="str">
        <f t="shared" si="93"/>
        <v/>
      </c>
      <c r="E180" s="262">
        <f t="shared" si="93"/>
        <v>45016</v>
      </c>
      <c r="F180" s="262">
        <f t="shared" si="93"/>
        <v>0</v>
      </c>
      <c r="G180" s="96">
        <f t="shared" si="47"/>
        <v>0</v>
      </c>
      <c r="H180" s="237">
        <f>IF(G180=0,0,SUMIFS('Sch A. Input'!H71:CA71,'Sch A. Input'!$H$14:$CA$14,"Recurring",'Sch A. Input'!$H$13:$CA$13,"&lt;="&amp;$O$120,'Sch A. Input'!$H$13:$CA$13,"&lt;="&amp;$L$11))</f>
        <v>0</v>
      </c>
      <c r="I180" s="237">
        <f>IF(G180=0,0,SUMIFS('Sch A. Input'!H71:CA71,'Sch A. Input'!$H$14:$CA$14,"One-time",'Sch A. Input'!$H$13:$CA$13,"&lt;="&amp;$O$120,'Sch A. Input'!$H$13:$CA$13,"&lt;="&amp;$L$11))</f>
        <v>0</v>
      </c>
      <c r="J180" s="272">
        <f t="shared" si="48"/>
        <v>0</v>
      </c>
      <c r="K180" s="237">
        <f t="shared" si="49"/>
        <v>0</v>
      </c>
      <c r="L180" s="237">
        <f t="shared" si="50"/>
        <v>0</v>
      </c>
      <c r="M180" s="265">
        <f t="shared" si="51"/>
        <v>0</v>
      </c>
      <c r="N180" s="270">
        <f t="shared" si="85"/>
        <v>0</v>
      </c>
      <c r="O180" s="240">
        <f t="shared" si="86"/>
        <v>0</v>
      </c>
      <c r="P180" s="241"/>
      <c r="Q180" s="274">
        <f t="shared" si="52"/>
        <v>0</v>
      </c>
      <c r="R180" s="237">
        <f>IF(Q180=0,0,SUMIFS('Sch A. Input'!$H71:$CA71,'Sch A. Input'!$H$14:$CA$14,"Recurring",'Sch A. Input'!$H$13:$CA$13,"&lt;="&amp;$Y$120,'Sch A. Input'!$H$13:$CA$13,"&gt;"&amp;$O$120,'Sch A. Input'!$H$13:$CA$13,"&lt;="&amp;$L$11))</f>
        <v>0</v>
      </c>
      <c r="S180" s="237">
        <f>IF(Q180=0,0,SUMIFS('Sch A. Input'!$H71:$CA71,'Sch A. Input'!$H$14:$CA$14,"One-time",'Sch A. Input'!$H$13:$CA$13,"&lt;="&amp;$Y$120,'Sch A. Input'!$H$13:$CA$13,"&gt;"&amp;$O$120,'Sch A. Input'!$H$13:$CA$13,"&lt;="&amp;$L$11))</f>
        <v>0</v>
      </c>
      <c r="T180" s="272">
        <f t="shared" si="53"/>
        <v>0</v>
      </c>
      <c r="U180" s="237">
        <f t="shared" si="54"/>
        <v>0</v>
      </c>
      <c r="V180" s="237">
        <f t="shared" si="55"/>
        <v>0</v>
      </c>
      <c r="W180" s="265">
        <f t="shared" si="56"/>
        <v>0</v>
      </c>
      <c r="X180" s="270">
        <f t="shared" si="87"/>
        <v>0</v>
      </c>
      <c r="Y180" s="240">
        <f t="shared" si="88"/>
        <v>0</v>
      </c>
      <c r="Z180" s="241"/>
      <c r="AA180" s="274">
        <f t="shared" si="57"/>
        <v>0</v>
      </c>
      <c r="AB180" s="237">
        <f>IF(AA180=0,0,SUMIFS('Sch A. Input'!H71:CA71,'Sch A. Input'!$H$14:$CA$14,"Recurring",'Sch A. Input'!$H$13:$CA$13,"&lt;="&amp;$L$11,'Sch A. Input'!$H$13:$CA$13,"&lt;="&amp;$AI$120,'Sch A. Input'!$H$13:$CA$13,"&gt;"&amp;$Y$120))</f>
        <v>0</v>
      </c>
      <c r="AC180" s="237">
        <f>IF(AA180=0,0,SUMIFS('Sch A. Input'!H71:CA71,'Sch A. Input'!$H$14:$CA$14,"One-time",'Sch A. Input'!$H$13:$CA$13,"&lt;="&amp;$L$11,'Sch A. Input'!$H$13:$CA$13,"&lt;="&amp;$AI$120,'Sch A. Input'!$H$13:$CA$13,"&gt;"&amp;$Y$120))</f>
        <v>0</v>
      </c>
      <c r="AD180" s="272">
        <f t="shared" si="58"/>
        <v>0</v>
      </c>
      <c r="AE180" s="237">
        <f t="shared" si="59"/>
        <v>0</v>
      </c>
      <c r="AF180" s="237">
        <f t="shared" si="60"/>
        <v>0</v>
      </c>
      <c r="AG180" s="265">
        <f t="shared" si="61"/>
        <v>0</v>
      </c>
      <c r="AH180" s="270">
        <f t="shared" si="89"/>
        <v>0</v>
      </c>
      <c r="AI180" s="240">
        <f t="shared" si="90"/>
        <v>0</v>
      </c>
      <c r="AK180" s="274">
        <f t="shared" si="62"/>
        <v>0</v>
      </c>
      <c r="AL180" s="237">
        <f>IF(AK180=0,0,SUMIFS('Sch A. Input'!H71:CA71,'Sch A. Input'!$H$14:$CA$14,"Recurring",'Sch A. Input'!$H$13:$CA$13,"&lt;="&amp;$L$11,'Sch A. Input'!$H$13:$CA$13,"&lt;="&amp;$AS$120,'Sch A. Input'!$H$13:$CA$13,"&gt;"&amp;$AI$120))</f>
        <v>0</v>
      </c>
      <c r="AM180" s="237">
        <f>IF(AK180=0,0,SUMIFS('Sch A. Input'!H71:CA71,'Sch A. Input'!$H$14:$CA$14,"One-time",'Sch A. Input'!$H$13:$CA$13,"&lt;="&amp;L$11,'Sch A. Input'!$H$13:$CA$13,"&lt;="&amp;$AS$120,'Sch A. Input'!$H$13:$CA$13,"&gt;"&amp;$AI$120))</f>
        <v>0</v>
      </c>
      <c r="AN180" s="272">
        <f t="shared" si="63"/>
        <v>0</v>
      </c>
      <c r="AO180" s="237">
        <f t="shared" si="64"/>
        <v>0</v>
      </c>
      <c r="AP180" s="237">
        <f t="shared" si="65"/>
        <v>0</v>
      </c>
      <c r="AQ180" s="265">
        <f t="shared" si="66"/>
        <v>0</v>
      </c>
      <c r="AR180" s="270">
        <f t="shared" si="91"/>
        <v>0</v>
      </c>
      <c r="AS180" s="240">
        <f t="shared" si="92"/>
        <v>0</v>
      </c>
      <c r="AY180" s="158"/>
      <c r="AZ180" s="158"/>
      <c r="BK180" s="2"/>
      <c r="BL180" s="2"/>
      <c r="BM180" s="2"/>
      <c r="BN180" s="2"/>
      <c r="BO180" s="2"/>
      <c r="BP180" s="2"/>
      <c r="BQ180" s="2"/>
      <c r="BR180" s="2"/>
      <c r="BS180" s="2"/>
      <c r="BT180" s="2"/>
      <c r="BU180" s="2"/>
      <c r="BV180" s="2"/>
      <c r="BW180" s="2"/>
      <c r="BX180" s="2"/>
      <c r="BY180" s="2"/>
      <c r="BZ180" s="2"/>
      <c r="CA180" s="2"/>
      <c r="CI180"/>
      <c r="CJ180"/>
      <c r="CK180"/>
      <c r="CL180"/>
      <c r="CM180"/>
      <c r="CN180"/>
      <c r="CO180"/>
      <c r="CP180"/>
      <c r="CQ180"/>
      <c r="CR180"/>
      <c r="CS180"/>
      <c r="CT180"/>
      <c r="CU180"/>
      <c r="CV180"/>
      <c r="CW180"/>
      <c r="CX180"/>
    </row>
    <row r="181" spans="2:102" x14ac:dyDescent="0.35">
      <c r="B181" s="70" t="str">
        <f t="shared" si="93"/>
        <v/>
      </c>
      <c r="C181" s="164" t="str">
        <f t="shared" si="93"/>
        <v/>
      </c>
      <c r="D181" s="262" t="str">
        <f t="shared" si="93"/>
        <v/>
      </c>
      <c r="E181" s="262">
        <f t="shared" si="93"/>
        <v>45016</v>
      </c>
      <c r="F181" s="262">
        <f t="shared" si="93"/>
        <v>0</v>
      </c>
      <c r="G181" s="96">
        <f t="shared" si="47"/>
        <v>0</v>
      </c>
      <c r="H181" s="237">
        <f>IF(G181=0,0,SUMIFS('Sch A. Input'!H72:CA72,'Sch A. Input'!$H$14:$CA$14,"Recurring",'Sch A. Input'!$H$13:$CA$13,"&lt;="&amp;$O$120,'Sch A. Input'!$H$13:$CA$13,"&lt;="&amp;$L$11))</f>
        <v>0</v>
      </c>
      <c r="I181" s="237">
        <f>IF(G181=0,0,SUMIFS('Sch A. Input'!H72:CA72,'Sch A. Input'!$H$14:$CA$14,"One-time",'Sch A. Input'!$H$13:$CA$13,"&lt;="&amp;$O$120,'Sch A. Input'!$H$13:$CA$13,"&lt;="&amp;$L$11))</f>
        <v>0</v>
      </c>
      <c r="J181" s="272">
        <f t="shared" si="48"/>
        <v>0</v>
      </c>
      <c r="K181" s="237">
        <f t="shared" si="49"/>
        <v>0</v>
      </c>
      <c r="L181" s="237">
        <f t="shared" si="50"/>
        <v>0</v>
      </c>
      <c r="M181" s="265">
        <f t="shared" si="51"/>
        <v>0</v>
      </c>
      <c r="N181" s="270">
        <f t="shared" si="85"/>
        <v>0</v>
      </c>
      <c r="O181" s="240">
        <f t="shared" si="86"/>
        <v>0</v>
      </c>
      <c r="P181" s="241"/>
      <c r="Q181" s="274">
        <f t="shared" si="52"/>
        <v>0</v>
      </c>
      <c r="R181" s="237">
        <f>IF(Q181=0,0,SUMIFS('Sch A. Input'!$H72:$CA72,'Sch A. Input'!$H$14:$CA$14,"Recurring",'Sch A. Input'!$H$13:$CA$13,"&lt;="&amp;$Y$120,'Sch A. Input'!$H$13:$CA$13,"&gt;"&amp;$O$120,'Sch A. Input'!$H$13:$CA$13,"&lt;="&amp;$L$11))</f>
        <v>0</v>
      </c>
      <c r="S181" s="237">
        <f>IF(Q181=0,0,SUMIFS('Sch A. Input'!$H72:$CA72,'Sch A. Input'!$H$14:$CA$14,"One-time",'Sch A. Input'!$H$13:$CA$13,"&lt;="&amp;$Y$120,'Sch A. Input'!$H$13:$CA$13,"&gt;"&amp;$O$120,'Sch A. Input'!$H$13:$CA$13,"&lt;="&amp;$L$11))</f>
        <v>0</v>
      </c>
      <c r="T181" s="272">
        <f t="shared" si="53"/>
        <v>0</v>
      </c>
      <c r="U181" s="237">
        <f t="shared" si="54"/>
        <v>0</v>
      </c>
      <c r="V181" s="237">
        <f t="shared" si="55"/>
        <v>0</v>
      </c>
      <c r="W181" s="265">
        <f t="shared" si="56"/>
        <v>0</v>
      </c>
      <c r="X181" s="270">
        <f t="shared" si="87"/>
        <v>0</v>
      </c>
      <c r="Y181" s="240">
        <f t="shared" si="88"/>
        <v>0</v>
      </c>
      <c r="Z181" s="241"/>
      <c r="AA181" s="274">
        <f t="shared" si="57"/>
        <v>0</v>
      </c>
      <c r="AB181" s="237">
        <f>IF(AA181=0,0,SUMIFS('Sch A. Input'!H72:CA72,'Sch A. Input'!$H$14:$CA$14,"Recurring",'Sch A. Input'!$H$13:$CA$13,"&lt;="&amp;$L$11,'Sch A. Input'!$H$13:$CA$13,"&lt;="&amp;$AI$120,'Sch A. Input'!$H$13:$CA$13,"&gt;"&amp;$Y$120))</f>
        <v>0</v>
      </c>
      <c r="AC181" s="237">
        <f>IF(AA181=0,0,SUMIFS('Sch A. Input'!H72:CA72,'Sch A. Input'!$H$14:$CA$14,"One-time",'Sch A. Input'!$H$13:$CA$13,"&lt;="&amp;$L$11,'Sch A. Input'!$H$13:$CA$13,"&lt;="&amp;$AI$120,'Sch A. Input'!$H$13:$CA$13,"&gt;"&amp;$Y$120))</f>
        <v>0</v>
      </c>
      <c r="AD181" s="272">
        <f t="shared" si="58"/>
        <v>0</v>
      </c>
      <c r="AE181" s="237">
        <f t="shared" si="59"/>
        <v>0</v>
      </c>
      <c r="AF181" s="237">
        <f t="shared" si="60"/>
        <v>0</v>
      </c>
      <c r="AG181" s="265">
        <f t="shared" si="61"/>
        <v>0</v>
      </c>
      <c r="AH181" s="270">
        <f t="shared" si="89"/>
        <v>0</v>
      </c>
      <c r="AI181" s="240">
        <f t="shared" si="90"/>
        <v>0</v>
      </c>
      <c r="AK181" s="274">
        <f t="shared" si="62"/>
        <v>0</v>
      </c>
      <c r="AL181" s="237">
        <f>IF(AK181=0,0,SUMIFS('Sch A. Input'!H72:CA72,'Sch A. Input'!$H$14:$CA$14,"Recurring",'Sch A. Input'!$H$13:$CA$13,"&lt;="&amp;$L$11,'Sch A. Input'!$H$13:$CA$13,"&lt;="&amp;$AS$120,'Sch A. Input'!$H$13:$CA$13,"&gt;"&amp;$AI$120))</f>
        <v>0</v>
      </c>
      <c r="AM181" s="237">
        <f>IF(AK181=0,0,SUMIFS('Sch A. Input'!H72:CA72,'Sch A. Input'!$H$14:$CA$14,"One-time",'Sch A. Input'!$H$13:$CA$13,"&lt;="&amp;L$11,'Sch A. Input'!$H$13:$CA$13,"&lt;="&amp;$AS$120,'Sch A. Input'!$H$13:$CA$13,"&gt;"&amp;$AI$120))</f>
        <v>0</v>
      </c>
      <c r="AN181" s="272">
        <f t="shared" si="63"/>
        <v>0</v>
      </c>
      <c r="AO181" s="237">
        <f t="shared" si="64"/>
        <v>0</v>
      </c>
      <c r="AP181" s="237">
        <f t="shared" si="65"/>
        <v>0</v>
      </c>
      <c r="AQ181" s="265">
        <f t="shared" si="66"/>
        <v>0</v>
      </c>
      <c r="AR181" s="270">
        <f t="shared" si="91"/>
        <v>0</v>
      </c>
      <c r="AS181" s="240">
        <f t="shared" si="92"/>
        <v>0</v>
      </c>
      <c r="AY181" s="158"/>
      <c r="AZ181" s="158"/>
      <c r="BK181" s="2"/>
      <c r="BL181" s="2"/>
      <c r="BM181" s="2"/>
      <c r="BN181" s="2"/>
      <c r="BO181" s="2"/>
      <c r="BP181" s="2"/>
      <c r="BQ181" s="2"/>
      <c r="BR181" s="2"/>
      <c r="BS181" s="2"/>
      <c r="BT181" s="2"/>
      <c r="BU181" s="2"/>
      <c r="BV181" s="2"/>
      <c r="BW181" s="2"/>
      <c r="BX181" s="2"/>
      <c r="BY181" s="2"/>
      <c r="BZ181" s="2"/>
      <c r="CA181" s="2"/>
      <c r="CI181"/>
      <c r="CJ181"/>
      <c r="CK181"/>
      <c r="CL181"/>
      <c r="CM181"/>
      <c r="CN181"/>
      <c r="CO181"/>
      <c r="CP181"/>
      <c r="CQ181"/>
      <c r="CR181"/>
      <c r="CS181"/>
      <c r="CT181"/>
      <c r="CU181"/>
      <c r="CV181"/>
      <c r="CW181"/>
      <c r="CX181"/>
    </row>
    <row r="182" spans="2:102" x14ac:dyDescent="0.35">
      <c r="B182" s="70" t="str">
        <f t="shared" si="93"/>
        <v/>
      </c>
      <c r="C182" s="164" t="str">
        <f t="shared" si="93"/>
        <v/>
      </c>
      <c r="D182" s="262" t="str">
        <f t="shared" si="93"/>
        <v/>
      </c>
      <c r="E182" s="262">
        <f t="shared" si="93"/>
        <v>45016</v>
      </c>
      <c r="F182" s="262">
        <f t="shared" si="93"/>
        <v>0</v>
      </c>
      <c r="G182" s="96">
        <f t="shared" si="47"/>
        <v>0</v>
      </c>
      <c r="H182" s="237">
        <f>IF(G182=0,0,SUMIFS('Sch A. Input'!H73:CA73,'Sch A. Input'!$H$14:$CA$14,"Recurring",'Sch A. Input'!$H$13:$CA$13,"&lt;="&amp;$O$120,'Sch A. Input'!$H$13:$CA$13,"&lt;="&amp;$L$11))</f>
        <v>0</v>
      </c>
      <c r="I182" s="237">
        <f>IF(G182=0,0,SUMIFS('Sch A. Input'!H73:CA73,'Sch A. Input'!$H$14:$CA$14,"One-time",'Sch A. Input'!$H$13:$CA$13,"&lt;="&amp;$O$120,'Sch A. Input'!$H$13:$CA$13,"&lt;="&amp;$L$11))</f>
        <v>0</v>
      </c>
      <c r="J182" s="272">
        <f t="shared" si="48"/>
        <v>0</v>
      </c>
      <c r="K182" s="237">
        <f t="shared" si="49"/>
        <v>0</v>
      </c>
      <c r="L182" s="237">
        <f t="shared" si="50"/>
        <v>0</v>
      </c>
      <c r="M182" s="265">
        <f t="shared" si="51"/>
        <v>0</v>
      </c>
      <c r="N182" s="270">
        <f t="shared" si="85"/>
        <v>0</v>
      </c>
      <c r="O182" s="240">
        <f t="shared" si="86"/>
        <v>0</v>
      </c>
      <c r="P182" s="241"/>
      <c r="Q182" s="274">
        <f t="shared" si="52"/>
        <v>0</v>
      </c>
      <c r="R182" s="237">
        <f>IF(Q182=0,0,SUMIFS('Sch A. Input'!$H73:$CA73,'Sch A. Input'!$H$14:$CA$14,"Recurring",'Sch A. Input'!$H$13:$CA$13,"&lt;="&amp;$Y$120,'Sch A. Input'!$H$13:$CA$13,"&gt;"&amp;$O$120,'Sch A. Input'!$H$13:$CA$13,"&lt;="&amp;$L$11))</f>
        <v>0</v>
      </c>
      <c r="S182" s="237">
        <f>IF(Q182=0,0,SUMIFS('Sch A. Input'!$H73:$CA73,'Sch A. Input'!$H$14:$CA$14,"One-time",'Sch A. Input'!$H$13:$CA$13,"&lt;="&amp;$Y$120,'Sch A. Input'!$H$13:$CA$13,"&gt;"&amp;$O$120,'Sch A. Input'!$H$13:$CA$13,"&lt;="&amp;$L$11))</f>
        <v>0</v>
      </c>
      <c r="T182" s="272">
        <f t="shared" si="53"/>
        <v>0</v>
      </c>
      <c r="U182" s="237">
        <f t="shared" si="54"/>
        <v>0</v>
      </c>
      <c r="V182" s="237">
        <f t="shared" si="55"/>
        <v>0</v>
      </c>
      <c r="W182" s="265">
        <f t="shared" si="56"/>
        <v>0</v>
      </c>
      <c r="X182" s="270">
        <f t="shared" si="87"/>
        <v>0</v>
      </c>
      <c r="Y182" s="240">
        <f t="shared" si="88"/>
        <v>0</v>
      </c>
      <c r="Z182" s="241"/>
      <c r="AA182" s="274">
        <f t="shared" si="57"/>
        <v>0</v>
      </c>
      <c r="AB182" s="237">
        <f>IF(AA182=0,0,SUMIFS('Sch A. Input'!H73:CA73,'Sch A. Input'!$H$14:$CA$14,"Recurring",'Sch A. Input'!$H$13:$CA$13,"&lt;="&amp;$L$11,'Sch A. Input'!$H$13:$CA$13,"&lt;="&amp;$AI$120,'Sch A. Input'!$H$13:$CA$13,"&gt;"&amp;$Y$120))</f>
        <v>0</v>
      </c>
      <c r="AC182" s="237">
        <f>IF(AA182=0,0,SUMIFS('Sch A. Input'!H73:CA73,'Sch A. Input'!$H$14:$CA$14,"One-time",'Sch A. Input'!$H$13:$CA$13,"&lt;="&amp;$L$11,'Sch A. Input'!$H$13:$CA$13,"&lt;="&amp;$AI$120,'Sch A. Input'!$H$13:$CA$13,"&gt;"&amp;$Y$120))</f>
        <v>0</v>
      </c>
      <c r="AD182" s="272">
        <f t="shared" si="58"/>
        <v>0</v>
      </c>
      <c r="AE182" s="237">
        <f t="shared" si="59"/>
        <v>0</v>
      </c>
      <c r="AF182" s="237">
        <f t="shared" si="60"/>
        <v>0</v>
      </c>
      <c r="AG182" s="265">
        <f t="shared" si="61"/>
        <v>0</v>
      </c>
      <c r="AH182" s="270">
        <f t="shared" si="89"/>
        <v>0</v>
      </c>
      <c r="AI182" s="240">
        <f t="shared" si="90"/>
        <v>0</v>
      </c>
      <c r="AK182" s="274">
        <f t="shared" si="62"/>
        <v>0</v>
      </c>
      <c r="AL182" s="237">
        <f>IF(AK182=0,0,SUMIFS('Sch A. Input'!H73:CA73,'Sch A. Input'!$H$14:$CA$14,"Recurring",'Sch A. Input'!$H$13:$CA$13,"&lt;="&amp;$L$11,'Sch A. Input'!$H$13:$CA$13,"&lt;="&amp;$AS$120,'Sch A. Input'!$H$13:$CA$13,"&gt;"&amp;$AI$120))</f>
        <v>0</v>
      </c>
      <c r="AM182" s="237">
        <f>IF(AK182=0,0,SUMIFS('Sch A. Input'!H73:CA73,'Sch A. Input'!$H$14:$CA$14,"One-time",'Sch A. Input'!$H$13:$CA$13,"&lt;="&amp;L$11,'Sch A. Input'!$H$13:$CA$13,"&lt;="&amp;$AS$120,'Sch A. Input'!$H$13:$CA$13,"&gt;"&amp;$AI$120))</f>
        <v>0</v>
      </c>
      <c r="AN182" s="272">
        <f t="shared" si="63"/>
        <v>0</v>
      </c>
      <c r="AO182" s="237">
        <f t="shared" si="64"/>
        <v>0</v>
      </c>
      <c r="AP182" s="237">
        <f t="shared" si="65"/>
        <v>0</v>
      </c>
      <c r="AQ182" s="265">
        <f t="shared" si="66"/>
        <v>0</v>
      </c>
      <c r="AR182" s="270">
        <f t="shared" si="91"/>
        <v>0</v>
      </c>
      <c r="AS182" s="240">
        <f t="shared" si="92"/>
        <v>0</v>
      </c>
      <c r="AY182" s="158"/>
      <c r="AZ182" s="158"/>
      <c r="BK182" s="2"/>
      <c r="BL182" s="2"/>
      <c r="BM182" s="2"/>
      <c r="BN182" s="2"/>
      <c r="BO182" s="2"/>
      <c r="BP182" s="2"/>
      <c r="BQ182" s="2"/>
      <c r="BR182" s="2"/>
      <c r="BS182" s="2"/>
      <c r="BT182" s="2"/>
      <c r="BU182" s="2"/>
      <c r="BV182" s="2"/>
      <c r="BW182" s="2"/>
      <c r="BX182" s="2"/>
      <c r="BY182" s="2"/>
      <c r="BZ182" s="2"/>
      <c r="CA182" s="2"/>
      <c r="CI182"/>
      <c r="CJ182"/>
      <c r="CK182"/>
      <c r="CL182"/>
      <c r="CM182"/>
      <c r="CN182"/>
      <c r="CO182"/>
      <c r="CP182"/>
      <c r="CQ182"/>
      <c r="CR182"/>
      <c r="CS182"/>
      <c r="CT182"/>
      <c r="CU182"/>
      <c r="CV182"/>
      <c r="CW182"/>
      <c r="CX182"/>
    </row>
    <row r="183" spans="2:102" x14ac:dyDescent="0.35">
      <c r="B183" s="70" t="str">
        <f t="shared" ref="B183:F202" si="94">B76</f>
        <v/>
      </c>
      <c r="C183" s="164" t="str">
        <f t="shared" si="94"/>
        <v/>
      </c>
      <c r="D183" s="262" t="str">
        <f t="shared" si="94"/>
        <v/>
      </c>
      <c r="E183" s="262">
        <f t="shared" si="94"/>
        <v>45016</v>
      </c>
      <c r="F183" s="262">
        <f t="shared" si="94"/>
        <v>0</v>
      </c>
      <c r="G183" s="96">
        <f t="shared" si="47"/>
        <v>0</v>
      </c>
      <c r="H183" s="237">
        <f>IF(G183=0,0,SUMIFS('Sch A. Input'!H74:CA74,'Sch A. Input'!$H$14:$CA$14,"Recurring",'Sch A. Input'!$H$13:$CA$13,"&lt;="&amp;$O$120,'Sch A. Input'!$H$13:$CA$13,"&lt;="&amp;$L$11))</f>
        <v>0</v>
      </c>
      <c r="I183" s="237">
        <f>IF(G183=0,0,SUMIFS('Sch A. Input'!H74:CA74,'Sch A. Input'!$H$14:$CA$14,"One-time",'Sch A. Input'!$H$13:$CA$13,"&lt;="&amp;$O$120,'Sch A. Input'!$H$13:$CA$13,"&lt;="&amp;$L$11))</f>
        <v>0</v>
      </c>
      <c r="J183" s="272">
        <f t="shared" si="48"/>
        <v>0</v>
      </c>
      <c r="K183" s="237">
        <f t="shared" si="49"/>
        <v>0</v>
      </c>
      <c r="L183" s="237">
        <f t="shared" si="50"/>
        <v>0</v>
      </c>
      <c r="M183" s="265">
        <f t="shared" si="51"/>
        <v>0</v>
      </c>
      <c r="N183" s="270">
        <f t="shared" si="85"/>
        <v>0</v>
      </c>
      <c r="O183" s="240">
        <f t="shared" si="86"/>
        <v>0</v>
      </c>
      <c r="P183" s="241"/>
      <c r="Q183" s="274">
        <f t="shared" si="52"/>
        <v>0</v>
      </c>
      <c r="R183" s="237">
        <f>IF(Q183=0,0,SUMIFS('Sch A. Input'!$H74:$CA74,'Sch A. Input'!$H$14:$CA$14,"Recurring",'Sch A. Input'!$H$13:$CA$13,"&lt;="&amp;$Y$120,'Sch A. Input'!$H$13:$CA$13,"&gt;"&amp;$O$120,'Sch A. Input'!$H$13:$CA$13,"&lt;="&amp;$L$11))</f>
        <v>0</v>
      </c>
      <c r="S183" s="237">
        <f>IF(Q183=0,0,SUMIFS('Sch A. Input'!$H74:$CA74,'Sch A. Input'!$H$14:$CA$14,"One-time",'Sch A. Input'!$H$13:$CA$13,"&lt;="&amp;$Y$120,'Sch A. Input'!$H$13:$CA$13,"&gt;"&amp;$O$120,'Sch A. Input'!$H$13:$CA$13,"&lt;="&amp;$L$11))</f>
        <v>0</v>
      </c>
      <c r="T183" s="272">
        <f t="shared" si="53"/>
        <v>0</v>
      </c>
      <c r="U183" s="237">
        <f t="shared" si="54"/>
        <v>0</v>
      </c>
      <c r="V183" s="237">
        <f t="shared" si="55"/>
        <v>0</v>
      </c>
      <c r="W183" s="265">
        <f t="shared" si="56"/>
        <v>0</v>
      </c>
      <c r="X183" s="270">
        <f t="shared" si="87"/>
        <v>0</v>
      </c>
      <c r="Y183" s="240">
        <f t="shared" si="88"/>
        <v>0</v>
      </c>
      <c r="Z183" s="241"/>
      <c r="AA183" s="274">
        <f t="shared" si="57"/>
        <v>0</v>
      </c>
      <c r="AB183" s="237">
        <f>IF(AA183=0,0,SUMIFS('Sch A. Input'!H74:CA74,'Sch A. Input'!$H$14:$CA$14,"Recurring",'Sch A. Input'!$H$13:$CA$13,"&lt;="&amp;$L$11,'Sch A. Input'!$H$13:$CA$13,"&lt;="&amp;$AI$120,'Sch A. Input'!$H$13:$CA$13,"&gt;"&amp;$Y$120))</f>
        <v>0</v>
      </c>
      <c r="AC183" s="237">
        <f>IF(AA183=0,0,SUMIFS('Sch A. Input'!H74:CA74,'Sch A. Input'!$H$14:$CA$14,"One-time",'Sch A. Input'!$H$13:$CA$13,"&lt;="&amp;$L$11,'Sch A. Input'!$H$13:$CA$13,"&lt;="&amp;$AI$120,'Sch A. Input'!$H$13:$CA$13,"&gt;"&amp;$Y$120))</f>
        <v>0</v>
      </c>
      <c r="AD183" s="272">
        <f t="shared" si="58"/>
        <v>0</v>
      </c>
      <c r="AE183" s="237">
        <f t="shared" si="59"/>
        <v>0</v>
      </c>
      <c r="AF183" s="237">
        <f t="shared" si="60"/>
        <v>0</v>
      </c>
      <c r="AG183" s="265">
        <f t="shared" si="61"/>
        <v>0</v>
      </c>
      <c r="AH183" s="270">
        <f t="shared" si="89"/>
        <v>0</v>
      </c>
      <c r="AI183" s="240">
        <f t="shared" si="90"/>
        <v>0</v>
      </c>
      <c r="AK183" s="274">
        <f t="shared" si="62"/>
        <v>0</v>
      </c>
      <c r="AL183" s="237">
        <f>IF(AK183=0,0,SUMIFS('Sch A. Input'!H74:CA74,'Sch A. Input'!$H$14:$CA$14,"Recurring",'Sch A. Input'!$H$13:$CA$13,"&lt;="&amp;$L$11,'Sch A. Input'!$H$13:$CA$13,"&lt;="&amp;$AS$120,'Sch A. Input'!$H$13:$CA$13,"&gt;"&amp;$AI$120))</f>
        <v>0</v>
      </c>
      <c r="AM183" s="237">
        <f>IF(AK183=0,0,SUMIFS('Sch A. Input'!H74:CA74,'Sch A. Input'!$H$14:$CA$14,"One-time",'Sch A. Input'!$H$13:$CA$13,"&lt;="&amp;L$11,'Sch A. Input'!$H$13:$CA$13,"&lt;="&amp;$AS$120,'Sch A. Input'!$H$13:$CA$13,"&gt;"&amp;$AI$120))</f>
        <v>0</v>
      </c>
      <c r="AN183" s="272">
        <f t="shared" si="63"/>
        <v>0</v>
      </c>
      <c r="AO183" s="237">
        <f t="shared" si="64"/>
        <v>0</v>
      </c>
      <c r="AP183" s="237">
        <f t="shared" si="65"/>
        <v>0</v>
      </c>
      <c r="AQ183" s="265">
        <f t="shared" si="66"/>
        <v>0</v>
      </c>
      <c r="AR183" s="270">
        <f t="shared" si="91"/>
        <v>0</v>
      </c>
      <c r="AS183" s="240">
        <f t="shared" si="92"/>
        <v>0</v>
      </c>
      <c r="AY183" s="158"/>
      <c r="AZ183" s="158"/>
      <c r="BK183" s="2"/>
      <c r="BL183" s="2"/>
      <c r="BM183" s="2"/>
      <c r="BN183" s="2"/>
      <c r="BO183" s="2"/>
      <c r="BP183" s="2"/>
      <c r="BQ183" s="2"/>
      <c r="BR183" s="2"/>
      <c r="BS183" s="2"/>
      <c r="BT183" s="2"/>
      <c r="BU183" s="2"/>
      <c r="BV183" s="2"/>
      <c r="BW183" s="2"/>
      <c r="BX183" s="2"/>
      <c r="BY183" s="2"/>
      <c r="BZ183" s="2"/>
      <c r="CA183" s="2"/>
      <c r="CI183"/>
      <c r="CJ183"/>
      <c r="CK183"/>
      <c r="CL183"/>
      <c r="CM183"/>
      <c r="CN183"/>
      <c r="CO183"/>
      <c r="CP183"/>
      <c r="CQ183"/>
      <c r="CR183"/>
      <c r="CS183"/>
      <c r="CT183"/>
      <c r="CU183"/>
      <c r="CV183"/>
      <c r="CW183"/>
      <c r="CX183"/>
    </row>
    <row r="184" spans="2:102" x14ac:dyDescent="0.35">
      <c r="B184" s="70" t="str">
        <f t="shared" si="94"/>
        <v/>
      </c>
      <c r="C184" s="164" t="str">
        <f t="shared" si="94"/>
        <v/>
      </c>
      <c r="D184" s="262" t="str">
        <f t="shared" si="94"/>
        <v/>
      </c>
      <c r="E184" s="262">
        <f t="shared" si="94"/>
        <v>45016</v>
      </c>
      <c r="F184" s="262">
        <f t="shared" si="94"/>
        <v>0</v>
      </c>
      <c r="G184" s="96">
        <f t="shared" si="47"/>
        <v>0</v>
      </c>
      <c r="H184" s="237">
        <f>IF(G184=0,0,SUMIFS('Sch A. Input'!H75:CA75,'Sch A. Input'!$H$14:$CA$14,"Recurring",'Sch A. Input'!$H$13:$CA$13,"&lt;="&amp;$O$120,'Sch A. Input'!$H$13:$CA$13,"&lt;="&amp;$L$11))</f>
        <v>0</v>
      </c>
      <c r="I184" s="237">
        <f>IF(G184=0,0,SUMIFS('Sch A. Input'!H75:CA75,'Sch A. Input'!$H$14:$CA$14,"One-time",'Sch A. Input'!$H$13:$CA$13,"&lt;="&amp;$O$120,'Sch A. Input'!$H$13:$CA$13,"&lt;="&amp;$L$11))</f>
        <v>0</v>
      </c>
      <c r="J184" s="272">
        <f t="shared" si="48"/>
        <v>0</v>
      </c>
      <c r="K184" s="237">
        <f t="shared" si="49"/>
        <v>0</v>
      </c>
      <c r="L184" s="237">
        <f t="shared" si="50"/>
        <v>0</v>
      </c>
      <c r="M184" s="265">
        <f t="shared" si="51"/>
        <v>0</v>
      </c>
      <c r="N184" s="270">
        <f t="shared" si="85"/>
        <v>0</v>
      </c>
      <c r="O184" s="240">
        <f t="shared" si="86"/>
        <v>0</v>
      </c>
      <c r="P184" s="241"/>
      <c r="Q184" s="274">
        <f t="shared" si="52"/>
        <v>0</v>
      </c>
      <c r="R184" s="237">
        <f>IF(Q184=0,0,SUMIFS('Sch A. Input'!$H75:$CA75,'Sch A. Input'!$H$14:$CA$14,"Recurring",'Sch A. Input'!$H$13:$CA$13,"&lt;="&amp;$Y$120,'Sch A. Input'!$H$13:$CA$13,"&gt;"&amp;$O$120,'Sch A. Input'!$H$13:$CA$13,"&lt;="&amp;$L$11))</f>
        <v>0</v>
      </c>
      <c r="S184" s="237">
        <f>IF(Q184=0,0,SUMIFS('Sch A. Input'!$H75:$CA75,'Sch A. Input'!$H$14:$CA$14,"One-time",'Sch A. Input'!$H$13:$CA$13,"&lt;="&amp;$Y$120,'Sch A. Input'!$H$13:$CA$13,"&gt;"&amp;$O$120,'Sch A. Input'!$H$13:$CA$13,"&lt;="&amp;$L$11))</f>
        <v>0</v>
      </c>
      <c r="T184" s="272">
        <f t="shared" si="53"/>
        <v>0</v>
      </c>
      <c r="U184" s="237">
        <f t="shared" si="54"/>
        <v>0</v>
      </c>
      <c r="V184" s="237">
        <f t="shared" si="55"/>
        <v>0</v>
      </c>
      <c r="W184" s="265">
        <f t="shared" si="56"/>
        <v>0</v>
      </c>
      <c r="X184" s="270">
        <f t="shared" si="87"/>
        <v>0</v>
      </c>
      <c r="Y184" s="240">
        <f t="shared" si="88"/>
        <v>0</v>
      </c>
      <c r="Z184" s="241"/>
      <c r="AA184" s="274">
        <f t="shared" si="57"/>
        <v>0</v>
      </c>
      <c r="AB184" s="237">
        <f>IF(AA184=0,0,SUMIFS('Sch A. Input'!H75:CA75,'Sch A. Input'!$H$14:$CA$14,"Recurring",'Sch A. Input'!$H$13:$CA$13,"&lt;="&amp;$L$11,'Sch A. Input'!$H$13:$CA$13,"&lt;="&amp;$AI$120,'Sch A. Input'!$H$13:$CA$13,"&gt;"&amp;$Y$120))</f>
        <v>0</v>
      </c>
      <c r="AC184" s="237">
        <f>IF(AA184=0,0,SUMIFS('Sch A. Input'!H75:CA75,'Sch A. Input'!$H$14:$CA$14,"One-time",'Sch A. Input'!$H$13:$CA$13,"&lt;="&amp;$L$11,'Sch A. Input'!$H$13:$CA$13,"&lt;="&amp;$AI$120,'Sch A. Input'!$H$13:$CA$13,"&gt;"&amp;$Y$120))</f>
        <v>0</v>
      </c>
      <c r="AD184" s="272">
        <f t="shared" si="58"/>
        <v>0</v>
      </c>
      <c r="AE184" s="237">
        <f t="shared" si="59"/>
        <v>0</v>
      </c>
      <c r="AF184" s="237">
        <f t="shared" si="60"/>
        <v>0</v>
      </c>
      <c r="AG184" s="265">
        <f t="shared" si="61"/>
        <v>0</v>
      </c>
      <c r="AH184" s="270">
        <f t="shared" si="89"/>
        <v>0</v>
      </c>
      <c r="AI184" s="240">
        <f t="shared" si="90"/>
        <v>0</v>
      </c>
      <c r="AK184" s="274">
        <f t="shared" si="62"/>
        <v>0</v>
      </c>
      <c r="AL184" s="237">
        <f>IF(AK184=0,0,SUMIFS('Sch A. Input'!H75:CA75,'Sch A. Input'!$H$14:$CA$14,"Recurring",'Sch A. Input'!$H$13:$CA$13,"&lt;="&amp;$L$11,'Sch A. Input'!$H$13:$CA$13,"&lt;="&amp;$AS$120,'Sch A. Input'!$H$13:$CA$13,"&gt;"&amp;$AI$120))</f>
        <v>0</v>
      </c>
      <c r="AM184" s="237">
        <f>IF(AK184=0,0,SUMIFS('Sch A. Input'!H75:CA75,'Sch A. Input'!$H$14:$CA$14,"One-time",'Sch A. Input'!$H$13:$CA$13,"&lt;="&amp;L$11,'Sch A. Input'!$H$13:$CA$13,"&lt;="&amp;$AS$120,'Sch A. Input'!$H$13:$CA$13,"&gt;"&amp;$AI$120))</f>
        <v>0</v>
      </c>
      <c r="AN184" s="272">
        <f t="shared" si="63"/>
        <v>0</v>
      </c>
      <c r="AO184" s="237">
        <f t="shared" si="64"/>
        <v>0</v>
      </c>
      <c r="AP184" s="237">
        <f t="shared" si="65"/>
        <v>0</v>
      </c>
      <c r="AQ184" s="265">
        <f t="shared" si="66"/>
        <v>0</v>
      </c>
      <c r="AR184" s="270">
        <f t="shared" si="91"/>
        <v>0</v>
      </c>
      <c r="AS184" s="240">
        <f t="shared" si="92"/>
        <v>0</v>
      </c>
      <c r="AY184" s="158"/>
      <c r="AZ184" s="158"/>
      <c r="BK184" s="2"/>
      <c r="BL184" s="2"/>
      <c r="BM184" s="2"/>
      <c r="BN184" s="2"/>
      <c r="BO184" s="2"/>
      <c r="BP184" s="2"/>
      <c r="BQ184" s="2"/>
      <c r="BR184" s="2"/>
      <c r="BS184" s="2"/>
      <c r="BT184" s="2"/>
      <c r="BU184" s="2"/>
      <c r="BV184" s="2"/>
      <c r="BW184" s="2"/>
      <c r="BX184" s="2"/>
      <c r="BY184" s="2"/>
      <c r="BZ184" s="2"/>
      <c r="CA184" s="2"/>
      <c r="CI184"/>
      <c r="CJ184"/>
      <c r="CK184"/>
      <c r="CL184"/>
      <c r="CM184"/>
      <c r="CN184"/>
      <c r="CO184"/>
      <c r="CP184"/>
      <c r="CQ184"/>
      <c r="CR184"/>
      <c r="CS184"/>
      <c r="CT184"/>
      <c r="CU184"/>
      <c r="CV184"/>
      <c r="CW184"/>
      <c r="CX184"/>
    </row>
    <row r="185" spans="2:102" x14ac:dyDescent="0.35">
      <c r="B185" s="70" t="str">
        <f t="shared" si="94"/>
        <v/>
      </c>
      <c r="C185" s="164" t="str">
        <f t="shared" si="94"/>
        <v/>
      </c>
      <c r="D185" s="262" t="str">
        <f t="shared" si="94"/>
        <v/>
      </c>
      <c r="E185" s="262">
        <f t="shared" si="94"/>
        <v>45016</v>
      </c>
      <c r="F185" s="262">
        <f t="shared" si="94"/>
        <v>0</v>
      </c>
      <c r="G185" s="96">
        <f t="shared" si="47"/>
        <v>0</v>
      </c>
      <c r="H185" s="237">
        <f>IF(G185=0,0,SUMIFS('Sch A. Input'!H76:CA76,'Sch A. Input'!$H$14:$CA$14,"Recurring",'Sch A. Input'!$H$13:$CA$13,"&lt;="&amp;$O$120,'Sch A. Input'!$H$13:$CA$13,"&lt;="&amp;$L$11))</f>
        <v>0</v>
      </c>
      <c r="I185" s="237">
        <f>IF(G185=0,0,SUMIFS('Sch A. Input'!H76:CA76,'Sch A. Input'!$H$14:$CA$14,"One-time",'Sch A. Input'!$H$13:$CA$13,"&lt;="&amp;$O$120,'Sch A. Input'!$H$13:$CA$13,"&lt;="&amp;$L$11))</f>
        <v>0</v>
      </c>
      <c r="J185" s="272">
        <f t="shared" si="48"/>
        <v>0</v>
      </c>
      <c r="K185" s="237">
        <f t="shared" si="49"/>
        <v>0</v>
      </c>
      <c r="L185" s="237">
        <f t="shared" si="50"/>
        <v>0</v>
      </c>
      <c r="M185" s="265">
        <f t="shared" si="51"/>
        <v>0</v>
      </c>
      <c r="N185" s="270">
        <f t="shared" si="85"/>
        <v>0</v>
      </c>
      <c r="O185" s="240">
        <f t="shared" si="86"/>
        <v>0</v>
      </c>
      <c r="P185" s="241"/>
      <c r="Q185" s="274">
        <f t="shared" si="52"/>
        <v>0</v>
      </c>
      <c r="R185" s="237">
        <f>IF(Q185=0,0,SUMIFS('Sch A. Input'!$H76:$CA76,'Sch A. Input'!$H$14:$CA$14,"Recurring",'Sch A. Input'!$H$13:$CA$13,"&lt;="&amp;$Y$120,'Sch A. Input'!$H$13:$CA$13,"&gt;"&amp;$O$120,'Sch A. Input'!$H$13:$CA$13,"&lt;="&amp;$L$11))</f>
        <v>0</v>
      </c>
      <c r="S185" s="237">
        <f>IF(Q185=0,0,SUMIFS('Sch A. Input'!$H76:$CA76,'Sch A. Input'!$H$14:$CA$14,"One-time",'Sch A. Input'!$H$13:$CA$13,"&lt;="&amp;$Y$120,'Sch A. Input'!$H$13:$CA$13,"&gt;"&amp;$O$120,'Sch A. Input'!$H$13:$CA$13,"&lt;="&amp;$L$11))</f>
        <v>0</v>
      </c>
      <c r="T185" s="272">
        <f t="shared" si="53"/>
        <v>0</v>
      </c>
      <c r="U185" s="237">
        <f t="shared" si="54"/>
        <v>0</v>
      </c>
      <c r="V185" s="237">
        <f t="shared" si="55"/>
        <v>0</v>
      </c>
      <c r="W185" s="265">
        <f t="shared" si="56"/>
        <v>0</v>
      </c>
      <c r="X185" s="270">
        <f t="shared" si="87"/>
        <v>0</v>
      </c>
      <c r="Y185" s="240">
        <f t="shared" si="88"/>
        <v>0</v>
      </c>
      <c r="Z185" s="241"/>
      <c r="AA185" s="274">
        <f t="shared" si="57"/>
        <v>0</v>
      </c>
      <c r="AB185" s="237">
        <f>IF(AA185=0,0,SUMIFS('Sch A. Input'!H76:CA76,'Sch A. Input'!$H$14:$CA$14,"Recurring",'Sch A. Input'!$H$13:$CA$13,"&lt;="&amp;$L$11,'Sch A. Input'!$H$13:$CA$13,"&lt;="&amp;$AI$120,'Sch A. Input'!$H$13:$CA$13,"&gt;"&amp;$Y$120))</f>
        <v>0</v>
      </c>
      <c r="AC185" s="237">
        <f>IF(AA185=0,0,SUMIFS('Sch A. Input'!H76:CA76,'Sch A. Input'!$H$14:$CA$14,"One-time",'Sch A. Input'!$H$13:$CA$13,"&lt;="&amp;$L$11,'Sch A. Input'!$H$13:$CA$13,"&lt;="&amp;$AI$120,'Sch A. Input'!$H$13:$CA$13,"&gt;"&amp;$Y$120))</f>
        <v>0</v>
      </c>
      <c r="AD185" s="272">
        <f t="shared" si="58"/>
        <v>0</v>
      </c>
      <c r="AE185" s="237">
        <f t="shared" si="59"/>
        <v>0</v>
      </c>
      <c r="AF185" s="237">
        <f t="shared" si="60"/>
        <v>0</v>
      </c>
      <c r="AG185" s="265">
        <f t="shared" si="61"/>
        <v>0</v>
      </c>
      <c r="AH185" s="270">
        <f t="shared" si="89"/>
        <v>0</v>
      </c>
      <c r="AI185" s="240">
        <f t="shared" si="90"/>
        <v>0</v>
      </c>
      <c r="AK185" s="274">
        <f t="shared" si="62"/>
        <v>0</v>
      </c>
      <c r="AL185" s="237">
        <f>IF(AK185=0,0,SUMIFS('Sch A. Input'!H76:CA76,'Sch A. Input'!$H$14:$CA$14,"Recurring",'Sch A. Input'!$H$13:$CA$13,"&lt;="&amp;$L$11,'Sch A. Input'!$H$13:$CA$13,"&lt;="&amp;$AS$120,'Sch A. Input'!$H$13:$CA$13,"&gt;"&amp;$AI$120))</f>
        <v>0</v>
      </c>
      <c r="AM185" s="237">
        <f>IF(AK185=0,0,SUMIFS('Sch A. Input'!H76:CA76,'Sch A. Input'!$H$14:$CA$14,"One-time",'Sch A. Input'!$H$13:$CA$13,"&lt;="&amp;L$11,'Sch A. Input'!$H$13:$CA$13,"&lt;="&amp;$AS$120,'Sch A. Input'!$H$13:$CA$13,"&gt;"&amp;$AI$120))</f>
        <v>0</v>
      </c>
      <c r="AN185" s="272">
        <f t="shared" si="63"/>
        <v>0</v>
      </c>
      <c r="AO185" s="237">
        <f t="shared" si="64"/>
        <v>0</v>
      </c>
      <c r="AP185" s="237">
        <f t="shared" si="65"/>
        <v>0</v>
      </c>
      <c r="AQ185" s="265">
        <f t="shared" si="66"/>
        <v>0</v>
      </c>
      <c r="AR185" s="270">
        <f t="shared" si="91"/>
        <v>0</v>
      </c>
      <c r="AS185" s="240">
        <f t="shared" si="92"/>
        <v>0</v>
      </c>
      <c r="AY185" s="158"/>
      <c r="AZ185" s="158"/>
      <c r="BK185" s="2"/>
      <c r="BL185" s="2"/>
      <c r="BM185" s="2"/>
      <c r="BN185" s="2"/>
      <c r="BO185" s="2"/>
      <c r="BP185" s="2"/>
      <c r="BQ185" s="2"/>
      <c r="BR185" s="2"/>
      <c r="BS185" s="2"/>
      <c r="BT185" s="2"/>
      <c r="BU185" s="2"/>
      <c r="BV185" s="2"/>
      <c r="BW185" s="2"/>
      <c r="BX185" s="2"/>
      <c r="BY185" s="2"/>
      <c r="BZ185" s="2"/>
      <c r="CA185" s="2"/>
      <c r="CI185"/>
      <c r="CJ185"/>
      <c r="CK185"/>
      <c r="CL185"/>
      <c r="CM185"/>
      <c r="CN185"/>
      <c r="CO185"/>
      <c r="CP185"/>
      <c r="CQ185"/>
      <c r="CR185"/>
      <c r="CS185"/>
      <c r="CT185"/>
      <c r="CU185"/>
      <c r="CV185"/>
      <c r="CW185"/>
      <c r="CX185"/>
    </row>
    <row r="186" spans="2:102" x14ac:dyDescent="0.35">
      <c r="B186" s="70" t="str">
        <f t="shared" si="94"/>
        <v/>
      </c>
      <c r="C186" s="164" t="str">
        <f t="shared" si="94"/>
        <v/>
      </c>
      <c r="D186" s="262" t="str">
        <f t="shared" si="94"/>
        <v/>
      </c>
      <c r="E186" s="262">
        <f t="shared" si="94"/>
        <v>45016</v>
      </c>
      <c r="F186" s="262">
        <f t="shared" si="94"/>
        <v>0</v>
      </c>
      <c r="G186" s="96">
        <f t="shared" si="47"/>
        <v>0</v>
      </c>
      <c r="H186" s="237">
        <f>IF(G186=0,0,SUMIFS('Sch A. Input'!H77:CA77,'Sch A. Input'!$H$14:$CA$14,"Recurring",'Sch A. Input'!$H$13:$CA$13,"&lt;="&amp;$O$120,'Sch A. Input'!$H$13:$CA$13,"&lt;="&amp;$L$11))</f>
        <v>0</v>
      </c>
      <c r="I186" s="237">
        <f>IF(G186=0,0,SUMIFS('Sch A. Input'!H77:CA77,'Sch A. Input'!$H$14:$CA$14,"One-time",'Sch A. Input'!$H$13:$CA$13,"&lt;="&amp;$O$120,'Sch A. Input'!$H$13:$CA$13,"&lt;="&amp;$L$11))</f>
        <v>0</v>
      </c>
      <c r="J186" s="272">
        <f t="shared" si="48"/>
        <v>0</v>
      </c>
      <c r="K186" s="237">
        <f t="shared" si="49"/>
        <v>0</v>
      </c>
      <c r="L186" s="237">
        <f t="shared" si="50"/>
        <v>0</v>
      </c>
      <c r="M186" s="265">
        <f t="shared" si="51"/>
        <v>0</v>
      </c>
      <c r="N186" s="270">
        <f t="shared" si="85"/>
        <v>0</v>
      </c>
      <c r="O186" s="240">
        <f t="shared" si="86"/>
        <v>0</v>
      </c>
      <c r="P186" s="241"/>
      <c r="Q186" s="274">
        <f t="shared" si="52"/>
        <v>0</v>
      </c>
      <c r="R186" s="237">
        <f>IF(Q186=0,0,SUMIFS('Sch A. Input'!$H77:$CA77,'Sch A. Input'!$H$14:$CA$14,"Recurring",'Sch A. Input'!$H$13:$CA$13,"&lt;="&amp;$Y$120,'Sch A. Input'!$H$13:$CA$13,"&gt;"&amp;$O$120,'Sch A. Input'!$H$13:$CA$13,"&lt;="&amp;$L$11))</f>
        <v>0</v>
      </c>
      <c r="S186" s="237">
        <f>IF(Q186=0,0,SUMIFS('Sch A. Input'!$H77:$CA77,'Sch A. Input'!$H$14:$CA$14,"One-time",'Sch A. Input'!$H$13:$CA$13,"&lt;="&amp;$Y$120,'Sch A. Input'!$H$13:$CA$13,"&gt;"&amp;$O$120,'Sch A. Input'!$H$13:$CA$13,"&lt;="&amp;$L$11))</f>
        <v>0</v>
      </c>
      <c r="T186" s="272">
        <f t="shared" si="53"/>
        <v>0</v>
      </c>
      <c r="U186" s="237">
        <f t="shared" si="54"/>
        <v>0</v>
      </c>
      <c r="V186" s="237">
        <f t="shared" si="55"/>
        <v>0</v>
      </c>
      <c r="W186" s="265">
        <f t="shared" si="56"/>
        <v>0</v>
      </c>
      <c r="X186" s="270">
        <f t="shared" si="87"/>
        <v>0</v>
      </c>
      <c r="Y186" s="240">
        <f t="shared" si="88"/>
        <v>0</v>
      </c>
      <c r="Z186" s="241"/>
      <c r="AA186" s="274">
        <f t="shared" si="57"/>
        <v>0</v>
      </c>
      <c r="AB186" s="237">
        <f>IF(AA186=0,0,SUMIFS('Sch A. Input'!H77:CA77,'Sch A. Input'!$H$14:$CA$14,"Recurring",'Sch A. Input'!$H$13:$CA$13,"&lt;="&amp;$L$11,'Sch A. Input'!$H$13:$CA$13,"&lt;="&amp;$AI$120,'Sch A. Input'!$H$13:$CA$13,"&gt;"&amp;$Y$120))</f>
        <v>0</v>
      </c>
      <c r="AC186" s="237">
        <f>IF(AA186=0,0,SUMIFS('Sch A. Input'!H77:CA77,'Sch A. Input'!$H$14:$CA$14,"One-time",'Sch A. Input'!$H$13:$CA$13,"&lt;="&amp;$L$11,'Sch A. Input'!$H$13:$CA$13,"&lt;="&amp;$AI$120,'Sch A. Input'!$H$13:$CA$13,"&gt;"&amp;$Y$120))</f>
        <v>0</v>
      </c>
      <c r="AD186" s="272">
        <f t="shared" si="58"/>
        <v>0</v>
      </c>
      <c r="AE186" s="237">
        <f t="shared" si="59"/>
        <v>0</v>
      </c>
      <c r="AF186" s="237">
        <f t="shared" si="60"/>
        <v>0</v>
      </c>
      <c r="AG186" s="265">
        <f t="shared" si="61"/>
        <v>0</v>
      </c>
      <c r="AH186" s="270">
        <f t="shared" si="89"/>
        <v>0</v>
      </c>
      <c r="AI186" s="240">
        <f t="shared" si="90"/>
        <v>0</v>
      </c>
      <c r="AK186" s="274">
        <f t="shared" si="62"/>
        <v>0</v>
      </c>
      <c r="AL186" s="237">
        <f>IF(AK186=0,0,SUMIFS('Sch A. Input'!H77:CA77,'Sch A. Input'!$H$14:$CA$14,"Recurring",'Sch A. Input'!$H$13:$CA$13,"&lt;="&amp;$L$11,'Sch A. Input'!$H$13:$CA$13,"&lt;="&amp;$AS$120,'Sch A. Input'!$H$13:$CA$13,"&gt;"&amp;$AI$120))</f>
        <v>0</v>
      </c>
      <c r="AM186" s="237">
        <f>IF(AK186=0,0,SUMIFS('Sch A. Input'!H77:CA77,'Sch A. Input'!$H$14:$CA$14,"One-time",'Sch A. Input'!$H$13:$CA$13,"&lt;="&amp;L$11,'Sch A. Input'!$H$13:$CA$13,"&lt;="&amp;$AS$120,'Sch A. Input'!$H$13:$CA$13,"&gt;"&amp;$AI$120))</f>
        <v>0</v>
      </c>
      <c r="AN186" s="272">
        <f t="shared" si="63"/>
        <v>0</v>
      </c>
      <c r="AO186" s="237">
        <f t="shared" si="64"/>
        <v>0</v>
      </c>
      <c r="AP186" s="237">
        <f t="shared" si="65"/>
        <v>0</v>
      </c>
      <c r="AQ186" s="265">
        <f t="shared" si="66"/>
        <v>0</v>
      </c>
      <c r="AR186" s="270">
        <f t="shared" si="91"/>
        <v>0</v>
      </c>
      <c r="AS186" s="240">
        <f t="shared" si="92"/>
        <v>0</v>
      </c>
      <c r="AY186" s="158"/>
      <c r="AZ186" s="158"/>
      <c r="BK186" s="2"/>
      <c r="BL186" s="2"/>
      <c r="BM186" s="2"/>
      <c r="BN186" s="2"/>
      <c r="BO186" s="2"/>
      <c r="BP186" s="2"/>
      <c r="BQ186" s="2"/>
      <c r="BR186" s="2"/>
      <c r="BS186" s="2"/>
      <c r="BT186" s="2"/>
      <c r="BU186" s="2"/>
      <c r="BV186" s="2"/>
      <c r="BW186" s="2"/>
      <c r="BX186" s="2"/>
      <c r="BY186" s="2"/>
      <c r="BZ186" s="2"/>
      <c r="CA186" s="2"/>
      <c r="CI186"/>
      <c r="CJ186"/>
      <c r="CK186"/>
      <c r="CL186"/>
      <c r="CM186"/>
      <c r="CN186"/>
      <c r="CO186"/>
      <c r="CP186"/>
      <c r="CQ186"/>
      <c r="CR186"/>
      <c r="CS186"/>
      <c r="CT186"/>
      <c r="CU186"/>
      <c r="CV186"/>
      <c r="CW186"/>
      <c r="CX186"/>
    </row>
    <row r="187" spans="2:102" x14ac:dyDescent="0.35">
      <c r="B187" s="70" t="str">
        <f t="shared" si="94"/>
        <v/>
      </c>
      <c r="C187" s="164" t="str">
        <f t="shared" si="94"/>
        <v/>
      </c>
      <c r="D187" s="262" t="str">
        <f t="shared" si="94"/>
        <v/>
      </c>
      <c r="E187" s="262">
        <f t="shared" si="94"/>
        <v>45016</v>
      </c>
      <c r="F187" s="262">
        <f t="shared" si="94"/>
        <v>0</v>
      </c>
      <c r="G187" s="96">
        <f t="shared" si="47"/>
        <v>0</v>
      </c>
      <c r="H187" s="237">
        <f>IF(G187=0,0,SUMIFS('Sch A. Input'!H78:CA78,'Sch A. Input'!$H$14:$CA$14,"Recurring",'Sch A. Input'!$H$13:$CA$13,"&lt;="&amp;$O$120,'Sch A. Input'!$H$13:$CA$13,"&lt;="&amp;$L$11))</f>
        <v>0</v>
      </c>
      <c r="I187" s="237">
        <f>IF(G187=0,0,SUMIFS('Sch A. Input'!H78:CA78,'Sch A. Input'!$H$14:$CA$14,"One-time",'Sch A. Input'!$H$13:$CA$13,"&lt;="&amp;$O$120,'Sch A. Input'!$H$13:$CA$13,"&lt;="&amp;$L$11))</f>
        <v>0</v>
      </c>
      <c r="J187" s="272">
        <f t="shared" si="48"/>
        <v>0</v>
      </c>
      <c r="K187" s="237">
        <f t="shared" si="49"/>
        <v>0</v>
      </c>
      <c r="L187" s="237">
        <f t="shared" si="50"/>
        <v>0</v>
      </c>
      <c r="M187" s="265">
        <f t="shared" si="51"/>
        <v>0</v>
      </c>
      <c r="N187" s="270">
        <f t="shared" si="85"/>
        <v>0</v>
      </c>
      <c r="O187" s="240">
        <f t="shared" si="86"/>
        <v>0</v>
      </c>
      <c r="P187" s="241"/>
      <c r="Q187" s="274">
        <f t="shared" si="52"/>
        <v>0</v>
      </c>
      <c r="R187" s="237">
        <f>IF(Q187=0,0,SUMIFS('Sch A. Input'!$H78:$CA78,'Sch A. Input'!$H$14:$CA$14,"Recurring",'Sch A. Input'!$H$13:$CA$13,"&lt;="&amp;$Y$120,'Sch A. Input'!$H$13:$CA$13,"&gt;"&amp;$O$120,'Sch A. Input'!$H$13:$CA$13,"&lt;="&amp;$L$11))</f>
        <v>0</v>
      </c>
      <c r="S187" s="237">
        <f>IF(Q187=0,0,SUMIFS('Sch A. Input'!$H78:$CA78,'Sch A. Input'!$H$14:$CA$14,"One-time",'Sch A. Input'!$H$13:$CA$13,"&lt;="&amp;$Y$120,'Sch A. Input'!$H$13:$CA$13,"&gt;"&amp;$O$120,'Sch A. Input'!$H$13:$CA$13,"&lt;="&amp;$L$11))</f>
        <v>0</v>
      </c>
      <c r="T187" s="272">
        <f t="shared" si="53"/>
        <v>0</v>
      </c>
      <c r="U187" s="237">
        <f t="shared" si="54"/>
        <v>0</v>
      </c>
      <c r="V187" s="237">
        <f t="shared" si="55"/>
        <v>0</v>
      </c>
      <c r="W187" s="265">
        <f t="shared" si="56"/>
        <v>0</v>
      </c>
      <c r="X187" s="270">
        <f t="shared" si="87"/>
        <v>0</v>
      </c>
      <c r="Y187" s="240">
        <f t="shared" si="88"/>
        <v>0</v>
      </c>
      <c r="Z187" s="241"/>
      <c r="AA187" s="274">
        <f t="shared" si="57"/>
        <v>0</v>
      </c>
      <c r="AB187" s="237">
        <f>IF(AA187=0,0,SUMIFS('Sch A. Input'!H78:CA78,'Sch A. Input'!$H$14:$CA$14,"Recurring",'Sch A. Input'!$H$13:$CA$13,"&lt;="&amp;$L$11,'Sch A. Input'!$H$13:$CA$13,"&lt;="&amp;$AI$120,'Sch A. Input'!$H$13:$CA$13,"&gt;"&amp;$Y$120))</f>
        <v>0</v>
      </c>
      <c r="AC187" s="237">
        <f>IF(AA187=0,0,SUMIFS('Sch A. Input'!H78:CA78,'Sch A. Input'!$H$14:$CA$14,"One-time",'Sch A. Input'!$H$13:$CA$13,"&lt;="&amp;$L$11,'Sch A. Input'!$H$13:$CA$13,"&lt;="&amp;$AI$120,'Sch A. Input'!$H$13:$CA$13,"&gt;"&amp;$Y$120))</f>
        <v>0</v>
      </c>
      <c r="AD187" s="272">
        <f t="shared" si="58"/>
        <v>0</v>
      </c>
      <c r="AE187" s="237">
        <f t="shared" si="59"/>
        <v>0</v>
      </c>
      <c r="AF187" s="237">
        <f t="shared" si="60"/>
        <v>0</v>
      </c>
      <c r="AG187" s="265">
        <f t="shared" si="61"/>
        <v>0</v>
      </c>
      <c r="AH187" s="270">
        <f t="shared" si="89"/>
        <v>0</v>
      </c>
      <c r="AI187" s="240">
        <f t="shared" si="90"/>
        <v>0</v>
      </c>
      <c r="AK187" s="274">
        <f t="shared" si="62"/>
        <v>0</v>
      </c>
      <c r="AL187" s="237">
        <f>IF(AK187=0,0,SUMIFS('Sch A. Input'!H78:CA78,'Sch A. Input'!$H$14:$CA$14,"Recurring",'Sch A. Input'!$H$13:$CA$13,"&lt;="&amp;$L$11,'Sch A. Input'!$H$13:$CA$13,"&lt;="&amp;$AS$120,'Sch A. Input'!$H$13:$CA$13,"&gt;"&amp;$AI$120))</f>
        <v>0</v>
      </c>
      <c r="AM187" s="237">
        <f>IF(AK187=0,0,SUMIFS('Sch A. Input'!H78:CA78,'Sch A. Input'!$H$14:$CA$14,"One-time",'Sch A. Input'!$H$13:$CA$13,"&lt;="&amp;L$11,'Sch A. Input'!$H$13:$CA$13,"&lt;="&amp;$AS$120,'Sch A. Input'!$H$13:$CA$13,"&gt;"&amp;$AI$120))</f>
        <v>0</v>
      </c>
      <c r="AN187" s="272">
        <f t="shared" si="63"/>
        <v>0</v>
      </c>
      <c r="AO187" s="237">
        <f t="shared" si="64"/>
        <v>0</v>
      </c>
      <c r="AP187" s="237">
        <f t="shared" si="65"/>
        <v>0</v>
      </c>
      <c r="AQ187" s="265">
        <f t="shared" si="66"/>
        <v>0</v>
      </c>
      <c r="AR187" s="270">
        <f t="shared" si="91"/>
        <v>0</v>
      </c>
      <c r="AS187" s="240">
        <f t="shared" si="92"/>
        <v>0</v>
      </c>
      <c r="AY187" s="158"/>
      <c r="AZ187" s="158"/>
      <c r="BK187" s="2"/>
      <c r="BL187" s="2"/>
      <c r="BM187" s="2"/>
      <c r="BN187" s="2"/>
      <c r="BO187" s="2"/>
      <c r="BP187" s="2"/>
      <c r="BQ187" s="2"/>
      <c r="BR187" s="2"/>
      <c r="BS187" s="2"/>
      <c r="BT187" s="2"/>
      <c r="BU187" s="2"/>
      <c r="BV187" s="2"/>
      <c r="BW187" s="2"/>
      <c r="BX187" s="2"/>
      <c r="BY187" s="2"/>
      <c r="BZ187" s="2"/>
      <c r="CA187" s="2"/>
      <c r="CI187"/>
      <c r="CJ187"/>
      <c r="CK187"/>
      <c r="CL187"/>
      <c r="CM187"/>
      <c r="CN187"/>
      <c r="CO187"/>
      <c r="CP187"/>
      <c r="CQ187"/>
      <c r="CR187"/>
      <c r="CS187"/>
      <c r="CT187"/>
      <c r="CU187"/>
      <c r="CV187"/>
      <c r="CW187"/>
      <c r="CX187"/>
    </row>
    <row r="188" spans="2:102" x14ac:dyDescent="0.35">
      <c r="B188" s="70" t="str">
        <f t="shared" si="94"/>
        <v/>
      </c>
      <c r="C188" s="164" t="str">
        <f t="shared" si="94"/>
        <v/>
      </c>
      <c r="D188" s="262" t="str">
        <f t="shared" si="94"/>
        <v/>
      </c>
      <c r="E188" s="262">
        <f t="shared" si="94"/>
        <v>45016</v>
      </c>
      <c r="F188" s="262">
        <f t="shared" si="94"/>
        <v>0</v>
      </c>
      <c r="G188" s="96">
        <f t="shared" si="47"/>
        <v>0</v>
      </c>
      <c r="H188" s="237">
        <f>IF(G188=0,0,SUMIFS('Sch A. Input'!H79:CA79,'Sch A. Input'!$H$14:$CA$14,"Recurring",'Sch A. Input'!$H$13:$CA$13,"&lt;="&amp;$O$120,'Sch A. Input'!$H$13:$CA$13,"&lt;="&amp;$L$11))</f>
        <v>0</v>
      </c>
      <c r="I188" s="237">
        <f>IF(G188=0,0,SUMIFS('Sch A. Input'!H79:CA79,'Sch A. Input'!$H$14:$CA$14,"One-time",'Sch A. Input'!$H$13:$CA$13,"&lt;="&amp;$O$120,'Sch A. Input'!$H$13:$CA$13,"&lt;="&amp;$L$11))</f>
        <v>0</v>
      </c>
      <c r="J188" s="272">
        <f t="shared" si="48"/>
        <v>0</v>
      </c>
      <c r="K188" s="237">
        <f t="shared" si="49"/>
        <v>0</v>
      </c>
      <c r="L188" s="237">
        <f t="shared" si="50"/>
        <v>0</v>
      </c>
      <c r="M188" s="265">
        <f t="shared" si="51"/>
        <v>0</v>
      </c>
      <c r="N188" s="270">
        <f t="shared" ref="N188:N223" si="95">IFERROR(IF((H188/$M188*$M$9+I188)&gt;$D$12,"YES","NO"),0)</f>
        <v>0</v>
      </c>
      <c r="O188" s="240">
        <f t="shared" ref="O188:O219" si="96">IFERROR(IF(N188="YES",MIN(J188*($G$12/$D$12),$G$12),((SUMPRODUCT(--((MIN(L188,$D$12))&gt;$C$9:$C$12),((MIN(L188,$D$12))-$C$9:$C$12),$H$9:$H$12))-((1-M188/24)*((SUMPRODUCT(--((MIN(K188,$D$12))&gt;$C$9:$C$12),((MIN(K188,$D$12))-$C$9:$C$12),$H$9:$H$12)))))),0)</f>
        <v>0</v>
      </c>
      <c r="P188" s="241"/>
      <c r="Q188" s="274">
        <f t="shared" si="52"/>
        <v>0</v>
      </c>
      <c r="R188" s="237">
        <f>IF(Q188=0,0,SUMIFS('Sch A. Input'!$H79:$CA79,'Sch A. Input'!$H$14:$CA$14,"Recurring",'Sch A. Input'!$H$13:$CA$13,"&lt;="&amp;$Y$120,'Sch A. Input'!$H$13:$CA$13,"&gt;"&amp;$O$120,'Sch A. Input'!$H$13:$CA$13,"&lt;="&amp;$L$11))</f>
        <v>0</v>
      </c>
      <c r="S188" s="237">
        <f>IF(Q188=0,0,SUMIFS('Sch A. Input'!$H79:$CA79,'Sch A. Input'!$H$14:$CA$14,"One-time",'Sch A. Input'!$H$13:$CA$13,"&lt;="&amp;$Y$120,'Sch A. Input'!$H$13:$CA$13,"&gt;"&amp;$O$120,'Sch A. Input'!$H$13:$CA$13,"&lt;="&amp;$L$11))</f>
        <v>0</v>
      </c>
      <c r="T188" s="272">
        <f t="shared" si="53"/>
        <v>0</v>
      </c>
      <c r="U188" s="237">
        <f t="shared" si="54"/>
        <v>0</v>
      </c>
      <c r="V188" s="237">
        <f t="shared" si="55"/>
        <v>0</v>
      </c>
      <c r="W188" s="265">
        <f t="shared" si="56"/>
        <v>0</v>
      </c>
      <c r="X188" s="270">
        <f t="shared" ref="X188:X223" si="97">IFERROR(IF(((H188+R188)/$W188*$M$9+I188+S188)&gt;$D$12,"YES","NO"),0)</f>
        <v>0</v>
      </c>
      <c r="Y188" s="240">
        <f t="shared" ref="Y188:Y219" si="98">IF(Q188=0,0,IFERROR(IF(X188="YES",MIN((T188+J188)*($G$12/$D$12),$G$12),((SUMPRODUCT(--((MIN(V188,$D$12))&gt;$C$9:$C$12),((MIN(V188,$D$12))-$C$9:$C$12),$H$9:$H$12))-((1-W188/24)*((SUMPRODUCT(--((MIN(U188,$D$12))&gt;$C$9:$C$12),((MIN(U188,$D$12))-$C$9:$C$12),$H$9:$H$12))))))-O188,0))</f>
        <v>0</v>
      </c>
      <c r="Z188" s="241"/>
      <c r="AA188" s="274">
        <f t="shared" si="57"/>
        <v>0</v>
      </c>
      <c r="AB188" s="237">
        <f>IF(AA188=0,0,SUMIFS('Sch A. Input'!H79:CA79,'Sch A. Input'!$H$14:$CA$14,"Recurring",'Sch A. Input'!$H$13:$CA$13,"&lt;="&amp;$L$11,'Sch A. Input'!$H$13:$CA$13,"&lt;="&amp;$AI$120,'Sch A. Input'!$H$13:$CA$13,"&gt;"&amp;$Y$120))</f>
        <v>0</v>
      </c>
      <c r="AC188" s="237">
        <f>IF(AA188=0,0,SUMIFS('Sch A. Input'!H79:CA79,'Sch A. Input'!$H$14:$CA$14,"One-time",'Sch A. Input'!$H$13:$CA$13,"&lt;="&amp;$L$11,'Sch A. Input'!$H$13:$CA$13,"&lt;="&amp;$AI$120,'Sch A. Input'!$H$13:$CA$13,"&gt;"&amp;$Y$120))</f>
        <v>0</v>
      </c>
      <c r="AD188" s="272">
        <f t="shared" si="58"/>
        <v>0</v>
      </c>
      <c r="AE188" s="237">
        <f t="shared" si="59"/>
        <v>0</v>
      </c>
      <c r="AF188" s="237">
        <f t="shared" si="60"/>
        <v>0</v>
      </c>
      <c r="AG188" s="265">
        <f t="shared" si="61"/>
        <v>0</v>
      </c>
      <c r="AH188" s="270">
        <f t="shared" ref="AH188:AH223" si="99">IFERROR(IF(((H188+R188+AB188)/$AG188*$M$9+I188+S188+AC188)&gt;$D$12,"YES","NO"),0)</f>
        <v>0</v>
      </c>
      <c r="AI188" s="240">
        <f t="shared" ref="AI188:AI219" si="100">IF(AA188=0,0,IFERROR(IF(AH188="YES",MIN((AD188+T188+J188)*($G$12/$D$12),$G$12),((SUMPRODUCT(--((MIN(AF188,$D$12))&gt;$C$9:$C$12),((MIN(AF188,$D$12))-$C$9:$C$12),$H$9:$H$12))-((1-AG188/24)*((SUMPRODUCT(--((MIN(AE188,$D$12))&gt;$C$9:$C$12),((MIN(AE188,$D$12))-$C$9:$C$12),$H$9:$H$12))))))-O188-Y188,0))</f>
        <v>0</v>
      </c>
      <c r="AK188" s="274">
        <f t="shared" si="62"/>
        <v>0</v>
      </c>
      <c r="AL188" s="237">
        <f>IF(AK188=0,0,SUMIFS('Sch A. Input'!H79:CA79,'Sch A. Input'!$H$14:$CA$14,"Recurring",'Sch A. Input'!$H$13:$CA$13,"&lt;="&amp;$L$11,'Sch A. Input'!$H$13:$CA$13,"&lt;="&amp;$AS$120,'Sch A. Input'!$H$13:$CA$13,"&gt;"&amp;$AI$120))</f>
        <v>0</v>
      </c>
      <c r="AM188" s="237">
        <f>IF(AK188=0,0,SUMIFS('Sch A. Input'!H79:CA79,'Sch A. Input'!$H$14:$CA$14,"One-time",'Sch A. Input'!$H$13:$CA$13,"&lt;="&amp;L$11,'Sch A. Input'!$H$13:$CA$13,"&lt;="&amp;$AS$120,'Sch A. Input'!$H$13:$CA$13,"&gt;"&amp;$AI$120))</f>
        <v>0</v>
      </c>
      <c r="AN188" s="272">
        <f t="shared" si="63"/>
        <v>0</v>
      </c>
      <c r="AO188" s="237">
        <f t="shared" si="64"/>
        <v>0</v>
      </c>
      <c r="AP188" s="237">
        <f t="shared" si="65"/>
        <v>0</v>
      </c>
      <c r="AQ188" s="265">
        <f t="shared" si="66"/>
        <v>0</v>
      </c>
      <c r="AR188" s="270">
        <f t="shared" ref="AR188:AR223" si="101">IFERROR(IF(((H188+R188+AB188+AL188)/$AQ188*$M$9+I188+S188+AC188+AM188)&gt;$D$12,"YES","NO"),0)</f>
        <v>0</v>
      </c>
      <c r="AS188" s="240">
        <f t="shared" ref="AS188:AS219" si="102">IF(AK188=0,0,IFERROR(IF(AR188="YES",MIN((AN188+AD188+T188+J188)*($G$12/$D$12),$G$12),((SUMPRODUCT(--((MIN(AP188,$D$12))&gt;$C$9:$C$12),((MIN(AP188,$D$12))-$C$9:$C$12),$H$9:$H$12))-((1-AQ188/24)*((SUMPRODUCT(--((MIN(AO188,$D$12))&gt;$C$9:$C$12),((MIN(AO188,$D$12))-$C$9:$C$12),$H$9:$H$12))))))-O188-Y188-AI188,0))</f>
        <v>0</v>
      </c>
      <c r="AY188" s="158"/>
      <c r="AZ188" s="158"/>
      <c r="BK188" s="2"/>
      <c r="BL188" s="2"/>
      <c r="BM188" s="2"/>
      <c r="BN188" s="2"/>
      <c r="BO188" s="2"/>
      <c r="BP188" s="2"/>
      <c r="BQ188" s="2"/>
      <c r="BR188" s="2"/>
      <c r="BS188" s="2"/>
      <c r="BT188" s="2"/>
      <c r="BU188" s="2"/>
      <c r="BV188" s="2"/>
      <c r="BW188" s="2"/>
      <c r="BX188" s="2"/>
      <c r="BY188" s="2"/>
      <c r="BZ188" s="2"/>
      <c r="CA188" s="2"/>
      <c r="CI188"/>
      <c r="CJ188"/>
      <c r="CK188"/>
      <c r="CL188"/>
      <c r="CM188"/>
      <c r="CN188"/>
      <c r="CO188"/>
      <c r="CP188"/>
      <c r="CQ188"/>
      <c r="CR188"/>
      <c r="CS188"/>
      <c r="CT188"/>
      <c r="CU188"/>
      <c r="CV188"/>
      <c r="CW188"/>
      <c r="CX188"/>
    </row>
    <row r="189" spans="2:102" x14ac:dyDescent="0.35">
      <c r="B189" s="70" t="str">
        <f t="shared" si="94"/>
        <v/>
      </c>
      <c r="C189" s="164" t="str">
        <f t="shared" si="94"/>
        <v/>
      </c>
      <c r="D189" s="262" t="str">
        <f t="shared" si="94"/>
        <v/>
      </c>
      <c r="E189" s="262">
        <f t="shared" si="94"/>
        <v>45016</v>
      </c>
      <c r="F189" s="262">
        <f t="shared" si="94"/>
        <v>0</v>
      </c>
      <c r="G189" s="96">
        <f t="shared" ref="G189:G223" si="103">COUNTIFS($D189,"&lt;&gt;"&amp;0,$D189,"&lt;="&amp;$O$120,$D189,"&lt;="&amp;$L$11)</f>
        <v>0</v>
      </c>
      <c r="H189" s="237">
        <f>IF(G189=0,0,SUMIFS('Sch A. Input'!H80:CA80,'Sch A. Input'!$H$14:$CA$14,"Recurring",'Sch A. Input'!$H$13:$CA$13,"&lt;="&amp;$O$120,'Sch A. Input'!$H$13:$CA$13,"&lt;="&amp;$L$11))</f>
        <v>0</v>
      </c>
      <c r="I189" s="237">
        <f>IF(G189=0,0,SUMIFS('Sch A. Input'!H80:CA80,'Sch A. Input'!$H$14:$CA$14,"One-time",'Sch A. Input'!$H$13:$CA$13,"&lt;="&amp;$O$120,'Sch A. Input'!$H$13:$CA$13,"&lt;="&amp;$L$11))</f>
        <v>0</v>
      </c>
      <c r="J189" s="272">
        <f t="shared" ref="J189:J223" si="104">SUM(H189:I189)</f>
        <v>0</v>
      </c>
      <c r="K189" s="237">
        <f t="shared" ref="K189:K223" si="105">IF(G189=0,0,IFERROR(H189/$M189*24,0))</f>
        <v>0</v>
      </c>
      <c r="L189" s="237">
        <f t="shared" ref="L189:L223" si="106">IF(G189=0,0,IFERROR(K189+I189,0))</f>
        <v>0</v>
      </c>
      <c r="M189" s="265">
        <f t="shared" ref="M189:M223" si="107">IF(OR($D189="",$D189&gt;$O$120),0,IF(E189&lt;=$O$120,IF(AND($F189&lt;$E189,$F189&gt;0),(DAYS360($D189,$F189+1,FALSE)/15),((DAYS360($D189,$E189+1,FALSE)/15))),IF(AND($F189&lt;$O$120,$F189&gt;0),(DAYS360($D189,$F189+1,FALSE)/15),((DAYS360($D189,$O$120+1,FALSE)/15)))))</f>
        <v>0</v>
      </c>
      <c r="N189" s="270">
        <f t="shared" si="95"/>
        <v>0</v>
      </c>
      <c r="O189" s="240">
        <f t="shared" si="96"/>
        <v>0</v>
      </c>
      <c r="P189" s="241"/>
      <c r="Q189" s="274">
        <f t="shared" ref="Q189:Q223" si="108">IF($F189=0,IF(AND($D189&lt;=Y$120,$D189&lt;&gt;0,$D189&lt;=$E189,$E189&gt;O$120),1,0),IF(AND($D189&lt;=Y$120,$D189&lt;&gt;0,$E189&gt;O$120,$D189&lt;=$E189,$F189&gt;O$120),1,0))</f>
        <v>0</v>
      </c>
      <c r="R189" s="237">
        <f>IF(Q189=0,0,SUMIFS('Sch A. Input'!$H80:$CA80,'Sch A. Input'!$H$14:$CA$14,"Recurring",'Sch A. Input'!$H$13:$CA$13,"&lt;="&amp;$Y$120,'Sch A. Input'!$H$13:$CA$13,"&gt;"&amp;$O$120,'Sch A. Input'!$H$13:$CA$13,"&lt;="&amp;$L$11))</f>
        <v>0</v>
      </c>
      <c r="S189" s="237">
        <f>IF(Q189=0,0,SUMIFS('Sch A. Input'!$H80:$CA80,'Sch A. Input'!$H$14:$CA$14,"One-time",'Sch A. Input'!$H$13:$CA$13,"&lt;="&amp;$Y$120,'Sch A. Input'!$H$13:$CA$13,"&gt;"&amp;$O$120,'Sch A. Input'!$H$13:$CA$13,"&lt;="&amp;$L$11))</f>
        <v>0</v>
      </c>
      <c r="T189" s="272">
        <f t="shared" ref="T189:T223" si="109">SUM(R189:S189)</f>
        <v>0</v>
      </c>
      <c r="U189" s="237">
        <f t="shared" ref="U189:U223" si="110">IF(Q189=0,0,IFERROR((R189+H189)/W189*24,0))</f>
        <v>0</v>
      </c>
      <c r="V189" s="237">
        <f t="shared" ref="V189:V223" si="111">IF(Q189=0,0,IFERROR(U189+S189+I189,0))</f>
        <v>0</v>
      </c>
      <c r="W189" s="265">
        <f t="shared" ref="W189:W223" si="112">IF(OR($D189="",$D189&gt;$Y$120,$D189&gt;$E189,AND($F189&lt;=$O$120,$F189&lt;&gt;0)),0,IF(AND($E189&gt;$O$120,$E189&lt;=$Y$120),IF(AND($F189&lt;$E189,$F189&gt;0),(DAYS360($D189,$F189+1,FALSE)/15),((DAYS360($D189,$E189+1,FALSE)/15))),IF($E189&lt;=$O$120,0,IF(AND($F189&lt;$Y$120,$F189&gt;0),(DAYS360($D189,$F189+1,FALSE)/15),((DAYS360($D189,$Y$120+1,FALSE)/15))))))</f>
        <v>0</v>
      </c>
      <c r="X189" s="270">
        <f t="shared" si="97"/>
        <v>0</v>
      </c>
      <c r="Y189" s="240">
        <f t="shared" si="98"/>
        <v>0</v>
      </c>
      <c r="Z189" s="241"/>
      <c r="AA189" s="274">
        <f t="shared" ref="AA189:AA223" si="113">IF($F189=0,IF(AND($D189&lt;=AI$120,$D189&lt;&gt;0,$D189&lt;=$E189,$E189&gt;Y$120),1,0),IF(AND($D189&lt;=AI$120,$D189&lt;&gt;0,$E189&gt;Y$120,$D189&lt;=$E189,$F189&gt;Y$120),1,0))</f>
        <v>0</v>
      </c>
      <c r="AB189" s="237">
        <f>IF(AA189=0,0,SUMIFS('Sch A. Input'!H80:CA80,'Sch A. Input'!$H$14:$CA$14,"Recurring",'Sch A. Input'!$H$13:$CA$13,"&lt;="&amp;$L$11,'Sch A. Input'!$H$13:$CA$13,"&lt;="&amp;$AI$120,'Sch A. Input'!$H$13:$CA$13,"&gt;"&amp;$Y$120))</f>
        <v>0</v>
      </c>
      <c r="AC189" s="237">
        <f>IF(AA189=0,0,SUMIFS('Sch A. Input'!H80:CA80,'Sch A. Input'!$H$14:$CA$14,"One-time",'Sch A. Input'!$H$13:$CA$13,"&lt;="&amp;$L$11,'Sch A. Input'!$H$13:$CA$13,"&lt;="&amp;$AI$120,'Sch A. Input'!$H$13:$CA$13,"&gt;"&amp;$Y$120))</f>
        <v>0</v>
      </c>
      <c r="AD189" s="272">
        <f t="shared" ref="AD189:AD223" si="114">SUM(AB189:AC189)</f>
        <v>0</v>
      </c>
      <c r="AE189" s="237">
        <f t="shared" ref="AE189:AE223" si="115">IF(AA189=0,0,IFERROR((AB189+R189+H189)/AG189*24,0))</f>
        <v>0</v>
      </c>
      <c r="AF189" s="237">
        <f t="shared" ref="AF189:AF223" si="116">IF(AA189=0,0,IFERROR(AE189+AC189+S189+I189,0))</f>
        <v>0</v>
      </c>
      <c r="AG189" s="265">
        <f t="shared" ref="AG189:AG223" si="117">IF(OR($D189="",$D189&gt;$AI$120,$D189&gt;$E189,AND($F189&lt;=$Y$120,$F189&lt;&gt;0)),0,IF(AND($E189&gt;$Y$120,$E189&lt;=$AI$120),IF(AND($F189&lt;$E189,$F189&gt;0),(DAYS360($D189,$F189+1,FALSE)/15),((DAYS360($D189,$E189+1,FALSE)/15))),IF($E189&lt;=$Y$120,0,IF(AND($F189&lt;$AI$120,$F189&gt;0),(DAYS360($D189,$F189+1,FALSE)/15),((DAYS360($D189,$AI$120+1,FALSE)/15))))))</f>
        <v>0</v>
      </c>
      <c r="AH189" s="270">
        <f t="shared" si="99"/>
        <v>0</v>
      </c>
      <c r="AI189" s="240">
        <f t="shared" si="100"/>
        <v>0</v>
      </c>
      <c r="AK189" s="274">
        <f t="shared" ref="AK189:AK223" si="118">IF($F189=0,IF(AND($D189&lt;=AS$120,$D189&lt;&gt;0,$D189&lt;=$E189,$E189&gt;AI$120),1,0),IF(AND($D189&lt;=AS$120,$D189&lt;&gt;0,$E189&gt;AI$120,$F189&lt;=AS$120,$D189&lt;=$E189,$F189&gt;AI$120),1,0))</f>
        <v>0</v>
      </c>
      <c r="AL189" s="237">
        <f>IF(AK189=0,0,SUMIFS('Sch A. Input'!H80:CA80,'Sch A. Input'!$H$14:$CA$14,"Recurring",'Sch A. Input'!$H$13:$CA$13,"&lt;="&amp;$L$11,'Sch A. Input'!$H$13:$CA$13,"&lt;="&amp;$AS$120,'Sch A. Input'!$H$13:$CA$13,"&gt;"&amp;$AI$120))</f>
        <v>0</v>
      </c>
      <c r="AM189" s="237">
        <f>IF(AK189=0,0,SUMIFS('Sch A. Input'!H80:CA80,'Sch A. Input'!$H$14:$CA$14,"One-time",'Sch A. Input'!$H$13:$CA$13,"&lt;="&amp;L$11,'Sch A. Input'!$H$13:$CA$13,"&lt;="&amp;$AS$120,'Sch A. Input'!$H$13:$CA$13,"&gt;"&amp;$AI$120))</f>
        <v>0</v>
      </c>
      <c r="AN189" s="272">
        <f t="shared" ref="AN189:AN223" si="119">+AL189+AM189</f>
        <v>0</v>
      </c>
      <c r="AO189" s="237">
        <f t="shared" ref="AO189:AO223" si="120">IF(AK189=0,0,IFERROR((AL189+AB189+R189+H189)/AQ189*24,0))</f>
        <v>0</v>
      </c>
      <c r="AP189" s="237">
        <f t="shared" ref="AP189:AP223" si="121">IF(AK189=0,0,IFERROR(AO189+AM189+AC189+S189+I189,0))</f>
        <v>0</v>
      </c>
      <c r="AQ189" s="265">
        <f t="shared" ref="AQ189:AQ223" si="122">IF(OR($D189="",$D189&gt;$E189,AND($F189&lt;=$AI$120,$F189&lt;&gt;0)),0,IF(AND($E189&gt;$AI$120,$E189&lt;=$AS$120),IF(AND($F189&lt;$E189,$F189&gt;0),(DAYS360($D189,$F189+1,FALSE)/15),((DAYS360($D189,$E189+1,FALSE)/15))),0))</f>
        <v>0</v>
      </c>
      <c r="AR189" s="270">
        <f t="shared" si="101"/>
        <v>0</v>
      </c>
      <c r="AS189" s="240">
        <f t="shared" si="102"/>
        <v>0</v>
      </c>
      <c r="AY189" s="158"/>
      <c r="AZ189" s="158"/>
      <c r="BK189" s="2"/>
      <c r="BL189" s="2"/>
      <c r="BM189" s="2"/>
      <c r="BN189" s="2"/>
      <c r="BO189" s="2"/>
      <c r="BP189" s="2"/>
      <c r="BQ189" s="2"/>
      <c r="BR189" s="2"/>
      <c r="BS189" s="2"/>
      <c r="BT189" s="2"/>
      <c r="BU189" s="2"/>
      <c r="BV189" s="2"/>
      <c r="BW189" s="2"/>
      <c r="BX189" s="2"/>
      <c r="BY189" s="2"/>
      <c r="BZ189" s="2"/>
      <c r="CA189" s="2"/>
      <c r="CI189"/>
      <c r="CJ189"/>
      <c r="CK189"/>
      <c r="CL189"/>
      <c r="CM189"/>
      <c r="CN189"/>
      <c r="CO189"/>
      <c r="CP189"/>
      <c r="CQ189"/>
      <c r="CR189"/>
      <c r="CS189"/>
      <c r="CT189"/>
      <c r="CU189"/>
      <c r="CV189"/>
      <c r="CW189"/>
      <c r="CX189"/>
    </row>
    <row r="190" spans="2:102" x14ac:dyDescent="0.35">
      <c r="B190" s="70" t="str">
        <f t="shared" si="94"/>
        <v/>
      </c>
      <c r="C190" s="164" t="str">
        <f t="shared" si="94"/>
        <v/>
      </c>
      <c r="D190" s="262" t="str">
        <f t="shared" si="94"/>
        <v/>
      </c>
      <c r="E190" s="262">
        <f t="shared" si="94"/>
        <v>45016</v>
      </c>
      <c r="F190" s="262">
        <f t="shared" si="94"/>
        <v>0</v>
      </c>
      <c r="G190" s="96">
        <f t="shared" si="103"/>
        <v>0</v>
      </c>
      <c r="H190" s="237">
        <f>IF(G190=0,0,SUMIFS('Sch A. Input'!H81:CA81,'Sch A. Input'!$H$14:$CA$14,"Recurring",'Sch A. Input'!$H$13:$CA$13,"&lt;="&amp;$O$120,'Sch A. Input'!$H$13:$CA$13,"&lt;="&amp;$L$11))</f>
        <v>0</v>
      </c>
      <c r="I190" s="237">
        <f>IF(G190=0,0,SUMIFS('Sch A. Input'!H81:CA81,'Sch A. Input'!$H$14:$CA$14,"One-time",'Sch A. Input'!$H$13:$CA$13,"&lt;="&amp;$O$120,'Sch A. Input'!$H$13:$CA$13,"&lt;="&amp;$L$11))</f>
        <v>0</v>
      </c>
      <c r="J190" s="272">
        <f t="shared" si="104"/>
        <v>0</v>
      </c>
      <c r="K190" s="237">
        <f t="shared" si="105"/>
        <v>0</v>
      </c>
      <c r="L190" s="237">
        <f t="shared" si="106"/>
        <v>0</v>
      </c>
      <c r="M190" s="265">
        <f t="shared" si="107"/>
        <v>0</v>
      </c>
      <c r="N190" s="270">
        <f t="shared" si="95"/>
        <v>0</v>
      </c>
      <c r="O190" s="240">
        <f t="shared" si="96"/>
        <v>0</v>
      </c>
      <c r="P190" s="241"/>
      <c r="Q190" s="274">
        <f t="shared" si="108"/>
        <v>0</v>
      </c>
      <c r="R190" s="237">
        <f>IF(Q190=0,0,SUMIFS('Sch A. Input'!$H81:$CA81,'Sch A. Input'!$H$14:$CA$14,"Recurring",'Sch A. Input'!$H$13:$CA$13,"&lt;="&amp;$Y$120,'Sch A. Input'!$H$13:$CA$13,"&gt;"&amp;$O$120,'Sch A. Input'!$H$13:$CA$13,"&lt;="&amp;$L$11))</f>
        <v>0</v>
      </c>
      <c r="S190" s="237">
        <f>IF(Q190=0,0,SUMIFS('Sch A. Input'!$H81:$CA81,'Sch A. Input'!$H$14:$CA$14,"One-time",'Sch A. Input'!$H$13:$CA$13,"&lt;="&amp;$Y$120,'Sch A. Input'!$H$13:$CA$13,"&gt;"&amp;$O$120,'Sch A. Input'!$H$13:$CA$13,"&lt;="&amp;$L$11))</f>
        <v>0</v>
      </c>
      <c r="T190" s="272">
        <f t="shared" si="109"/>
        <v>0</v>
      </c>
      <c r="U190" s="237">
        <f t="shared" si="110"/>
        <v>0</v>
      </c>
      <c r="V190" s="237">
        <f t="shared" si="111"/>
        <v>0</v>
      </c>
      <c r="W190" s="265">
        <f t="shared" si="112"/>
        <v>0</v>
      </c>
      <c r="X190" s="270">
        <f t="shared" si="97"/>
        <v>0</v>
      </c>
      <c r="Y190" s="240">
        <f t="shared" si="98"/>
        <v>0</v>
      </c>
      <c r="Z190" s="241"/>
      <c r="AA190" s="274">
        <f t="shared" si="113"/>
        <v>0</v>
      </c>
      <c r="AB190" s="237">
        <f>IF(AA190=0,0,SUMIFS('Sch A. Input'!H81:CA81,'Sch A. Input'!$H$14:$CA$14,"Recurring",'Sch A. Input'!$H$13:$CA$13,"&lt;="&amp;$L$11,'Sch A. Input'!$H$13:$CA$13,"&lt;="&amp;$AI$120,'Sch A. Input'!$H$13:$CA$13,"&gt;"&amp;$Y$120))</f>
        <v>0</v>
      </c>
      <c r="AC190" s="237">
        <f>IF(AA190=0,0,SUMIFS('Sch A. Input'!H81:CA81,'Sch A. Input'!$H$14:$CA$14,"One-time",'Sch A. Input'!$H$13:$CA$13,"&lt;="&amp;$L$11,'Sch A. Input'!$H$13:$CA$13,"&lt;="&amp;$AI$120,'Sch A. Input'!$H$13:$CA$13,"&gt;"&amp;$Y$120))</f>
        <v>0</v>
      </c>
      <c r="AD190" s="272">
        <f t="shared" si="114"/>
        <v>0</v>
      </c>
      <c r="AE190" s="237">
        <f t="shared" si="115"/>
        <v>0</v>
      </c>
      <c r="AF190" s="237">
        <f t="shared" si="116"/>
        <v>0</v>
      </c>
      <c r="AG190" s="265">
        <f t="shared" si="117"/>
        <v>0</v>
      </c>
      <c r="AH190" s="270">
        <f t="shared" si="99"/>
        <v>0</v>
      </c>
      <c r="AI190" s="240">
        <f t="shared" si="100"/>
        <v>0</v>
      </c>
      <c r="AK190" s="274">
        <f t="shared" si="118"/>
        <v>0</v>
      </c>
      <c r="AL190" s="237">
        <f>IF(AK190=0,0,SUMIFS('Sch A. Input'!H81:CA81,'Sch A. Input'!$H$14:$CA$14,"Recurring",'Sch A. Input'!$H$13:$CA$13,"&lt;="&amp;$L$11,'Sch A. Input'!$H$13:$CA$13,"&lt;="&amp;$AS$120,'Sch A. Input'!$H$13:$CA$13,"&gt;"&amp;$AI$120))</f>
        <v>0</v>
      </c>
      <c r="AM190" s="237">
        <f>IF(AK190=0,0,SUMIFS('Sch A. Input'!H81:CA81,'Sch A. Input'!$H$14:$CA$14,"One-time",'Sch A. Input'!$H$13:$CA$13,"&lt;="&amp;L$11,'Sch A. Input'!$H$13:$CA$13,"&lt;="&amp;$AS$120,'Sch A. Input'!$H$13:$CA$13,"&gt;"&amp;$AI$120))</f>
        <v>0</v>
      </c>
      <c r="AN190" s="272">
        <f t="shared" si="119"/>
        <v>0</v>
      </c>
      <c r="AO190" s="237">
        <f t="shared" si="120"/>
        <v>0</v>
      </c>
      <c r="AP190" s="237">
        <f t="shared" si="121"/>
        <v>0</v>
      </c>
      <c r="AQ190" s="265">
        <f t="shared" si="122"/>
        <v>0</v>
      </c>
      <c r="AR190" s="270">
        <f t="shared" si="101"/>
        <v>0</v>
      </c>
      <c r="AS190" s="240">
        <f t="shared" si="102"/>
        <v>0</v>
      </c>
      <c r="AY190" s="158"/>
      <c r="AZ190" s="158"/>
      <c r="BK190" s="2"/>
      <c r="BL190" s="2"/>
      <c r="BM190" s="2"/>
      <c r="BN190" s="2"/>
      <c r="BO190" s="2"/>
      <c r="BP190" s="2"/>
      <c r="BQ190" s="2"/>
      <c r="BR190" s="2"/>
      <c r="BS190" s="2"/>
      <c r="BT190" s="2"/>
      <c r="BU190" s="2"/>
      <c r="BV190" s="2"/>
      <c r="BW190" s="2"/>
      <c r="BX190" s="2"/>
      <c r="BY190" s="2"/>
      <c r="BZ190" s="2"/>
      <c r="CA190" s="2"/>
      <c r="CI190"/>
      <c r="CJ190"/>
      <c r="CK190"/>
      <c r="CL190"/>
      <c r="CM190"/>
      <c r="CN190"/>
      <c r="CO190"/>
      <c r="CP190"/>
      <c r="CQ190"/>
      <c r="CR190"/>
      <c r="CS190"/>
      <c r="CT190"/>
      <c r="CU190"/>
      <c r="CV190"/>
      <c r="CW190"/>
      <c r="CX190"/>
    </row>
    <row r="191" spans="2:102" x14ac:dyDescent="0.35">
      <c r="B191" s="70" t="str">
        <f t="shared" si="94"/>
        <v/>
      </c>
      <c r="C191" s="164" t="str">
        <f t="shared" si="94"/>
        <v/>
      </c>
      <c r="D191" s="262" t="str">
        <f t="shared" si="94"/>
        <v/>
      </c>
      <c r="E191" s="262">
        <f t="shared" si="94"/>
        <v>45016</v>
      </c>
      <c r="F191" s="262">
        <f t="shared" si="94"/>
        <v>0</v>
      </c>
      <c r="G191" s="96">
        <f t="shared" si="103"/>
        <v>0</v>
      </c>
      <c r="H191" s="237">
        <f>IF(G191=0,0,SUMIFS('Sch A. Input'!H82:CA82,'Sch A. Input'!$H$14:$CA$14,"Recurring",'Sch A. Input'!$H$13:$CA$13,"&lt;="&amp;$O$120,'Sch A. Input'!$H$13:$CA$13,"&lt;="&amp;$L$11))</f>
        <v>0</v>
      </c>
      <c r="I191" s="237">
        <f>IF(G191=0,0,SUMIFS('Sch A. Input'!H82:CA82,'Sch A. Input'!$H$14:$CA$14,"One-time",'Sch A. Input'!$H$13:$CA$13,"&lt;="&amp;$O$120,'Sch A. Input'!$H$13:$CA$13,"&lt;="&amp;$L$11))</f>
        <v>0</v>
      </c>
      <c r="J191" s="272">
        <f t="shared" si="104"/>
        <v>0</v>
      </c>
      <c r="K191" s="237">
        <f t="shared" si="105"/>
        <v>0</v>
      </c>
      <c r="L191" s="237">
        <f t="shared" si="106"/>
        <v>0</v>
      </c>
      <c r="M191" s="265">
        <f t="shared" si="107"/>
        <v>0</v>
      </c>
      <c r="N191" s="270">
        <f t="shared" si="95"/>
        <v>0</v>
      </c>
      <c r="O191" s="240">
        <f t="shared" si="96"/>
        <v>0</v>
      </c>
      <c r="P191" s="241"/>
      <c r="Q191" s="274">
        <f t="shared" si="108"/>
        <v>0</v>
      </c>
      <c r="R191" s="237">
        <f>IF(Q191=0,0,SUMIFS('Sch A. Input'!$H82:$CA82,'Sch A. Input'!$H$14:$CA$14,"Recurring",'Sch A. Input'!$H$13:$CA$13,"&lt;="&amp;$Y$120,'Sch A. Input'!$H$13:$CA$13,"&gt;"&amp;$O$120,'Sch A. Input'!$H$13:$CA$13,"&lt;="&amp;$L$11))</f>
        <v>0</v>
      </c>
      <c r="S191" s="237">
        <f>IF(Q191=0,0,SUMIFS('Sch A. Input'!$H82:$CA82,'Sch A. Input'!$H$14:$CA$14,"One-time",'Sch A. Input'!$H$13:$CA$13,"&lt;="&amp;$Y$120,'Sch A. Input'!$H$13:$CA$13,"&gt;"&amp;$O$120,'Sch A. Input'!$H$13:$CA$13,"&lt;="&amp;$L$11))</f>
        <v>0</v>
      </c>
      <c r="T191" s="272">
        <f t="shared" si="109"/>
        <v>0</v>
      </c>
      <c r="U191" s="237">
        <f t="shared" si="110"/>
        <v>0</v>
      </c>
      <c r="V191" s="237">
        <f t="shared" si="111"/>
        <v>0</v>
      </c>
      <c r="W191" s="265">
        <f t="shared" si="112"/>
        <v>0</v>
      </c>
      <c r="X191" s="270">
        <f t="shared" si="97"/>
        <v>0</v>
      </c>
      <c r="Y191" s="240">
        <f t="shared" si="98"/>
        <v>0</v>
      </c>
      <c r="Z191" s="241"/>
      <c r="AA191" s="274">
        <f t="shared" si="113"/>
        <v>0</v>
      </c>
      <c r="AB191" s="237">
        <f>IF(AA191=0,0,SUMIFS('Sch A. Input'!H82:CA82,'Sch A. Input'!$H$14:$CA$14,"Recurring",'Sch A. Input'!$H$13:$CA$13,"&lt;="&amp;$L$11,'Sch A. Input'!$H$13:$CA$13,"&lt;="&amp;$AI$120,'Sch A. Input'!$H$13:$CA$13,"&gt;"&amp;$Y$120))</f>
        <v>0</v>
      </c>
      <c r="AC191" s="237">
        <f>IF(AA191=0,0,SUMIFS('Sch A. Input'!H82:CA82,'Sch A. Input'!$H$14:$CA$14,"One-time",'Sch A. Input'!$H$13:$CA$13,"&lt;="&amp;$L$11,'Sch A. Input'!$H$13:$CA$13,"&lt;="&amp;$AI$120,'Sch A. Input'!$H$13:$CA$13,"&gt;"&amp;$Y$120))</f>
        <v>0</v>
      </c>
      <c r="AD191" s="272">
        <f t="shared" si="114"/>
        <v>0</v>
      </c>
      <c r="AE191" s="237">
        <f t="shared" si="115"/>
        <v>0</v>
      </c>
      <c r="AF191" s="237">
        <f t="shared" si="116"/>
        <v>0</v>
      </c>
      <c r="AG191" s="265">
        <f t="shared" si="117"/>
        <v>0</v>
      </c>
      <c r="AH191" s="270">
        <f t="shared" si="99"/>
        <v>0</v>
      </c>
      <c r="AI191" s="240">
        <f t="shared" si="100"/>
        <v>0</v>
      </c>
      <c r="AK191" s="274">
        <f t="shared" si="118"/>
        <v>0</v>
      </c>
      <c r="AL191" s="237">
        <f>IF(AK191=0,0,SUMIFS('Sch A. Input'!H82:CA82,'Sch A. Input'!$H$14:$CA$14,"Recurring",'Sch A. Input'!$H$13:$CA$13,"&lt;="&amp;$L$11,'Sch A. Input'!$H$13:$CA$13,"&lt;="&amp;$AS$120,'Sch A. Input'!$H$13:$CA$13,"&gt;"&amp;$AI$120))</f>
        <v>0</v>
      </c>
      <c r="AM191" s="237">
        <f>IF(AK191=0,0,SUMIFS('Sch A. Input'!H82:CA82,'Sch A. Input'!$H$14:$CA$14,"One-time",'Sch A. Input'!$H$13:$CA$13,"&lt;="&amp;L$11,'Sch A. Input'!$H$13:$CA$13,"&lt;="&amp;$AS$120,'Sch A. Input'!$H$13:$CA$13,"&gt;"&amp;$AI$120))</f>
        <v>0</v>
      </c>
      <c r="AN191" s="272">
        <f t="shared" si="119"/>
        <v>0</v>
      </c>
      <c r="AO191" s="237">
        <f t="shared" si="120"/>
        <v>0</v>
      </c>
      <c r="AP191" s="237">
        <f t="shared" si="121"/>
        <v>0</v>
      </c>
      <c r="AQ191" s="265">
        <f t="shared" si="122"/>
        <v>0</v>
      </c>
      <c r="AR191" s="270">
        <f t="shared" si="101"/>
        <v>0</v>
      </c>
      <c r="AS191" s="240">
        <f t="shared" si="102"/>
        <v>0</v>
      </c>
      <c r="AY191" s="158"/>
      <c r="AZ191" s="158"/>
      <c r="BK191" s="2"/>
      <c r="BL191" s="2"/>
      <c r="BM191" s="2"/>
      <c r="BN191" s="2"/>
      <c r="BO191" s="2"/>
      <c r="BP191" s="2"/>
      <c r="BQ191" s="2"/>
      <c r="BR191" s="2"/>
      <c r="BS191" s="2"/>
      <c r="BT191" s="2"/>
      <c r="BU191" s="2"/>
      <c r="BV191" s="2"/>
      <c r="BW191" s="2"/>
      <c r="BX191" s="2"/>
      <c r="BY191" s="2"/>
      <c r="BZ191" s="2"/>
      <c r="CA191" s="2"/>
      <c r="CI191"/>
      <c r="CJ191"/>
      <c r="CK191"/>
      <c r="CL191"/>
      <c r="CM191"/>
      <c r="CN191"/>
      <c r="CO191"/>
      <c r="CP191"/>
      <c r="CQ191"/>
      <c r="CR191"/>
      <c r="CS191"/>
      <c r="CT191"/>
      <c r="CU191"/>
      <c r="CV191"/>
      <c r="CW191"/>
      <c r="CX191"/>
    </row>
    <row r="192" spans="2:102" x14ac:dyDescent="0.35">
      <c r="B192" s="70" t="str">
        <f t="shared" si="94"/>
        <v/>
      </c>
      <c r="C192" s="164" t="str">
        <f t="shared" si="94"/>
        <v/>
      </c>
      <c r="D192" s="262" t="str">
        <f t="shared" si="94"/>
        <v/>
      </c>
      <c r="E192" s="262">
        <f t="shared" si="94"/>
        <v>45016</v>
      </c>
      <c r="F192" s="262">
        <f t="shared" si="94"/>
        <v>0</v>
      </c>
      <c r="G192" s="96">
        <f t="shared" si="103"/>
        <v>0</v>
      </c>
      <c r="H192" s="237">
        <f>IF(G192=0,0,SUMIFS('Sch A. Input'!H83:CA83,'Sch A. Input'!$H$14:$CA$14,"Recurring",'Sch A. Input'!$H$13:$CA$13,"&lt;="&amp;$O$120,'Sch A. Input'!$H$13:$CA$13,"&lt;="&amp;$L$11))</f>
        <v>0</v>
      </c>
      <c r="I192" s="237">
        <f>IF(G192=0,0,SUMIFS('Sch A. Input'!H83:CA83,'Sch A. Input'!$H$14:$CA$14,"One-time",'Sch A. Input'!$H$13:$CA$13,"&lt;="&amp;$O$120,'Sch A. Input'!$H$13:$CA$13,"&lt;="&amp;$L$11))</f>
        <v>0</v>
      </c>
      <c r="J192" s="272">
        <f t="shared" si="104"/>
        <v>0</v>
      </c>
      <c r="K192" s="237">
        <f t="shared" si="105"/>
        <v>0</v>
      </c>
      <c r="L192" s="237">
        <f t="shared" si="106"/>
        <v>0</v>
      </c>
      <c r="M192" s="265">
        <f t="shared" si="107"/>
        <v>0</v>
      </c>
      <c r="N192" s="270">
        <f t="shared" si="95"/>
        <v>0</v>
      </c>
      <c r="O192" s="240">
        <f t="shared" si="96"/>
        <v>0</v>
      </c>
      <c r="P192" s="241"/>
      <c r="Q192" s="274">
        <f t="shared" si="108"/>
        <v>0</v>
      </c>
      <c r="R192" s="237">
        <f>IF(Q192=0,0,SUMIFS('Sch A. Input'!$H83:$CA83,'Sch A. Input'!$H$14:$CA$14,"Recurring",'Sch A. Input'!$H$13:$CA$13,"&lt;="&amp;$Y$120,'Sch A. Input'!$H$13:$CA$13,"&gt;"&amp;$O$120,'Sch A. Input'!$H$13:$CA$13,"&lt;="&amp;$L$11))</f>
        <v>0</v>
      </c>
      <c r="S192" s="237">
        <f>IF(Q192=0,0,SUMIFS('Sch A. Input'!$H83:$CA83,'Sch A. Input'!$H$14:$CA$14,"One-time",'Sch A. Input'!$H$13:$CA$13,"&lt;="&amp;$Y$120,'Sch A. Input'!$H$13:$CA$13,"&gt;"&amp;$O$120,'Sch A. Input'!$H$13:$CA$13,"&lt;="&amp;$L$11))</f>
        <v>0</v>
      </c>
      <c r="T192" s="272">
        <f t="shared" si="109"/>
        <v>0</v>
      </c>
      <c r="U192" s="237">
        <f t="shared" si="110"/>
        <v>0</v>
      </c>
      <c r="V192" s="237">
        <f t="shared" si="111"/>
        <v>0</v>
      </c>
      <c r="W192" s="265">
        <f t="shared" si="112"/>
        <v>0</v>
      </c>
      <c r="X192" s="270">
        <f t="shared" si="97"/>
        <v>0</v>
      </c>
      <c r="Y192" s="240">
        <f t="shared" si="98"/>
        <v>0</v>
      </c>
      <c r="Z192" s="241"/>
      <c r="AA192" s="274">
        <f t="shared" si="113"/>
        <v>0</v>
      </c>
      <c r="AB192" s="237">
        <f>IF(AA192=0,0,SUMIFS('Sch A. Input'!H83:CA83,'Sch A. Input'!$H$14:$CA$14,"Recurring",'Sch A. Input'!$H$13:$CA$13,"&lt;="&amp;$L$11,'Sch A. Input'!$H$13:$CA$13,"&lt;="&amp;$AI$120,'Sch A. Input'!$H$13:$CA$13,"&gt;"&amp;$Y$120))</f>
        <v>0</v>
      </c>
      <c r="AC192" s="237">
        <f>IF(AA192=0,0,SUMIFS('Sch A. Input'!H83:CA83,'Sch A. Input'!$H$14:$CA$14,"One-time",'Sch A. Input'!$H$13:$CA$13,"&lt;="&amp;$L$11,'Sch A. Input'!$H$13:$CA$13,"&lt;="&amp;$AI$120,'Sch A. Input'!$H$13:$CA$13,"&gt;"&amp;$Y$120))</f>
        <v>0</v>
      </c>
      <c r="AD192" s="272">
        <f t="shared" si="114"/>
        <v>0</v>
      </c>
      <c r="AE192" s="237">
        <f t="shared" si="115"/>
        <v>0</v>
      </c>
      <c r="AF192" s="237">
        <f t="shared" si="116"/>
        <v>0</v>
      </c>
      <c r="AG192" s="265">
        <f t="shared" si="117"/>
        <v>0</v>
      </c>
      <c r="AH192" s="270">
        <f t="shared" si="99"/>
        <v>0</v>
      </c>
      <c r="AI192" s="240">
        <f t="shared" si="100"/>
        <v>0</v>
      </c>
      <c r="AK192" s="274">
        <f t="shared" si="118"/>
        <v>0</v>
      </c>
      <c r="AL192" s="237">
        <f>IF(AK192=0,0,SUMIFS('Sch A. Input'!H83:CA83,'Sch A. Input'!$H$14:$CA$14,"Recurring",'Sch A. Input'!$H$13:$CA$13,"&lt;="&amp;$L$11,'Sch A. Input'!$H$13:$CA$13,"&lt;="&amp;$AS$120,'Sch A. Input'!$H$13:$CA$13,"&gt;"&amp;$AI$120))</f>
        <v>0</v>
      </c>
      <c r="AM192" s="237">
        <f>IF(AK192=0,0,SUMIFS('Sch A. Input'!H83:CA83,'Sch A. Input'!$H$14:$CA$14,"One-time",'Sch A. Input'!$H$13:$CA$13,"&lt;="&amp;L$11,'Sch A. Input'!$H$13:$CA$13,"&lt;="&amp;$AS$120,'Sch A. Input'!$H$13:$CA$13,"&gt;"&amp;$AI$120))</f>
        <v>0</v>
      </c>
      <c r="AN192" s="272">
        <f t="shared" si="119"/>
        <v>0</v>
      </c>
      <c r="AO192" s="237">
        <f t="shared" si="120"/>
        <v>0</v>
      </c>
      <c r="AP192" s="237">
        <f t="shared" si="121"/>
        <v>0</v>
      </c>
      <c r="AQ192" s="265">
        <f t="shared" si="122"/>
        <v>0</v>
      </c>
      <c r="AR192" s="270">
        <f t="shared" si="101"/>
        <v>0</v>
      </c>
      <c r="AS192" s="240">
        <f t="shared" si="102"/>
        <v>0</v>
      </c>
      <c r="AY192" s="158"/>
      <c r="AZ192" s="158"/>
      <c r="BK192" s="2"/>
      <c r="BL192" s="2"/>
      <c r="BM192" s="2"/>
      <c r="BN192" s="2"/>
      <c r="BO192" s="2"/>
      <c r="BP192" s="2"/>
      <c r="BQ192" s="2"/>
      <c r="BR192" s="2"/>
      <c r="BS192" s="2"/>
      <c r="BT192" s="2"/>
      <c r="BU192" s="2"/>
      <c r="BV192" s="2"/>
      <c r="BW192" s="2"/>
      <c r="BX192" s="2"/>
      <c r="BY192" s="2"/>
      <c r="BZ192" s="2"/>
      <c r="CA192" s="2"/>
      <c r="CI192"/>
      <c r="CJ192"/>
      <c r="CK192"/>
      <c r="CL192"/>
      <c r="CM192"/>
      <c r="CN192"/>
      <c r="CO192"/>
      <c r="CP192"/>
      <c r="CQ192"/>
      <c r="CR192"/>
      <c r="CS192"/>
      <c r="CT192"/>
      <c r="CU192"/>
      <c r="CV192"/>
      <c r="CW192"/>
      <c r="CX192"/>
    </row>
    <row r="193" spans="2:102" x14ac:dyDescent="0.35">
      <c r="B193" s="70" t="str">
        <f t="shared" si="94"/>
        <v/>
      </c>
      <c r="C193" s="164" t="str">
        <f t="shared" si="94"/>
        <v/>
      </c>
      <c r="D193" s="262" t="str">
        <f t="shared" si="94"/>
        <v/>
      </c>
      <c r="E193" s="262">
        <f t="shared" si="94"/>
        <v>45016</v>
      </c>
      <c r="F193" s="262">
        <f t="shared" si="94"/>
        <v>0</v>
      </c>
      <c r="G193" s="96">
        <f t="shared" si="103"/>
        <v>0</v>
      </c>
      <c r="H193" s="237">
        <f>IF(G193=0,0,SUMIFS('Sch A. Input'!H84:CA84,'Sch A. Input'!$H$14:$CA$14,"Recurring",'Sch A. Input'!$H$13:$CA$13,"&lt;="&amp;$O$120,'Sch A. Input'!$H$13:$CA$13,"&lt;="&amp;$L$11))</f>
        <v>0</v>
      </c>
      <c r="I193" s="237">
        <f>IF(G193=0,0,SUMIFS('Sch A. Input'!H84:CA84,'Sch A. Input'!$H$14:$CA$14,"One-time",'Sch A. Input'!$H$13:$CA$13,"&lt;="&amp;$O$120,'Sch A. Input'!$H$13:$CA$13,"&lt;="&amp;$L$11))</f>
        <v>0</v>
      </c>
      <c r="J193" s="272">
        <f t="shared" si="104"/>
        <v>0</v>
      </c>
      <c r="K193" s="237">
        <f t="shared" si="105"/>
        <v>0</v>
      </c>
      <c r="L193" s="237">
        <f t="shared" si="106"/>
        <v>0</v>
      </c>
      <c r="M193" s="265">
        <f t="shared" si="107"/>
        <v>0</v>
      </c>
      <c r="N193" s="270">
        <f t="shared" si="95"/>
        <v>0</v>
      </c>
      <c r="O193" s="240">
        <f t="shared" si="96"/>
        <v>0</v>
      </c>
      <c r="P193" s="241"/>
      <c r="Q193" s="274">
        <f t="shared" si="108"/>
        <v>0</v>
      </c>
      <c r="R193" s="237">
        <f>IF(Q193=0,0,SUMIFS('Sch A. Input'!$H84:$CA84,'Sch A. Input'!$H$14:$CA$14,"Recurring",'Sch A. Input'!$H$13:$CA$13,"&lt;="&amp;$Y$120,'Sch A. Input'!$H$13:$CA$13,"&gt;"&amp;$O$120,'Sch A. Input'!$H$13:$CA$13,"&lt;="&amp;$L$11))</f>
        <v>0</v>
      </c>
      <c r="S193" s="237">
        <f>IF(Q193=0,0,SUMIFS('Sch A. Input'!$H84:$CA84,'Sch A. Input'!$H$14:$CA$14,"One-time",'Sch A. Input'!$H$13:$CA$13,"&lt;="&amp;$Y$120,'Sch A. Input'!$H$13:$CA$13,"&gt;"&amp;$O$120,'Sch A. Input'!$H$13:$CA$13,"&lt;="&amp;$L$11))</f>
        <v>0</v>
      </c>
      <c r="T193" s="272">
        <f t="shared" si="109"/>
        <v>0</v>
      </c>
      <c r="U193" s="237">
        <f t="shared" si="110"/>
        <v>0</v>
      </c>
      <c r="V193" s="237">
        <f t="shared" si="111"/>
        <v>0</v>
      </c>
      <c r="W193" s="265">
        <f t="shared" si="112"/>
        <v>0</v>
      </c>
      <c r="X193" s="270">
        <f t="shared" si="97"/>
        <v>0</v>
      </c>
      <c r="Y193" s="240">
        <f t="shared" si="98"/>
        <v>0</v>
      </c>
      <c r="Z193" s="241"/>
      <c r="AA193" s="274">
        <f t="shared" si="113"/>
        <v>0</v>
      </c>
      <c r="AB193" s="237">
        <f>IF(AA193=0,0,SUMIFS('Sch A. Input'!H84:CA84,'Sch A. Input'!$H$14:$CA$14,"Recurring",'Sch A. Input'!$H$13:$CA$13,"&lt;="&amp;$L$11,'Sch A. Input'!$H$13:$CA$13,"&lt;="&amp;$AI$120,'Sch A. Input'!$H$13:$CA$13,"&gt;"&amp;$Y$120))</f>
        <v>0</v>
      </c>
      <c r="AC193" s="237">
        <f>IF(AA193=0,0,SUMIFS('Sch A. Input'!H84:CA84,'Sch A. Input'!$H$14:$CA$14,"One-time",'Sch A. Input'!$H$13:$CA$13,"&lt;="&amp;$L$11,'Sch A. Input'!$H$13:$CA$13,"&lt;="&amp;$AI$120,'Sch A. Input'!$H$13:$CA$13,"&gt;"&amp;$Y$120))</f>
        <v>0</v>
      </c>
      <c r="AD193" s="272">
        <f t="shared" si="114"/>
        <v>0</v>
      </c>
      <c r="AE193" s="237">
        <f t="shared" si="115"/>
        <v>0</v>
      </c>
      <c r="AF193" s="237">
        <f t="shared" si="116"/>
        <v>0</v>
      </c>
      <c r="AG193" s="265">
        <f t="shared" si="117"/>
        <v>0</v>
      </c>
      <c r="AH193" s="270">
        <f t="shared" si="99"/>
        <v>0</v>
      </c>
      <c r="AI193" s="240">
        <f t="shared" si="100"/>
        <v>0</v>
      </c>
      <c r="AK193" s="274">
        <f t="shared" si="118"/>
        <v>0</v>
      </c>
      <c r="AL193" s="237">
        <f>IF(AK193=0,0,SUMIFS('Sch A. Input'!H84:CA84,'Sch A. Input'!$H$14:$CA$14,"Recurring",'Sch A. Input'!$H$13:$CA$13,"&lt;="&amp;$L$11,'Sch A. Input'!$H$13:$CA$13,"&lt;="&amp;$AS$120,'Sch A. Input'!$H$13:$CA$13,"&gt;"&amp;$AI$120))</f>
        <v>0</v>
      </c>
      <c r="AM193" s="237">
        <f>IF(AK193=0,0,SUMIFS('Sch A. Input'!H84:CA84,'Sch A. Input'!$H$14:$CA$14,"One-time",'Sch A. Input'!$H$13:$CA$13,"&lt;="&amp;L$11,'Sch A. Input'!$H$13:$CA$13,"&lt;="&amp;$AS$120,'Sch A. Input'!$H$13:$CA$13,"&gt;"&amp;$AI$120))</f>
        <v>0</v>
      </c>
      <c r="AN193" s="272">
        <f t="shared" si="119"/>
        <v>0</v>
      </c>
      <c r="AO193" s="237">
        <f t="shared" si="120"/>
        <v>0</v>
      </c>
      <c r="AP193" s="237">
        <f t="shared" si="121"/>
        <v>0</v>
      </c>
      <c r="AQ193" s="265">
        <f t="shared" si="122"/>
        <v>0</v>
      </c>
      <c r="AR193" s="270">
        <f t="shared" si="101"/>
        <v>0</v>
      </c>
      <c r="AS193" s="240">
        <f t="shared" si="102"/>
        <v>0</v>
      </c>
      <c r="AY193" s="158"/>
      <c r="AZ193" s="158"/>
      <c r="BK193" s="2"/>
      <c r="BL193" s="2"/>
      <c r="BM193" s="2"/>
      <c r="BN193" s="2"/>
      <c r="BO193" s="2"/>
      <c r="BP193" s="2"/>
      <c r="BQ193" s="2"/>
      <c r="BR193" s="2"/>
      <c r="BS193" s="2"/>
      <c r="BT193" s="2"/>
      <c r="BU193" s="2"/>
      <c r="BV193" s="2"/>
      <c r="BW193" s="2"/>
      <c r="BX193" s="2"/>
      <c r="BY193" s="2"/>
      <c r="BZ193" s="2"/>
      <c r="CA193" s="2"/>
      <c r="CI193"/>
      <c r="CJ193"/>
      <c r="CK193"/>
      <c r="CL193"/>
      <c r="CM193"/>
      <c r="CN193"/>
      <c r="CO193"/>
      <c r="CP193"/>
      <c r="CQ193"/>
      <c r="CR193"/>
      <c r="CS193"/>
      <c r="CT193"/>
      <c r="CU193"/>
      <c r="CV193"/>
      <c r="CW193"/>
      <c r="CX193"/>
    </row>
    <row r="194" spans="2:102" x14ac:dyDescent="0.35">
      <c r="B194" s="70" t="str">
        <f t="shared" si="94"/>
        <v/>
      </c>
      <c r="C194" s="164" t="str">
        <f t="shared" si="94"/>
        <v/>
      </c>
      <c r="D194" s="262" t="str">
        <f t="shared" si="94"/>
        <v/>
      </c>
      <c r="E194" s="262">
        <f t="shared" si="94"/>
        <v>45016</v>
      </c>
      <c r="F194" s="262">
        <f t="shared" si="94"/>
        <v>0</v>
      </c>
      <c r="G194" s="96">
        <f t="shared" si="103"/>
        <v>0</v>
      </c>
      <c r="H194" s="237">
        <f>IF(G194=0,0,SUMIFS('Sch A. Input'!H85:CA85,'Sch A. Input'!$H$14:$CA$14,"Recurring",'Sch A. Input'!$H$13:$CA$13,"&lt;="&amp;$O$120,'Sch A. Input'!$H$13:$CA$13,"&lt;="&amp;$L$11))</f>
        <v>0</v>
      </c>
      <c r="I194" s="237">
        <f>IF(G194=0,0,SUMIFS('Sch A. Input'!H85:CA85,'Sch A. Input'!$H$14:$CA$14,"One-time",'Sch A. Input'!$H$13:$CA$13,"&lt;="&amp;$O$120,'Sch A. Input'!$H$13:$CA$13,"&lt;="&amp;$L$11))</f>
        <v>0</v>
      </c>
      <c r="J194" s="272">
        <f t="shared" si="104"/>
        <v>0</v>
      </c>
      <c r="K194" s="237">
        <f t="shared" si="105"/>
        <v>0</v>
      </c>
      <c r="L194" s="237">
        <f t="shared" si="106"/>
        <v>0</v>
      </c>
      <c r="M194" s="265">
        <f t="shared" si="107"/>
        <v>0</v>
      </c>
      <c r="N194" s="270">
        <f t="shared" si="95"/>
        <v>0</v>
      </c>
      <c r="O194" s="240">
        <f t="shared" si="96"/>
        <v>0</v>
      </c>
      <c r="P194" s="241"/>
      <c r="Q194" s="274">
        <f t="shared" si="108"/>
        <v>0</v>
      </c>
      <c r="R194" s="237">
        <f>IF(Q194=0,0,SUMIFS('Sch A. Input'!$H85:$CA85,'Sch A. Input'!$H$14:$CA$14,"Recurring",'Sch A. Input'!$H$13:$CA$13,"&lt;="&amp;$Y$120,'Sch A. Input'!$H$13:$CA$13,"&gt;"&amp;$O$120,'Sch A. Input'!$H$13:$CA$13,"&lt;="&amp;$L$11))</f>
        <v>0</v>
      </c>
      <c r="S194" s="237">
        <f>IF(Q194=0,0,SUMIFS('Sch A. Input'!$H85:$CA85,'Sch A. Input'!$H$14:$CA$14,"One-time",'Sch A. Input'!$H$13:$CA$13,"&lt;="&amp;$Y$120,'Sch A. Input'!$H$13:$CA$13,"&gt;"&amp;$O$120,'Sch A. Input'!$H$13:$CA$13,"&lt;="&amp;$L$11))</f>
        <v>0</v>
      </c>
      <c r="T194" s="272">
        <f t="shared" si="109"/>
        <v>0</v>
      </c>
      <c r="U194" s="237">
        <f t="shared" si="110"/>
        <v>0</v>
      </c>
      <c r="V194" s="237">
        <f t="shared" si="111"/>
        <v>0</v>
      </c>
      <c r="W194" s="265">
        <f t="shared" si="112"/>
        <v>0</v>
      </c>
      <c r="X194" s="270">
        <f t="shared" si="97"/>
        <v>0</v>
      </c>
      <c r="Y194" s="240">
        <f t="shared" si="98"/>
        <v>0</v>
      </c>
      <c r="Z194" s="241"/>
      <c r="AA194" s="274">
        <f t="shared" si="113"/>
        <v>0</v>
      </c>
      <c r="AB194" s="237">
        <f>IF(AA194=0,0,SUMIFS('Sch A. Input'!H85:CA85,'Sch A. Input'!$H$14:$CA$14,"Recurring",'Sch A. Input'!$H$13:$CA$13,"&lt;="&amp;$L$11,'Sch A. Input'!$H$13:$CA$13,"&lt;="&amp;$AI$120,'Sch A. Input'!$H$13:$CA$13,"&gt;"&amp;$Y$120))</f>
        <v>0</v>
      </c>
      <c r="AC194" s="237">
        <f>IF(AA194=0,0,SUMIFS('Sch A. Input'!H85:CA85,'Sch A. Input'!$H$14:$CA$14,"One-time",'Sch A. Input'!$H$13:$CA$13,"&lt;="&amp;$L$11,'Sch A. Input'!$H$13:$CA$13,"&lt;="&amp;$AI$120,'Sch A. Input'!$H$13:$CA$13,"&gt;"&amp;$Y$120))</f>
        <v>0</v>
      </c>
      <c r="AD194" s="272">
        <f t="shared" si="114"/>
        <v>0</v>
      </c>
      <c r="AE194" s="237">
        <f t="shared" si="115"/>
        <v>0</v>
      </c>
      <c r="AF194" s="237">
        <f t="shared" si="116"/>
        <v>0</v>
      </c>
      <c r="AG194" s="265">
        <f t="shared" si="117"/>
        <v>0</v>
      </c>
      <c r="AH194" s="270">
        <f t="shared" si="99"/>
        <v>0</v>
      </c>
      <c r="AI194" s="240">
        <f t="shared" si="100"/>
        <v>0</v>
      </c>
      <c r="AK194" s="274">
        <f t="shared" si="118"/>
        <v>0</v>
      </c>
      <c r="AL194" s="237">
        <f>IF(AK194=0,0,SUMIFS('Sch A. Input'!H85:CA85,'Sch A. Input'!$H$14:$CA$14,"Recurring",'Sch A. Input'!$H$13:$CA$13,"&lt;="&amp;$L$11,'Sch A. Input'!$H$13:$CA$13,"&lt;="&amp;$AS$120,'Sch A. Input'!$H$13:$CA$13,"&gt;"&amp;$AI$120))</f>
        <v>0</v>
      </c>
      <c r="AM194" s="237">
        <f>IF(AK194=0,0,SUMIFS('Sch A. Input'!H85:CA85,'Sch A. Input'!$H$14:$CA$14,"One-time",'Sch A. Input'!$H$13:$CA$13,"&lt;="&amp;L$11,'Sch A. Input'!$H$13:$CA$13,"&lt;="&amp;$AS$120,'Sch A. Input'!$H$13:$CA$13,"&gt;"&amp;$AI$120))</f>
        <v>0</v>
      </c>
      <c r="AN194" s="272">
        <f t="shared" si="119"/>
        <v>0</v>
      </c>
      <c r="AO194" s="237">
        <f t="shared" si="120"/>
        <v>0</v>
      </c>
      <c r="AP194" s="237">
        <f t="shared" si="121"/>
        <v>0</v>
      </c>
      <c r="AQ194" s="265">
        <f t="shared" si="122"/>
        <v>0</v>
      </c>
      <c r="AR194" s="270">
        <f t="shared" si="101"/>
        <v>0</v>
      </c>
      <c r="AS194" s="240">
        <f t="shared" si="102"/>
        <v>0</v>
      </c>
      <c r="AY194" s="158"/>
      <c r="AZ194" s="158"/>
      <c r="BK194" s="2"/>
      <c r="BL194" s="2"/>
      <c r="BM194" s="2"/>
      <c r="BN194" s="2"/>
      <c r="BO194" s="2"/>
      <c r="BP194" s="2"/>
      <c r="BQ194" s="2"/>
      <c r="BR194" s="2"/>
      <c r="BS194" s="2"/>
      <c r="BT194" s="2"/>
      <c r="BU194" s="2"/>
      <c r="BV194" s="2"/>
      <c r="BW194" s="2"/>
      <c r="BX194" s="2"/>
      <c r="BY194" s="2"/>
      <c r="BZ194" s="2"/>
      <c r="CA194" s="2"/>
      <c r="CI194"/>
      <c r="CJ194"/>
      <c r="CK194"/>
      <c r="CL194"/>
      <c r="CM194"/>
      <c r="CN194"/>
      <c r="CO194"/>
      <c r="CP194"/>
      <c r="CQ194"/>
      <c r="CR194"/>
      <c r="CS194"/>
      <c r="CT194"/>
      <c r="CU194"/>
      <c r="CV194"/>
      <c r="CW194"/>
      <c r="CX194"/>
    </row>
    <row r="195" spans="2:102" x14ac:dyDescent="0.35">
      <c r="B195" s="70" t="str">
        <f t="shared" si="94"/>
        <v/>
      </c>
      <c r="C195" s="164" t="str">
        <f t="shared" si="94"/>
        <v/>
      </c>
      <c r="D195" s="262" t="str">
        <f t="shared" si="94"/>
        <v/>
      </c>
      <c r="E195" s="262">
        <f t="shared" si="94"/>
        <v>45016</v>
      </c>
      <c r="F195" s="262">
        <f t="shared" si="94"/>
        <v>0</v>
      </c>
      <c r="G195" s="96">
        <f t="shared" si="103"/>
        <v>0</v>
      </c>
      <c r="H195" s="237">
        <f>IF(G195=0,0,SUMIFS('Sch A. Input'!H86:CA86,'Sch A. Input'!$H$14:$CA$14,"Recurring",'Sch A. Input'!$H$13:$CA$13,"&lt;="&amp;$O$120,'Sch A. Input'!$H$13:$CA$13,"&lt;="&amp;$L$11))</f>
        <v>0</v>
      </c>
      <c r="I195" s="237">
        <f>IF(G195=0,0,SUMIFS('Sch A. Input'!H86:CA86,'Sch A. Input'!$H$14:$CA$14,"One-time",'Sch A. Input'!$H$13:$CA$13,"&lt;="&amp;$O$120,'Sch A. Input'!$H$13:$CA$13,"&lt;="&amp;$L$11))</f>
        <v>0</v>
      </c>
      <c r="J195" s="272">
        <f t="shared" si="104"/>
        <v>0</v>
      </c>
      <c r="K195" s="237">
        <f t="shared" si="105"/>
        <v>0</v>
      </c>
      <c r="L195" s="237">
        <f t="shared" si="106"/>
        <v>0</v>
      </c>
      <c r="M195" s="265">
        <f t="shared" si="107"/>
        <v>0</v>
      </c>
      <c r="N195" s="270">
        <f t="shared" si="95"/>
        <v>0</v>
      </c>
      <c r="O195" s="240">
        <f t="shared" si="96"/>
        <v>0</v>
      </c>
      <c r="P195" s="241"/>
      <c r="Q195" s="274">
        <f t="shared" si="108"/>
        <v>0</v>
      </c>
      <c r="R195" s="237">
        <f>IF(Q195=0,0,SUMIFS('Sch A. Input'!$H86:$CA86,'Sch A. Input'!$H$14:$CA$14,"Recurring",'Sch A. Input'!$H$13:$CA$13,"&lt;="&amp;$Y$120,'Sch A. Input'!$H$13:$CA$13,"&gt;"&amp;$O$120,'Sch A. Input'!$H$13:$CA$13,"&lt;="&amp;$L$11))</f>
        <v>0</v>
      </c>
      <c r="S195" s="237">
        <f>IF(Q195=0,0,SUMIFS('Sch A. Input'!$H86:$CA86,'Sch A. Input'!$H$14:$CA$14,"One-time",'Sch A. Input'!$H$13:$CA$13,"&lt;="&amp;$Y$120,'Sch A. Input'!$H$13:$CA$13,"&gt;"&amp;$O$120,'Sch A. Input'!$H$13:$CA$13,"&lt;="&amp;$L$11))</f>
        <v>0</v>
      </c>
      <c r="T195" s="272">
        <f t="shared" si="109"/>
        <v>0</v>
      </c>
      <c r="U195" s="237">
        <f t="shared" si="110"/>
        <v>0</v>
      </c>
      <c r="V195" s="237">
        <f t="shared" si="111"/>
        <v>0</v>
      </c>
      <c r="W195" s="265">
        <f t="shared" si="112"/>
        <v>0</v>
      </c>
      <c r="X195" s="270">
        <f t="shared" si="97"/>
        <v>0</v>
      </c>
      <c r="Y195" s="240">
        <f t="shared" si="98"/>
        <v>0</v>
      </c>
      <c r="Z195" s="241"/>
      <c r="AA195" s="274">
        <f t="shared" si="113"/>
        <v>0</v>
      </c>
      <c r="AB195" s="237">
        <f>IF(AA195=0,0,SUMIFS('Sch A. Input'!H86:CA86,'Sch A. Input'!$H$14:$CA$14,"Recurring",'Sch A. Input'!$H$13:$CA$13,"&lt;="&amp;$L$11,'Sch A. Input'!$H$13:$CA$13,"&lt;="&amp;$AI$120,'Sch A. Input'!$H$13:$CA$13,"&gt;"&amp;$Y$120))</f>
        <v>0</v>
      </c>
      <c r="AC195" s="237">
        <f>IF(AA195=0,0,SUMIFS('Sch A. Input'!H86:CA86,'Sch A. Input'!$H$14:$CA$14,"One-time",'Sch A. Input'!$H$13:$CA$13,"&lt;="&amp;$L$11,'Sch A. Input'!$H$13:$CA$13,"&lt;="&amp;$AI$120,'Sch A. Input'!$H$13:$CA$13,"&gt;"&amp;$Y$120))</f>
        <v>0</v>
      </c>
      <c r="AD195" s="272">
        <f t="shared" si="114"/>
        <v>0</v>
      </c>
      <c r="AE195" s="237">
        <f t="shared" si="115"/>
        <v>0</v>
      </c>
      <c r="AF195" s="237">
        <f t="shared" si="116"/>
        <v>0</v>
      </c>
      <c r="AG195" s="265">
        <f t="shared" si="117"/>
        <v>0</v>
      </c>
      <c r="AH195" s="270">
        <f t="shared" si="99"/>
        <v>0</v>
      </c>
      <c r="AI195" s="240">
        <f t="shared" si="100"/>
        <v>0</v>
      </c>
      <c r="AK195" s="274">
        <f t="shared" si="118"/>
        <v>0</v>
      </c>
      <c r="AL195" s="237">
        <f>IF(AK195=0,0,SUMIFS('Sch A. Input'!H86:CA86,'Sch A. Input'!$H$14:$CA$14,"Recurring",'Sch A. Input'!$H$13:$CA$13,"&lt;="&amp;$L$11,'Sch A. Input'!$H$13:$CA$13,"&lt;="&amp;$AS$120,'Sch A. Input'!$H$13:$CA$13,"&gt;"&amp;$AI$120))</f>
        <v>0</v>
      </c>
      <c r="AM195" s="237">
        <f>IF(AK195=0,0,SUMIFS('Sch A. Input'!H86:CA86,'Sch A. Input'!$H$14:$CA$14,"One-time",'Sch A. Input'!$H$13:$CA$13,"&lt;="&amp;L$11,'Sch A. Input'!$H$13:$CA$13,"&lt;="&amp;$AS$120,'Sch A. Input'!$H$13:$CA$13,"&gt;"&amp;$AI$120))</f>
        <v>0</v>
      </c>
      <c r="AN195" s="272">
        <f t="shared" si="119"/>
        <v>0</v>
      </c>
      <c r="AO195" s="237">
        <f t="shared" si="120"/>
        <v>0</v>
      </c>
      <c r="AP195" s="237">
        <f t="shared" si="121"/>
        <v>0</v>
      </c>
      <c r="AQ195" s="265">
        <f t="shared" si="122"/>
        <v>0</v>
      </c>
      <c r="AR195" s="270">
        <f t="shared" si="101"/>
        <v>0</v>
      </c>
      <c r="AS195" s="240">
        <f t="shared" si="102"/>
        <v>0</v>
      </c>
      <c r="AY195" s="158"/>
      <c r="AZ195" s="158"/>
      <c r="BK195" s="2"/>
      <c r="BL195" s="2"/>
      <c r="BM195" s="2"/>
      <c r="BN195" s="2"/>
      <c r="BO195" s="2"/>
      <c r="BP195" s="2"/>
      <c r="BQ195" s="2"/>
      <c r="BR195" s="2"/>
      <c r="BS195" s="2"/>
      <c r="BT195" s="2"/>
      <c r="BU195" s="2"/>
      <c r="BV195" s="2"/>
      <c r="BW195" s="2"/>
      <c r="BX195" s="2"/>
      <c r="BY195" s="2"/>
      <c r="BZ195" s="2"/>
      <c r="CA195" s="2"/>
      <c r="CI195"/>
      <c r="CJ195"/>
      <c r="CK195"/>
      <c r="CL195"/>
      <c r="CM195"/>
      <c r="CN195"/>
      <c r="CO195"/>
      <c r="CP195"/>
      <c r="CQ195"/>
      <c r="CR195"/>
      <c r="CS195"/>
      <c r="CT195"/>
      <c r="CU195"/>
      <c r="CV195"/>
      <c r="CW195"/>
      <c r="CX195"/>
    </row>
    <row r="196" spans="2:102" x14ac:dyDescent="0.35">
      <c r="B196" s="70" t="str">
        <f t="shared" si="94"/>
        <v/>
      </c>
      <c r="C196" s="164" t="str">
        <f t="shared" si="94"/>
        <v/>
      </c>
      <c r="D196" s="262" t="str">
        <f t="shared" si="94"/>
        <v/>
      </c>
      <c r="E196" s="262">
        <f t="shared" si="94"/>
        <v>45016</v>
      </c>
      <c r="F196" s="262">
        <f t="shared" si="94"/>
        <v>0</v>
      </c>
      <c r="G196" s="96">
        <f t="shared" si="103"/>
        <v>0</v>
      </c>
      <c r="H196" s="237">
        <f>IF(G196=0,0,SUMIFS('Sch A. Input'!H87:CA87,'Sch A. Input'!$H$14:$CA$14,"Recurring",'Sch A. Input'!$H$13:$CA$13,"&lt;="&amp;$O$120,'Sch A. Input'!$H$13:$CA$13,"&lt;="&amp;$L$11))</f>
        <v>0</v>
      </c>
      <c r="I196" s="237">
        <f>IF(G196=0,0,SUMIFS('Sch A. Input'!H87:CA87,'Sch A. Input'!$H$14:$CA$14,"One-time",'Sch A. Input'!$H$13:$CA$13,"&lt;="&amp;$O$120,'Sch A. Input'!$H$13:$CA$13,"&lt;="&amp;$L$11))</f>
        <v>0</v>
      </c>
      <c r="J196" s="272">
        <f t="shared" si="104"/>
        <v>0</v>
      </c>
      <c r="K196" s="237">
        <f t="shared" si="105"/>
        <v>0</v>
      </c>
      <c r="L196" s="237">
        <f t="shared" si="106"/>
        <v>0</v>
      </c>
      <c r="M196" s="265">
        <f t="shared" si="107"/>
        <v>0</v>
      </c>
      <c r="N196" s="270">
        <f t="shared" si="95"/>
        <v>0</v>
      </c>
      <c r="O196" s="240">
        <f t="shared" si="96"/>
        <v>0</v>
      </c>
      <c r="P196" s="241"/>
      <c r="Q196" s="274">
        <f t="shared" si="108"/>
        <v>0</v>
      </c>
      <c r="R196" s="237">
        <f>IF(Q196=0,0,SUMIFS('Sch A. Input'!$H87:$CA87,'Sch A. Input'!$H$14:$CA$14,"Recurring",'Sch A. Input'!$H$13:$CA$13,"&lt;="&amp;$Y$120,'Sch A. Input'!$H$13:$CA$13,"&gt;"&amp;$O$120,'Sch A. Input'!$H$13:$CA$13,"&lt;="&amp;$L$11))</f>
        <v>0</v>
      </c>
      <c r="S196" s="237">
        <f>IF(Q196=0,0,SUMIFS('Sch A. Input'!$H87:$CA87,'Sch A. Input'!$H$14:$CA$14,"One-time",'Sch A. Input'!$H$13:$CA$13,"&lt;="&amp;$Y$120,'Sch A. Input'!$H$13:$CA$13,"&gt;"&amp;$O$120,'Sch A. Input'!$H$13:$CA$13,"&lt;="&amp;$L$11))</f>
        <v>0</v>
      </c>
      <c r="T196" s="272">
        <f t="shared" si="109"/>
        <v>0</v>
      </c>
      <c r="U196" s="237">
        <f t="shared" si="110"/>
        <v>0</v>
      </c>
      <c r="V196" s="237">
        <f t="shared" si="111"/>
        <v>0</v>
      </c>
      <c r="W196" s="265">
        <f t="shared" si="112"/>
        <v>0</v>
      </c>
      <c r="X196" s="270">
        <f t="shared" si="97"/>
        <v>0</v>
      </c>
      <c r="Y196" s="240">
        <f t="shared" si="98"/>
        <v>0</v>
      </c>
      <c r="Z196" s="241"/>
      <c r="AA196" s="274">
        <f t="shared" si="113"/>
        <v>0</v>
      </c>
      <c r="AB196" s="237">
        <f>IF(AA196=0,0,SUMIFS('Sch A. Input'!H87:CA87,'Sch A. Input'!$H$14:$CA$14,"Recurring",'Sch A. Input'!$H$13:$CA$13,"&lt;="&amp;$L$11,'Sch A. Input'!$H$13:$CA$13,"&lt;="&amp;$AI$120,'Sch A. Input'!$H$13:$CA$13,"&gt;"&amp;$Y$120))</f>
        <v>0</v>
      </c>
      <c r="AC196" s="237">
        <f>IF(AA196=0,0,SUMIFS('Sch A. Input'!H87:CA87,'Sch A. Input'!$H$14:$CA$14,"One-time",'Sch A. Input'!$H$13:$CA$13,"&lt;="&amp;$L$11,'Sch A. Input'!$H$13:$CA$13,"&lt;="&amp;$AI$120,'Sch A. Input'!$H$13:$CA$13,"&gt;"&amp;$Y$120))</f>
        <v>0</v>
      </c>
      <c r="AD196" s="272">
        <f t="shared" si="114"/>
        <v>0</v>
      </c>
      <c r="AE196" s="237">
        <f t="shared" si="115"/>
        <v>0</v>
      </c>
      <c r="AF196" s="237">
        <f t="shared" si="116"/>
        <v>0</v>
      </c>
      <c r="AG196" s="265">
        <f t="shared" si="117"/>
        <v>0</v>
      </c>
      <c r="AH196" s="270">
        <f t="shared" si="99"/>
        <v>0</v>
      </c>
      <c r="AI196" s="240">
        <f t="shared" si="100"/>
        <v>0</v>
      </c>
      <c r="AK196" s="274">
        <f t="shared" si="118"/>
        <v>0</v>
      </c>
      <c r="AL196" s="237">
        <f>IF(AK196=0,0,SUMIFS('Sch A. Input'!H87:CA87,'Sch A. Input'!$H$14:$CA$14,"Recurring",'Sch A. Input'!$H$13:$CA$13,"&lt;="&amp;$L$11,'Sch A. Input'!$H$13:$CA$13,"&lt;="&amp;$AS$120,'Sch A. Input'!$H$13:$CA$13,"&gt;"&amp;$AI$120))</f>
        <v>0</v>
      </c>
      <c r="AM196" s="237">
        <f>IF(AK196=0,0,SUMIFS('Sch A. Input'!H87:CA87,'Sch A. Input'!$H$14:$CA$14,"One-time",'Sch A. Input'!$H$13:$CA$13,"&lt;="&amp;L$11,'Sch A. Input'!$H$13:$CA$13,"&lt;="&amp;$AS$120,'Sch A. Input'!$H$13:$CA$13,"&gt;"&amp;$AI$120))</f>
        <v>0</v>
      </c>
      <c r="AN196" s="272">
        <f t="shared" si="119"/>
        <v>0</v>
      </c>
      <c r="AO196" s="237">
        <f t="shared" si="120"/>
        <v>0</v>
      </c>
      <c r="AP196" s="237">
        <f t="shared" si="121"/>
        <v>0</v>
      </c>
      <c r="AQ196" s="265">
        <f t="shared" si="122"/>
        <v>0</v>
      </c>
      <c r="AR196" s="270">
        <f t="shared" si="101"/>
        <v>0</v>
      </c>
      <c r="AS196" s="240">
        <f t="shared" si="102"/>
        <v>0</v>
      </c>
      <c r="AY196" s="158"/>
      <c r="AZ196" s="158"/>
      <c r="BK196" s="2"/>
      <c r="BL196" s="2"/>
      <c r="BM196" s="2"/>
      <c r="BN196" s="2"/>
      <c r="BO196" s="2"/>
      <c r="BP196" s="2"/>
      <c r="BQ196" s="2"/>
      <c r="BR196" s="2"/>
      <c r="BS196" s="2"/>
      <c r="BT196" s="2"/>
      <c r="BU196" s="2"/>
      <c r="BV196" s="2"/>
      <c r="BW196" s="2"/>
      <c r="BX196" s="2"/>
      <c r="BY196" s="2"/>
      <c r="BZ196" s="2"/>
      <c r="CA196" s="2"/>
      <c r="CI196"/>
      <c r="CJ196"/>
      <c r="CK196"/>
      <c r="CL196"/>
      <c r="CM196"/>
      <c r="CN196"/>
      <c r="CO196"/>
      <c r="CP196"/>
      <c r="CQ196"/>
      <c r="CR196"/>
      <c r="CS196"/>
      <c r="CT196"/>
      <c r="CU196"/>
      <c r="CV196"/>
      <c r="CW196"/>
      <c r="CX196"/>
    </row>
    <row r="197" spans="2:102" x14ac:dyDescent="0.35">
      <c r="B197" s="70" t="str">
        <f t="shared" si="94"/>
        <v/>
      </c>
      <c r="C197" s="164" t="str">
        <f t="shared" si="94"/>
        <v/>
      </c>
      <c r="D197" s="262" t="str">
        <f t="shared" si="94"/>
        <v/>
      </c>
      <c r="E197" s="262">
        <f t="shared" si="94"/>
        <v>45016</v>
      </c>
      <c r="F197" s="262">
        <f t="shared" si="94"/>
        <v>0</v>
      </c>
      <c r="G197" s="96">
        <f t="shared" si="103"/>
        <v>0</v>
      </c>
      <c r="H197" s="237">
        <f>IF(G197=0,0,SUMIFS('Sch A. Input'!H88:CA88,'Sch A. Input'!$H$14:$CA$14,"Recurring",'Sch A. Input'!$H$13:$CA$13,"&lt;="&amp;$O$120,'Sch A. Input'!$H$13:$CA$13,"&lt;="&amp;$L$11))</f>
        <v>0</v>
      </c>
      <c r="I197" s="237">
        <f>IF(G197=0,0,SUMIFS('Sch A. Input'!H88:CA88,'Sch A. Input'!$H$14:$CA$14,"One-time",'Sch A. Input'!$H$13:$CA$13,"&lt;="&amp;$O$120,'Sch A. Input'!$H$13:$CA$13,"&lt;="&amp;$L$11))</f>
        <v>0</v>
      </c>
      <c r="J197" s="272">
        <f t="shared" si="104"/>
        <v>0</v>
      </c>
      <c r="K197" s="237">
        <f t="shared" si="105"/>
        <v>0</v>
      </c>
      <c r="L197" s="237">
        <f t="shared" si="106"/>
        <v>0</v>
      </c>
      <c r="M197" s="265">
        <f t="shared" si="107"/>
        <v>0</v>
      </c>
      <c r="N197" s="270">
        <f t="shared" si="95"/>
        <v>0</v>
      </c>
      <c r="O197" s="240">
        <f t="shared" si="96"/>
        <v>0</v>
      </c>
      <c r="P197" s="241"/>
      <c r="Q197" s="274">
        <f t="shared" si="108"/>
        <v>0</v>
      </c>
      <c r="R197" s="237">
        <f>IF(Q197=0,0,SUMIFS('Sch A. Input'!$H88:$CA88,'Sch A. Input'!$H$14:$CA$14,"Recurring",'Sch A. Input'!$H$13:$CA$13,"&lt;="&amp;$Y$120,'Sch A. Input'!$H$13:$CA$13,"&gt;"&amp;$O$120,'Sch A. Input'!$H$13:$CA$13,"&lt;="&amp;$L$11))</f>
        <v>0</v>
      </c>
      <c r="S197" s="237">
        <f>IF(Q197=0,0,SUMIFS('Sch A. Input'!$H88:$CA88,'Sch A. Input'!$H$14:$CA$14,"One-time",'Sch A. Input'!$H$13:$CA$13,"&lt;="&amp;$Y$120,'Sch A. Input'!$H$13:$CA$13,"&gt;"&amp;$O$120,'Sch A. Input'!$H$13:$CA$13,"&lt;="&amp;$L$11))</f>
        <v>0</v>
      </c>
      <c r="T197" s="272">
        <f t="shared" si="109"/>
        <v>0</v>
      </c>
      <c r="U197" s="237">
        <f t="shared" si="110"/>
        <v>0</v>
      </c>
      <c r="V197" s="237">
        <f t="shared" si="111"/>
        <v>0</v>
      </c>
      <c r="W197" s="265">
        <f t="shared" si="112"/>
        <v>0</v>
      </c>
      <c r="X197" s="270">
        <f t="shared" si="97"/>
        <v>0</v>
      </c>
      <c r="Y197" s="240">
        <f t="shared" si="98"/>
        <v>0</v>
      </c>
      <c r="Z197" s="241"/>
      <c r="AA197" s="274">
        <f t="shared" si="113"/>
        <v>0</v>
      </c>
      <c r="AB197" s="237">
        <f>IF(AA197=0,0,SUMIFS('Sch A. Input'!H88:CA88,'Sch A. Input'!$H$14:$CA$14,"Recurring",'Sch A. Input'!$H$13:$CA$13,"&lt;="&amp;$L$11,'Sch A. Input'!$H$13:$CA$13,"&lt;="&amp;$AI$120,'Sch A. Input'!$H$13:$CA$13,"&gt;"&amp;$Y$120))</f>
        <v>0</v>
      </c>
      <c r="AC197" s="237">
        <f>IF(AA197=0,0,SUMIFS('Sch A. Input'!H88:CA88,'Sch A. Input'!$H$14:$CA$14,"One-time",'Sch A. Input'!$H$13:$CA$13,"&lt;="&amp;$L$11,'Sch A. Input'!$H$13:$CA$13,"&lt;="&amp;$AI$120,'Sch A. Input'!$H$13:$CA$13,"&gt;"&amp;$Y$120))</f>
        <v>0</v>
      </c>
      <c r="AD197" s="272">
        <f t="shared" si="114"/>
        <v>0</v>
      </c>
      <c r="AE197" s="237">
        <f t="shared" si="115"/>
        <v>0</v>
      </c>
      <c r="AF197" s="237">
        <f t="shared" si="116"/>
        <v>0</v>
      </c>
      <c r="AG197" s="265">
        <f t="shared" si="117"/>
        <v>0</v>
      </c>
      <c r="AH197" s="270">
        <f t="shared" si="99"/>
        <v>0</v>
      </c>
      <c r="AI197" s="240">
        <f t="shared" si="100"/>
        <v>0</v>
      </c>
      <c r="AK197" s="274">
        <f t="shared" si="118"/>
        <v>0</v>
      </c>
      <c r="AL197" s="237">
        <f>IF(AK197=0,0,SUMIFS('Sch A. Input'!H88:CA88,'Sch A. Input'!$H$14:$CA$14,"Recurring",'Sch A. Input'!$H$13:$CA$13,"&lt;="&amp;$L$11,'Sch A. Input'!$H$13:$CA$13,"&lt;="&amp;$AS$120,'Sch A. Input'!$H$13:$CA$13,"&gt;"&amp;$AI$120))</f>
        <v>0</v>
      </c>
      <c r="AM197" s="237">
        <f>IF(AK197=0,0,SUMIFS('Sch A. Input'!H88:CA88,'Sch A. Input'!$H$14:$CA$14,"One-time",'Sch A. Input'!$H$13:$CA$13,"&lt;="&amp;L$11,'Sch A. Input'!$H$13:$CA$13,"&lt;="&amp;$AS$120,'Sch A. Input'!$H$13:$CA$13,"&gt;"&amp;$AI$120))</f>
        <v>0</v>
      </c>
      <c r="AN197" s="272">
        <f t="shared" si="119"/>
        <v>0</v>
      </c>
      <c r="AO197" s="237">
        <f t="shared" si="120"/>
        <v>0</v>
      </c>
      <c r="AP197" s="237">
        <f t="shared" si="121"/>
        <v>0</v>
      </c>
      <c r="AQ197" s="265">
        <f t="shared" si="122"/>
        <v>0</v>
      </c>
      <c r="AR197" s="270">
        <f t="shared" si="101"/>
        <v>0</v>
      </c>
      <c r="AS197" s="240">
        <f t="shared" si="102"/>
        <v>0</v>
      </c>
      <c r="AY197" s="158"/>
      <c r="AZ197" s="158"/>
      <c r="BK197" s="2"/>
      <c r="BL197" s="2"/>
      <c r="BM197" s="2"/>
      <c r="BN197" s="2"/>
      <c r="BO197" s="2"/>
      <c r="BP197" s="2"/>
      <c r="BQ197" s="2"/>
      <c r="BR197" s="2"/>
      <c r="BS197" s="2"/>
      <c r="BT197" s="2"/>
      <c r="BU197" s="2"/>
      <c r="BV197" s="2"/>
      <c r="BW197" s="2"/>
      <c r="BX197" s="2"/>
      <c r="BY197" s="2"/>
      <c r="BZ197" s="2"/>
      <c r="CA197" s="2"/>
      <c r="CI197"/>
      <c r="CJ197"/>
      <c r="CK197"/>
      <c r="CL197"/>
      <c r="CM197"/>
      <c r="CN197"/>
      <c r="CO197"/>
      <c r="CP197"/>
      <c r="CQ197"/>
      <c r="CR197"/>
      <c r="CS197"/>
      <c r="CT197"/>
      <c r="CU197"/>
      <c r="CV197"/>
      <c r="CW197"/>
      <c r="CX197"/>
    </row>
    <row r="198" spans="2:102" x14ac:dyDescent="0.35">
      <c r="B198" s="70" t="str">
        <f t="shared" si="94"/>
        <v/>
      </c>
      <c r="C198" s="164" t="str">
        <f t="shared" si="94"/>
        <v/>
      </c>
      <c r="D198" s="262" t="str">
        <f t="shared" si="94"/>
        <v/>
      </c>
      <c r="E198" s="262">
        <f t="shared" si="94"/>
        <v>45016</v>
      </c>
      <c r="F198" s="262">
        <f t="shared" si="94"/>
        <v>0</v>
      </c>
      <c r="G198" s="96">
        <f t="shared" si="103"/>
        <v>0</v>
      </c>
      <c r="H198" s="237">
        <f>IF(G198=0,0,SUMIFS('Sch A. Input'!H89:CA89,'Sch A. Input'!$H$14:$CA$14,"Recurring",'Sch A. Input'!$H$13:$CA$13,"&lt;="&amp;$O$120,'Sch A. Input'!$H$13:$CA$13,"&lt;="&amp;$L$11))</f>
        <v>0</v>
      </c>
      <c r="I198" s="237">
        <f>IF(G198=0,0,SUMIFS('Sch A. Input'!H89:CA89,'Sch A. Input'!$H$14:$CA$14,"One-time",'Sch A. Input'!$H$13:$CA$13,"&lt;="&amp;$O$120,'Sch A. Input'!$H$13:$CA$13,"&lt;="&amp;$L$11))</f>
        <v>0</v>
      </c>
      <c r="J198" s="272">
        <f t="shared" si="104"/>
        <v>0</v>
      </c>
      <c r="K198" s="237">
        <f t="shared" si="105"/>
        <v>0</v>
      </c>
      <c r="L198" s="237">
        <f t="shared" si="106"/>
        <v>0</v>
      </c>
      <c r="M198" s="265">
        <f t="shared" si="107"/>
        <v>0</v>
      </c>
      <c r="N198" s="270">
        <f t="shared" si="95"/>
        <v>0</v>
      </c>
      <c r="O198" s="240">
        <f t="shared" si="96"/>
        <v>0</v>
      </c>
      <c r="P198" s="241"/>
      <c r="Q198" s="274">
        <f t="shared" si="108"/>
        <v>0</v>
      </c>
      <c r="R198" s="237">
        <f>IF(Q198=0,0,SUMIFS('Sch A. Input'!$H89:$CA89,'Sch A. Input'!$H$14:$CA$14,"Recurring",'Sch A. Input'!$H$13:$CA$13,"&lt;="&amp;$Y$120,'Sch A. Input'!$H$13:$CA$13,"&gt;"&amp;$O$120,'Sch A. Input'!$H$13:$CA$13,"&lt;="&amp;$L$11))</f>
        <v>0</v>
      </c>
      <c r="S198" s="237">
        <f>IF(Q198=0,0,SUMIFS('Sch A. Input'!$H89:$CA89,'Sch A. Input'!$H$14:$CA$14,"One-time",'Sch A. Input'!$H$13:$CA$13,"&lt;="&amp;$Y$120,'Sch A. Input'!$H$13:$CA$13,"&gt;"&amp;$O$120,'Sch A. Input'!$H$13:$CA$13,"&lt;="&amp;$L$11))</f>
        <v>0</v>
      </c>
      <c r="T198" s="272">
        <f t="shared" si="109"/>
        <v>0</v>
      </c>
      <c r="U198" s="237">
        <f t="shared" si="110"/>
        <v>0</v>
      </c>
      <c r="V198" s="237">
        <f t="shared" si="111"/>
        <v>0</v>
      </c>
      <c r="W198" s="265">
        <f t="shared" si="112"/>
        <v>0</v>
      </c>
      <c r="X198" s="270">
        <f t="shared" si="97"/>
        <v>0</v>
      </c>
      <c r="Y198" s="240">
        <f t="shared" si="98"/>
        <v>0</v>
      </c>
      <c r="Z198" s="241"/>
      <c r="AA198" s="274">
        <f t="shared" si="113"/>
        <v>0</v>
      </c>
      <c r="AB198" s="237">
        <f>IF(AA198=0,0,SUMIFS('Sch A. Input'!H89:CA89,'Sch A. Input'!$H$14:$CA$14,"Recurring",'Sch A. Input'!$H$13:$CA$13,"&lt;="&amp;$L$11,'Sch A. Input'!$H$13:$CA$13,"&lt;="&amp;$AI$120,'Sch A. Input'!$H$13:$CA$13,"&gt;"&amp;$Y$120))</f>
        <v>0</v>
      </c>
      <c r="AC198" s="237">
        <f>IF(AA198=0,0,SUMIFS('Sch A. Input'!H89:CA89,'Sch A. Input'!$H$14:$CA$14,"One-time",'Sch A. Input'!$H$13:$CA$13,"&lt;="&amp;$L$11,'Sch A. Input'!$H$13:$CA$13,"&lt;="&amp;$AI$120,'Sch A. Input'!$H$13:$CA$13,"&gt;"&amp;$Y$120))</f>
        <v>0</v>
      </c>
      <c r="AD198" s="272">
        <f t="shared" si="114"/>
        <v>0</v>
      </c>
      <c r="AE198" s="237">
        <f t="shared" si="115"/>
        <v>0</v>
      </c>
      <c r="AF198" s="237">
        <f t="shared" si="116"/>
        <v>0</v>
      </c>
      <c r="AG198" s="265">
        <f t="shared" si="117"/>
        <v>0</v>
      </c>
      <c r="AH198" s="270">
        <f t="shared" si="99"/>
        <v>0</v>
      </c>
      <c r="AI198" s="240">
        <f t="shared" si="100"/>
        <v>0</v>
      </c>
      <c r="AK198" s="274">
        <f t="shared" si="118"/>
        <v>0</v>
      </c>
      <c r="AL198" s="237">
        <f>IF(AK198=0,0,SUMIFS('Sch A. Input'!H89:CA89,'Sch A. Input'!$H$14:$CA$14,"Recurring",'Sch A. Input'!$H$13:$CA$13,"&lt;="&amp;$L$11,'Sch A. Input'!$H$13:$CA$13,"&lt;="&amp;$AS$120,'Sch A. Input'!$H$13:$CA$13,"&gt;"&amp;$AI$120))</f>
        <v>0</v>
      </c>
      <c r="AM198" s="237">
        <f>IF(AK198=0,0,SUMIFS('Sch A. Input'!H89:CA89,'Sch A. Input'!$H$14:$CA$14,"One-time",'Sch A. Input'!$H$13:$CA$13,"&lt;="&amp;L$11,'Sch A. Input'!$H$13:$CA$13,"&lt;="&amp;$AS$120,'Sch A. Input'!$H$13:$CA$13,"&gt;"&amp;$AI$120))</f>
        <v>0</v>
      </c>
      <c r="AN198" s="272">
        <f t="shared" si="119"/>
        <v>0</v>
      </c>
      <c r="AO198" s="237">
        <f t="shared" si="120"/>
        <v>0</v>
      </c>
      <c r="AP198" s="237">
        <f t="shared" si="121"/>
        <v>0</v>
      </c>
      <c r="AQ198" s="265">
        <f t="shared" si="122"/>
        <v>0</v>
      </c>
      <c r="AR198" s="270">
        <f t="shared" si="101"/>
        <v>0</v>
      </c>
      <c r="AS198" s="240">
        <f t="shared" si="102"/>
        <v>0</v>
      </c>
      <c r="AY198" s="158"/>
      <c r="AZ198" s="158"/>
      <c r="BK198" s="2"/>
      <c r="BL198" s="2"/>
      <c r="BM198" s="2"/>
      <c r="BN198" s="2"/>
      <c r="BO198" s="2"/>
      <c r="BP198" s="2"/>
      <c r="BQ198" s="2"/>
      <c r="BR198" s="2"/>
      <c r="BS198" s="2"/>
      <c r="BT198" s="2"/>
      <c r="BU198" s="2"/>
      <c r="BV198" s="2"/>
      <c r="BW198" s="2"/>
      <c r="BX198" s="2"/>
      <c r="BY198" s="2"/>
      <c r="BZ198" s="2"/>
      <c r="CA198" s="2"/>
      <c r="CI198"/>
      <c r="CJ198"/>
      <c r="CK198"/>
      <c r="CL198"/>
      <c r="CM198"/>
      <c r="CN198"/>
      <c r="CO198"/>
      <c r="CP198"/>
      <c r="CQ198"/>
      <c r="CR198"/>
      <c r="CS198"/>
      <c r="CT198"/>
      <c r="CU198"/>
      <c r="CV198"/>
      <c r="CW198"/>
      <c r="CX198"/>
    </row>
    <row r="199" spans="2:102" x14ac:dyDescent="0.35">
      <c r="B199" s="70" t="str">
        <f t="shared" si="94"/>
        <v/>
      </c>
      <c r="C199" s="164" t="str">
        <f t="shared" si="94"/>
        <v/>
      </c>
      <c r="D199" s="262" t="str">
        <f t="shared" si="94"/>
        <v/>
      </c>
      <c r="E199" s="262">
        <f t="shared" si="94"/>
        <v>45016</v>
      </c>
      <c r="F199" s="262">
        <f t="shared" si="94"/>
        <v>0</v>
      </c>
      <c r="G199" s="96">
        <f t="shared" si="103"/>
        <v>0</v>
      </c>
      <c r="H199" s="237">
        <f>IF(G199=0,0,SUMIFS('Sch A. Input'!H90:CA90,'Sch A. Input'!$H$14:$CA$14,"Recurring",'Sch A. Input'!$H$13:$CA$13,"&lt;="&amp;$O$120,'Sch A. Input'!$H$13:$CA$13,"&lt;="&amp;$L$11))</f>
        <v>0</v>
      </c>
      <c r="I199" s="237">
        <f>IF(G199=0,0,SUMIFS('Sch A. Input'!H90:CA90,'Sch A. Input'!$H$14:$CA$14,"One-time",'Sch A. Input'!$H$13:$CA$13,"&lt;="&amp;$O$120,'Sch A. Input'!$H$13:$CA$13,"&lt;="&amp;$L$11))</f>
        <v>0</v>
      </c>
      <c r="J199" s="272">
        <f t="shared" si="104"/>
        <v>0</v>
      </c>
      <c r="K199" s="237">
        <f t="shared" si="105"/>
        <v>0</v>
      </c>
      <c r="L199" s="237">
        <f t="shared" si="106"/>
        <v>0</v>
      </c>
      <c r="M199" s="265">
        <f t="shared" si="107"/>
        <v>0</v>
      </c>
      <c r="N199" s="270">
        <f t="shared" si="95"/>
        <v>0</v>
      </c>
      <c r="O199" s="240">
        <f t="shared" si="96"/>
        <v>0</v>
      </c>
      <c r="P199" s="241"/>
      <c r="Q199" s="274">
        <f t="shared" si="108"/>
        <v>0</v>
      </c>
      <c r="R199" s="237">
        <f>IF(Q199=0,0,SUMIFS('Sch A. Input'!$H90:$CA90,'Sch A. Input'!$H$14:$CA$14,"Recurring",'Sch A. Input'!$H$13:$CA$13,"&lt;="&amp;$Y$120,'Sch A. Input'!$H$13:$CA$13,"&gt;"&amp;$O$120,'Sch A. Input'!$H$13:$CA$13,"&lt;="&amp;$L$11))</f>
        <v>0</v>
      </c>
      <c r="S199" s="237">
        <f>IF(Q199=0,0,SUMIFS('Sch A. Input'!$H90:$CA90,'Sch A. Input'!$H$14:$CA$14,"One-time",'Sch A. Input'!$H$13:$CA$13,"&lt;="&amp;$Y$120,'Sch A. Input'!$H$13:$CA$13,"&gt;"&amp;$O$120,'Sch A. Input'!$H$13:$CA$13,"&lt;="&amp;$L$11))</f>
        <v>0</v>
      </c>
      <c r="T199" s="272">
        <f t="shared" si="109"/>
        <v>0</v>
      </c>
      <c r="U199" s="237">
        <f t="shared" si="110"/>
        <v>0</v>
      </c>
      <c r="V199" s="237">
        <f t="shared" si="111"/>
        <v>0</v>
      </c>
      <c r="W199" s="265">
        <f t="shared" si="112"/>
        <v>0</v>
      </c>
      <c r="X199" s="270">
        <f t="shared" si="97"/>
        <v>0</v>
      </c>
      <c r="Y199" s="240">
        <f t="shared" si="98"/>
        <v>0</v>
      </c>
      <c r="Z199" s="241"/>
      <c r="AA199" s="274">
        <f t="shared" si="113"/>
        <v>0</v>
      </c>
      <c r="AB199" s="237">
        <f>IF(AA199=0,0,SUMIFS('Sch A. Input'!H90:CA90,'Sch A. Input'!$H$14:$CA$14,"Recurring",'Sch A. Input'!$H$13:$CA$13,"&lt;="&amp;$L$11,'Sch A. Input'!$H$13:$CA$13,"&lt;="&amp;$AI$120,'Sch A. Input'!$H$13:$CA$13,"&gt;"&amp;$Y$120))</f>
        <v>0</v>
      </c>
      <c r="AC199" s="237">
        <f>IF(AA199=0,0,SUMIFS('Sch A. Input'!H90:CA90,'Sch A. Input'!$H$14:$CA$14,"One-time",'Sch A. Input'!$H$13:$CA$13,"&lt;="&amp;$L$11,'Sch A. Input'!$H$13:$CA$13,"&lt;="&amp;$AI$120,'Sch A. Input'!$H$13:$CA$13,"&gt;"&amp;$Y$120))</f>
        <v>0</v>
      </c>
      <c r="AD199" s="272">
        <f t="shared" si="114"/>
        <v>0</v>
      </c>
      <c r="AE199" s="237">
        <f t="shared" si="115"/>
        <v>0</v>
      </c>
      <c r="AF199" s="237">
        <f t="shared" si="116"/>
        <v>0</v>
      </c>
      <c r="AG199" s="265">
        <f t="shared" si="117"/>
        <v>0</v>
      </c>
      <c r="AH199" s="270">
        <f t="shared" si="99"/>
        <v>0</v>
      </c>
      <c r="AI199" s="240">
        <f t="shared" si="100"/>
        <v>0</v>
      </c>
      <c r="AK199" s="274">
        <f t="shared" si="118"/>
        <v>0</v>
      </c>
      <c r="AL199" s="237">
        <f>IF(AK199=0,0,SUMIFS('Sch A. Input'!H90:CA90,'Sch A. Input'!$H$14:$CA$14,"Recurring",'Sch A. Input'!$H$13:$CA$13,"&lt;="&amp;$L$11,'Sch A. Input'!$H$13:$CA$13,"&lt;="&amp;$AS$120,'Sch A. Input'!$H$13:$CA$13,"&gt;"&amp;$AI$120))</f>
        <v>0</v>
      </c>
      <c r="AM199" s="237">
        <f>IF(AK199=0,0,SUMIFS('Sch A. Input'!H90:CA90,'Sch A. Input'!$H$14:$CA$14,"One-time",'Sch A. Input'!$H$13:$CA$13,"&lt;="&amp;L$11,'Sch A. Input'!$H$13:$CA$13,"&lt;="&amp;$AS$120,'Sch A. Input'!$H$13:$CA$13,"&gt;"&amp;$AI$120))</f>
        <v>0</v>
      </c>
      <c r="AN199" s="272">
        <f t="shared" si="119"/>
        <v>0</v>
      </c>
      <c r="AO199" s="237">
        <f t="shared" si="120"/>
        <v>0</v>
      </c>
      <c r="AP199" s="237">
        <f t="shared" si="121"/>
        <v>0</v>
      </c>
      <c r="AQ199" s="265">
        <f t="shared" si="122"/>
        <v>0</v>
      </c>
      <c r="AR199" s="270">
        <f t="shared" si="101"/>
        <v>0</v>
      </c>
      <c r="AS199" s="240">
        <f t="shared" si="102"/>
        <v>0</v>
      </c>
      <c r="AY199" s="158"/>
      <c r="AZ199" s="158"/>
      <c r="BK199" s="2"/>
      <c r="BL199" s="2"/>
      <c r="BM199" s="2"/>
      <c r="BN199" s="2"/>
      <c r="BO199" s="2"/>
      <c r="BP199" s="2"/>
      <c r="BQ199" s="2"/>
      <c r="BR199" s="2"/>
      <c r="BS199" s="2"/>
      <c r="BT199" s="2"/>
      <c r="BU199" s="2"/>
      <c r="BV199" s="2"/>
      <c r="BW199" s="2"/>
      <c r="BX199" s="2"/>
      <c r="BY199" s="2"/>
      <c r="BZ199" s="2"/>
      <c r="CA199" s="2"/>
      <c r="CI199"/>
      <c r="CJ199"/>
      <c r="CK199"/>
      <c r="CL199"/>
      <c r="CM199"/>
      <c r="CN199"/>
      <c r="CO199"/>
      <c r="CP199"/>
      <c r="CQ199"/>
      <c r="CR199"/>
      <c r="CS199"/>
      <c r="CT199"/>
      <c r="CU199"/>
      <c r="CV199"/>
      <c r="CW199"/>
      <c r="CX199"/>
    </row>
    <row r="200" spans="2:102" x14ac:dyDescent="0.35">
      <c r="B200" s="70" t="str">
        <f t="shared" si="94"/>
        <v/>
      </c>
      <c r="C200" s="164" t="str">
        <f t="shared" si="94"/>
        <v/>
      </c>
      <c r="D200" s="262" t="str">
        <f t="shared" si="94"/>
        <v/>
      </c>
      <c r="E200" s="262">
        <f t="shared" si="94"/>
        <v>45016</v>
      </c>
      <c r="F200" s="262">
        <f t="shared" si="94"/>
        <v>0</v>
      </c>
      <c r="G200" s="96">
        <f t="shared" si="103"/>
        <v>0</v>
      </c>
      <c r="H200" s="237">
        <f>IF(G200=0,0,SUMIFS('Sch A. Input'!H91:CA91,'Sch A. Input'!$H$14:$CA$14,"Recurring",'Sch A. Input'!$H$13:$CA$13,"&lt;="&amp;$O$120,'Sch A. Input'!$H$13:$CA$13,"&lt;="&amp;$L$11))</f>
        <v>0</v>
      </c>
      <c r="I200" s="237">
        <f>IF(G200=0,0,SUMIFS('Sch A. Input'!H91:CA91,'Sch A. Input'!$H$14:$CA$14,"One-time",'Sch A. Input'!$H$13:$CA$13,"&lt;="&amp;$O$120,'Sch A. Input'!$H$13:$CA$13,"&lt;="&amp;$L$11))</f>
        <v>0</v>
      </c>
      <c r="J200" s="272">
        <f t="shared" si="104"/>
        <v>0</v>
      </c>
      <c r="K200" s="237">
        <f t="shared" si="105"/>
        <v>0</v>
      </c>
      <c r="L200" s="237">
        <f t="shared" si="106"/>
        <v>0</v>
      </c>
      <c r="M200" s="265">
        <f t="shared" si="107"/>
        <v>0</v>
      </c>
      <c r="N200" s="270">
        <f t="shared" si="95"/>
        <v>0</v>
      </c>
      <c r="O200" s="240">
        <f t="shared" si="96"/>
        <v>0</v>
      </c>
      <c r="P200" s="241"/>
      <c r="Q200" s="274">
        <f t="shared" si="108"/>
        <v>0</v>
      </c>
      <c r="R200" s="237">
        <f>IF(Q200=0,0,SUMIFS('Sch A. Input'!$H91:$CA91,'Sch A. Input'!$H$14:$CA$14,"Recurring",'Sch A. Input'!$H$13:$CA$13,"&lt;="&amp;$Y$120,'Sch A. Input'!$H$13:$CA$13,"&gt;"&amp;$O$120,'Sch A. Input'!$H$13:$CA$13,"&lt;="&amp;$L$11))</f>
        <v>0</v>
      </c>
      <c r="S200" s="237">
        <f>IF(Q200=0,0,SUMIFS('Sch A. Input'!$H91:$CA91,'Sch A. Input'!$H$14:$CA$14,"One-time",'Sch A. Input'!$H$13:$CA$13,"&lt;="&amp;$Y$120,'Sch A. Input'!$H$13:$CA$13,"&gt;"&amp;$O$120,'Sch A. Input'!$H$13:$CA$13,"&lt;="&amp;$L$11))</f>
        <v>0</v>
      </c>
      <c r="T200" s="272">
        <f t="shared" si="109"/>
        <v>0</v>
      </c>
      <c r="U200" s="237">
        <f t="shared" si="110"/>
        <v>0</v>
      </c>
      <c r="V200" s="237">
        <f t="shared" si="111"/>
        <v>0</v>
      </c>
      <c r="W200" s="265">
        <f t="shared" si="112"/>
        <v>0</v>
      </c>
      <c r="X200" s="270">
        <f t="shared" si="97"/>
        <v>0</v>
      </c>
      <c r="Y200" s="240">
        <f t="shared" si="98"/>
        <v>0</v>
      </c>
      <c r="Z200" s="241"/>
      <c r="AA200" s="274">
        <f t="shared" si="113"/>
        <v>0</v>
      </c>
      <c r="AB200" s="237">
        <f>IF(AA200=0,0,SUMIFS('Sch A. Input'!H91:CA91,'Sch A. Input'!$H$14:$CA$14,"Recurring",'Sch A. Input'!$H$13:$CA$13,"&lt;="&amp;$L$11,'Sch A. Input'!$H$13:$CA$13,"&lt;="&amp;$AI$120,'Sch A. Input'!$H$13:$CA$13,"&gt;"&amp;$Y$120))</f>
        <v>0</v>
      </c>
      <c r="AC200" s="237">
        <f>IF(AA200=0,0,SUMIFS('Sch A. Input'!H91:CA91,'Sch A. Input'!$H$14:$CA$14,"One-time",'Sch A. Input'!$H$13:$CA$13,"&lt;="&amp;$L$11,'Sch A. Input'!$H$13:$CA$13,"&lt;="&amp;$AI$120,'Sch A. Input'!$H$13:$CA$13,"&gt;"&amp;$Y$120))</f>
        <v>0</v>
      </c>
      <c r="AD200" s="272">
        <f t="shared" si="114"/>
        <v>0</v>
      </c>
      <c r="AE200" s="237">
        <f t="shared" si="115"/>
        <v>0</v>
      </c>
      <c r="AF200" s="237">
        <f t="shared" si="116"/>
        <v>0</v>
      </c>
      <c r="AG200" s="265">
        <f t="shared" si="117"/>
        <v>0</v>
      </c>
      <c r="AH200" s="270">
        <f t="shared" si="99"/>
        <v>0</v>
      </c>
      <c r="AI200" s="240">
        <f t="shared" si="100"/>
        <v>0</v>
      </c>
      <c r="AK200" s="274">
        <f t="shared" si="118"/>
        <v>0</v>
      </c>
      <c r="AL200" s="237">
        <f>IF(AK200=0,0,SUMIFS('Sch A. Input'!H91:CA91,'Sch A. Input'!$H$14:$CA$14,"Recurring",'Sch A. Input'!$H$13:$CA$13,"&lt;="&amp;$L$11,'Sch A. Input'!$H$13:$CA$13,"&lt;="&amp;$AS$120,'Sch A. Input'!$H$13:$CA$13,"&gt;"&amp;$AI$120))</f>
        <v>0</v>
      </c>
      <c r="AM200" s="237">
        <f>IF(AK200=0,0,SUMIFS('Sch A. Input'!H91:CA91,'Sch A. Input'!$H$14:$CA$14,"One-time",'Sch A. Input'!$H$13:$CA$13,"&lt;="&amp;L$11,'Sch A. Input'!$H$13:$CA$13,"&lt;="&amp;$AS$120,'Sch A. Input'!$H$13:$CA$13,"&gt;"&amp;$AI$120))</f>
        <v>0</v>
      </c>
      <c r="AN200" s="272">
        <f t="shared" si="119"/>
        <v>0</v>
      </c>
      <c r="AO200" s="237">
        <f t="shared" si="120"/>
        <v>0</v>
      </c>
      <c r="AP200" s="237">
        <f t="shared" si="121"/>
        <v>0</v>
      </c>
      <c r="AQ200" s="265">
        <f t="shared" si="122"/>
        <v>0</v>
      </c>
      <c r="AR200" s="270">
        <f t="shared" si="101"/>
        <v>0</v>
      </c>
      <c r="AS200" s="240">
        <f t="shared" si="102"/>
        <v>0</v>
      </c>
      <c r="AY200" s="158"/>
      <c r="AZ200" s="158"/>
      <c r="BK200" s="2"/>
      <c r="BL200" s="2"/>
      <c r="BM200" s="2"/>
      <c r="BN200" s="2"/>
      <c r="BO200" s="2"/>
      <c r="BP200" s="2"/>
      <c r="BQ200" s="2"/>
      <c r="BR200" s="2"/>
      <c r="BS200" s="2"/>
      <c r="BT200" s="2"/>
      <c r="BU200" s="2"/>
      <c r="BV200" s="2"/>
      <c r="BW200" s="2"/>
      <c r="BX200" s="2"/>
      <c r="BY200" s="2"/>
      <c r="BZ200" s="2"/>
      <c r="CA200" s="2"/>
      <c r="CI200"/>
      <c r="CJ200"/>
      <c r="CK200"/>
      <c r="CL200"/>
      <c r="CM200"/>
      <c r="CN200"/>
      <c r="CO200"/>
      <c r="CP200"/>
      <c r="CQ200"/>
      <c r="CR200"/>
      <c r="CS200"/>
      <c r="CT200"/>
      <c r="CU200"/>
      <c r="CV200"/>
      <c r="CW200"/>
      <c r="CX200"/>
    </row>
    <row r="201" spans="2:102" x14ac:dyDescent="0.35">
      <c r="B201" s="70" t="str">
        <f t="shared" si="94"/>
        <v/>
      </c>
      <c r="C201" s="164" t="str">
        <f t="shared" si="94"/>
        <v/>
      </c>
      <c r="D201" s="262" t="str">
        <f t="shared" si="94"/>
        <v/>
      </c>
      <c r="E201" s="262">
        <f t="shared" si="94"/>
        <v>45016</v>
      </c>
      <c r="F201" s="262">
        <f t="shared" si="94"/>
        <v>0</v>
      </c>
      <c r="G201" s="96">
        <f t="shared" si="103"/>
        <v>0</v>
      </c>
      <c r="H201" s="237">
        <f>IF(G201=0,0,SUMIFS('Sch A. Input'!H92:CA92,'Sch A. Input'!$H$14:$CA$14,"Recurring",'Sch A. Input'!$H$13:$CA$13,"&lt;="&amp;$O$120,'Sch A. Input'!$H$13:$CA$13,"&lt;="&amp;$L$11))</f>
        <v>0</v>
      </c>
      <c r="I201" s="237">
        <f>IF(G201=0,0,SUMIFS('Sch A. Input'!H92:CA92,'Sch A. Input'!$H$14:$CA$14,"One-time",'Sch A. Input'!$H$13:$CA$13,"&lt;="&amp;$O$120,'Sch A. Input'!$H$13:$CA$13,"&lt;="&amp;$L$11))</f>
        <v>0</v>
      </c>
      <c r="J201" s="272">
        <f t="shared" si="104"/>
        <v>0</v>
      </c>
      <c r="K201" s="237">
        <f t="shared" si="105"/>
        <v>0</v>
      </c>
      <c r="L201" s="237">
        <f t="shared" si="106"/>
        <v>0</v>
      </c>
      <c r="M201" s="265">
        <f t="shared" si="107"/>
        <v>0</v>
      </c>
      <c r="N201" s="270">
        <f t="shared" si="95"/>
        <v>0</v>
      </c>
      <c r="O201" s="240">
        <f t="shared" si="96"/>
        <v>0</v>
      </c>
      <c r="P201" s="241"/>
      <c r="Q201" s="274">
        <f t="shared" si="108"/>
        <v>0</v>
      </c>
      <c r="R201" s="237">
        <f>IF(Q201=0,0,SUMIFS('Sch A. Input'!$H92:$CA92,'Sch A. Input'!$H$14:$CA$14,"Recurring",'Sch A. Input'!$H$13:$CA$13,"&lt;="&amp;$Y$120,'Sch A. Input'!$H$13:$CA$13,"&gt;"&amp;$O$120,'Sch A. Input'!$H$13:$CA$13,"&lt;="&amp;$L$11))</f>
        <v>0</v>
      </c>
      <c r="S201" s="237">
        <f>IF(Q201=0,0,SUMIFS('Sch A. Input'!$H92:$CA92,'Sch A. Input'!$H$14:$CA$14,"One-time",'Sch A. Input'!$H$13:$CA$13,"&lt;="&amp;$Y$120,'Sch A. Input'!$H$13:$CA$13,"&gt;"&amp;$O$120,'Sch A. Input'!$H$13:$CA$13,"&lt;="&amp;$L$11))</f>
        <v>0</v>
      </c>
      <c r="T201" s="272">
        <f t="shared" si="109"/>
        <v>0</v>
      </c>
      <c r="U201" s="237">
        <f t="shared" si="110"/>
        <v>0</v>
      </c>
      <c r="V201" s="237">
        <f t="shared" si="111"/>
        <v>0</v>
      </c>
      <c r="W201" s="265">
        <f t="shared" si="112"/>
        <v>0</v>
      </c>
      <c r="X201" s="270">
        <f t="shared" si="97"/>
        <v>0</v>
      </c>
      <c r="Y201" s="240">
        <f t="shared" si="98"/>
        <v>0</v>
      </c>
      <c r="Z201" s="241"/>
      <c r="AA201" s="274">
        <f t="shared" si="113"/>
        <v>0</v>
      </c>
      <c r="AB201" s="237">
        <f>IF(AA201=0,0,SUMIFS('Sch A. Input'!H92:CA92,'Sch A. Input'!$H$14:$CA$14,"Recurring",'Sch A. Input'!$H$13:$CA$13,"&lt;="&amp;$L$11,'Sch A. Input'!$H$13:$CA$13,"&lt;="&amp;$AI$120,'Sch A. Input'!$H$13:$CA$13,"&gt;"&amp;$Y$120))</f>
        <v>0</v>
      </c>
      <c r="AC201" s="237">
        <f>IF(AA201=0,0,SUMIFS('Sch A. Input'!H92:CA92,'Sch A. Input'!$H$14:$CA$14,"One-time",'Sch A. Input'!$H$13:$CA$13,"&lt;="&amp;$L$11,'Sch A. Input'!$H$13:$CA$13,"&lt;="&amp;$AI$120,'Sch A. Input'!$H$13:$CA$13,"&gt;"&amp;$Y$120))</f>
        <v>0</v>
      </c>
      <c r="AD201" s="272">
        <f t="shared" si="114"/>
        <v>0</v>
      </c>
      <c r="AE201" s="237">
        <f t="shared" si="115"/>
        <v>0</v>
      </c>
      <c r="AF201" s="237">
        <f t="shared" si="116"/>
        <v>0</v>
      </c>
      <c r="AG201" s="265">
        <f t="shared" si="117"/>
        <v>0</v>
      </c>
      <c r="AH201" s="270">
        <f t="shared" si="99"/>
        <v>0</v>
      </c>
      <c r="AI201" s="240">
        <f t="shared" si="100"/>
        <v>0</v>
      </c>
      <c r="AK201" s="274">
        <f t="shared" si="118"/>
        <v>0</v>
      </c>
      <c r="AL201" s="237">
        <f>IF(AK201=0,0,SUMIFS('Sch A. Input'!H92:CA92,'Sch A. Input'!$H$14:$CA$14,"Recurring",'Sch A. Input'!$H$13:$CA$13,"&lt;="&amp;$L$11,'Sch A. Input'!$H$13:$CA$13,"&lt;="&amp;$AS$120,'Sch A. Input'!$H$13:$CA$13,"&gt;"&amp;$AI$120))</f>
        <v>0</v>
      </c>
      <c r="AM201" s="237">
        <f>IF(AK201=0,0,SUMIFS('Sch A. Input'!H92:CA92,'Sch A. Input'!$H$14:$CA$14,"One-time",'Sch A. Input'!$H$13:$CA$13,"&lt;="&amp;L$11,'Sch A. Input'!$H$13:$CA$13,"&lt;="&amp;$AS$120,'Sch A. Input'!$H$13:$CA$13,"&gt;"&amp;$AI$120))</f>
        <v>0</v>
      </c>
      <c r="AN201" s="272">
        <f t="shared" si="119"/>
        <v>0</v>
      </c>
      <c r="AO201" s="237">
        <f t="shared" si="120"/>
        <v>0</v>
      </c>
      <c r="AP201" s="237">
        <f t="shared" si="121"/>
        <v>0</v>
      </c>
      <c r="AQ201" s="265">
        <f t="shared" si="122"/>
        <v>0</v>
      </c>
      <c r="AR201" s="270">
        <f t="shared" si="101"/>
        <v>0</v>
      </c>
      <c r="AS201" s="240">
        <f t="shared" si="102"/>
        <v>0</v>
      </c>
      <c r="AY201" s="158"/>
      <c r="AZ201" s="158"/>
      <c r="BK201" s="2"/>
      <c r="BL201" s="2"/>
      <c r="BM201" s="2"/>
      <c r="BN201" s="2"/>
      <c r="BO201" s="2"/>
      <c r="BP201" s="2"/>
      <c r="BQ201" s="2"/>
      <c r="BR201" s="2"/>
      <c r="BS201" s="2"/>
      <c r="BT201" s="2"/>
      <c r="BU201" s="2"/>
      <c r="BV201" s="2"/>
      <c r="BW201" s="2"/>
      <c r="BX201" s="2"/>
      <c r="BY201" s="2"/>
      <c r="BZ201" s="2"/>
      <c r="CA201" s="2"/>
      <c r="CI201"/>
      <c r="CJ201"/>
      <c r="CK201"/>
      <c r="CL201"/>
      <c r="CM201"/>
      <c r="CN201"/>
      <c r="CO201"/>
      <c r="CP201"/>
      <c r="CQ201"/>
      <c r="CR201"/>
      <c r="CS201"/>
      <c r="CT201"/>
      <c r="CU201"/>
      <c r="CV201"/>
      <c r="CW201"/>
      <c r="CX201"/>
    </row>
    <row r="202" spans="2:102" x14ac:dyDescent="0.35">
      <c r="B202" s="70" t="str">
        <f t="shared" si="94"/>
        <v/>
      </c>
      <c r="C202" s="164" t="str">
        <f t="shared" si="94"/>
        <v/>
      </c>
      <c r="D202" s="262" t="str">
        <f t="shared" si="94"/>
        <v/>
      </c>
      <c r="E202" s="262">
        <f t="shared" si="94"/>
        <v>45016</v>
      </c>
      <c r="F202" s="262">
        <f t="shared" si="94"/>
        <v>0</v>
      </c>
      <c r="G202" s="96">
        <f t="shared" si="103"/>
        <v>0</v>
      </c>
      <c r="H202" s="237">
        <f>IF(G202=0,0,SUMIFS('Sch A. Input'!H93:CA93,'Sch A. Input'!$H$14:$CA$14,"Recurring",'Sch A. Input'!$H$13:$CA$13,"&lt;="&amp;$O$120,'Sch A. Input'!$H$13:$CA$13,"&lt;="&amp;$L$11))</f>
        <v>0</v>
      </c>
      <c r="I202" s="237">
        <f>IF(G202=0,0,SUMIFS('Sch A. Input'!H93:CA93,'Sch A. Input'!$H$14:$CA$14,"One-time",'Sch A. Input'!$H$13:$CA$13,"&lt;="&amp;$O$120,'Sch A. Input'!$H$13:$CA$13,"&lt;="&amp;$L$11))</f>
        <v>0</v>
      </c>
      <c r="J202" s="272">
        <f t="shared" si="104"/>
        <v>0</v>
      </c>
      <c r="K202" s="237">
        <f t="shared" si="105"/>
        <v>0</v>
      </c>
      <c r="L202" s="237">
        <f t="shared" si="106"/>
        <v>0</v>
      </c>
      <c r="M202" s="265">
        <f t="shared" si="107"/>
        <v>0</v>
      </c>
      <c r="N202" s="270">
        <f t="shared" si="95"/>
        <v>0</v>
      </c>
      <c r="O202" s="240">
        <f t="shared" si="96"/>
        <v>0</v>
      </c>
      <c r="P202" s="241"/>
      <c r="Q202" s="274">
        <f t="shared" si="108"/>
        <v>0</v>
      </c>
      <c r="R202" s="237">
        <f>IF(Q202=0,0,SUMIFS('Sch A. Input'!$H93:$CA93,'Sch A. Input'!$H$14:$CA$14,"Recurring",'Sch A. Input'!$H$13:$CA$13,"&lt;="&amp;$Y$120,'Sch A. Input'!$H$13:$CA$13,"&gt;"&amp;$O$120,'Sch A. Input'!$H$13:$CA$13,"&lt;="&amp;$L$11))</f>
        <v>0</v>
      </c>
      <c r="S202" s="237">
        <f>IF(Q202=0,0,SUMIFS('Sch A. Input'!$H93:$CA93,'Sch A. Input'!$H$14:$CA$14,"One-time",'Sch A. Input'!$H$13:$CA$13,"&lt;="&amp;$Y$120,'Sch A. Input'!$H$13:$CA$13,"&gt;"&amp;$O$120,'Sch A. Input'!$H$13:$CA$13,"&lt;="&amp;$L$11))</f>
        <v>0</v>
      </c>
      <c r="T202" s="272">
        <f t="shared" si="109"/>
        <v>0</v>
      </c>
      <c r="U202" s="237">
        <f t="shared" si="110"/>
        <v>0</v>
      </c>
      <c r="V202" s="237">
        <f t="shared" si="111"/>
        <v>0</v>
      </c>
      <c r="W202" s="265">
        <f t="shared" si="112"/>
        <v>0</v>
      </c>
      <c r="X202" s="270">
        <f t="shared" si="97"/>
        <v>0</v>
      </c>
      <c r="Y202" s="240">
        <f t="shared" si="98"/>
        <v>0</v>
      </c>
      <c r="Z202" s="241"/>
      <c r="AA202" s="274">
        <f t="shared" si="113"/>
        <v>0</v>
      </c>
      <c r="AB202" s="237">
        <f>IF(AA202=0,0,SUMIFS('Sch A. Input'!H93:CA93,'Sch A. Input'!$H$14:$CA$14,"Recurring",'Sch A. Input'!$H$13:$CA$13,"&lt;="&amp;$L$11,'Sch A. Input'!$H$13:$CA$13,"&lt;="&amp;$AI$120,'Sch A. Input'!$H$13:$CA$13,"&gt;"&amp;$Y$120))</f>
        <v>0</v>
      </c>
      <c r="AC202" s="237">
        <f>IF(AA202=0,0,SUMIFS('Sch A. Input'!H93:CA93,'Sch A. Input'!$H$14:$CA$14,"One-time",'Sch A. Input'!$H$13:$CA$13,"&lt;="&amp;$L$11,'Sch A. Input'!$H$13:$CA$13,"&lt;="&amp;$AI$120,'Sch A. Input'!$H$13:$CA$13,"&gt;"&amp;$Y$120))</f>
        <v>0</v>
      </c>
      <c r="AD202" s="272">
        <f t="shared" si="114"/>
        <v>0</v>
      </c>
      <c r="AE202" s="237">
        <f t="shared" si="115"/>
        <v>0</v>
      </c>
      <c r="AF202" s="237">
        <f t="shared" si="116"/>
        <v>0</v>
      </c>
      <c r="AG202" s="265">
        <f t="shared" si="117"/>
        <v>0</v>
      </c>
      <c r="AH202" s="270">
        <f t="shared" si="99"/>
        <v>0</v>
      </c>
      <c r="AI202" s="240">
        <f t="shared" si="100"/>
        <v>0</v>
      </c>
      <c r="AK202" s="274">
        <f t="shared" si="118"/>
        <v>0</v>
      </c>
      <c r="AL202" s="237">
        <f>IF(AK202=0,0,SUMIFS('Sch A. Input'!H93:CA93,'Sch A. Input'!$H$14:$CA$14,"Recurring",'Sch A. Input'!$H$13:$CA$13,"&lt;="&amp;$L$11,'Sch A. Input'!$H$13:$CA$13,"&lt;="&amp;$AS$120,'Sch A. Input'!$H$13:$CA$13,"&gt;"&amp;$AI$120))</f>
        <v>0</v>
      </c>
      <c r="AM202" s="237">
        <f>IF(AK202=0,0,SUMIFS('Sch A. Input'!H93:CA93,'Sch A. Input'!$H$14:$CA$14,"One-time",'Sch A. Input'!$H$13:$CA$13,"&lt;="&amp;L$11,'Sch A. Input'!$H$13:$CA$13,"&lt;="&amp;$AS$120,'Sch A. Input'!$H$13:$CA$13,"&gt;"&amp;$AI$120))</f>
        <v>0</v>
      </c>
      <c r="AN202" s="272">
        <f t="shared" si="119"/>
        <v>0</v>
      </c>
      <c r="AO202" s="237">
        <f t="shared" si="120"/>
        <v>0</v>
      </c>
      <c r="AP202" s="237">
        <f t="shared" si="121"/>
        <v>0</v>
      </c>
      <c r="AQ202" s="265">
        <f t="shared" si="122"/>
        <v>0</v>
      </c>
      <c r="AR202" s="270">
        <f t="shared" si="101"/>
        <v>0</v>
      </c>
      <c r="AS202" s="240">
        <f t="shared" si="102"/>
        <v>0</v>
      </c>
      <c r="AY202" s="158"/>
      <c r="AZ202" s="158"/>
      <c r="BK202" s="2"/>
      <c r="BL202" s="2"/>
      <c r="BM202" s="2"/>
      <c r="BN202" s="2"/>
      <c r="BO202" s="2"/>
      <c r="BP202" s="2"/>
      <c r="BQ202" s="2"/>
      <c r="BR202" s="2"/>
      <c r="BS202" s="2"/>
      <c r="BT202" s="2"/>
      <c r="BU202" s="2"/>
      <c r="BV202" s="2"/>
      <c r="BW202" s="2"/>
      <c r="BX202" s="2"/>
      <c r="BY202" s="2"/>
      <c r="BZ202" s="2"/>
      <c r="CA202" s="2"/>
      <c r="CI202"/>
      <c r="CJ202"/>
      <c r="CK202"/>
      <c r="CL202"/>
      <c r="CM202"/>
      <c r="CN202"/>
      <c r="CO202"/>
      <c r="CP202"/>
      <c r="CQ202"/>
      <c r="CR202"/>
      <c r="CS202"/>
      <c r="CT202"/>
      <c r="CU202"/>
      <c r="CV202"/>
      <c r="CW202"/>
      <c r="CX202"/>
    </row>
    <row r="203" spans="2:102" x14ac:dyDescent="0.35">
      <c r="B203" s="70" t="str">
        <f t="shared" ref="B203:F223" si="123">B96</f>
        <v/>
      </c>
      <c r="C203" s="164" t="str">
        <f t="shared" si="123"/>
        <v/>
      </c>
      <c r="D203" s="262" t="str">
        <f t="shared" si="123"/>
        <v/>
      </c>
      <c r="E203" s="262">
        <f t="shared" si="123"/>
        <v>45016</v>
      </c>
      <c r="F203" s="262">
        <f t="shared" si="123"/>
        <v>0</v>
      </c>
      <c r="G203" s="96">
        <f t="shared" si="103"/>
        <v>0</v>
      </c>
      <c r="H203" s="237">
        <f>IF(G203=0,0,SUMIFS('Sch A. Input'!H94:CA94,'Sch A. Input'!$H$14:$CA$14,"Recurring",'Sch A. Input'!$H$13:$CA$13,"&lt;="&amp;$O$120,'Sch A. Input'!$H$13:$CA$13,"&lt;="&amp;$L$11))</f>
        <v>0</v>
      </c>
      <c r="I203" s="237">
        <f>IF(G203=0,0,SUMIFS('Sch A. Input'!H94:CA94,'Sch A. Input'!$H$14:$CA$14,"One-time",'Sch A. Input'!$H$13:$CA$13,"&lt;="&amp;$O$120,'Sch A. Input'!$H$13:$CA$13,"&lt;="&amp;$L$11))</f>
        <v>0</v>
      </c>
      <c r="J203" s="272">
        <f t="shared" si="104"/>
        <v>0</v>
      </c>
      <c r="K203" s="237">
        <f t="shared" si="105"/>
        <v>0</v>
      </c>
      <c r="L203" s="237">
        <f t="shared" si="106"/>
        <v>0</v>
      </c>
      <c r="M203" s="265">
        <f t="shared" si="107"/>
        <v>0</v>
      </c>
      <c r="N203" s="270">
        <f t="shared" si="95"/>
        <v>0</v>
      </c>
      <c r="O203" s="240">
        <f t="shared" si="96"/>
        <v>0</v>
      </c>
      <c r="P203" s="241"/>
      <c r="Q203" s="274">
        <f t="shared" si="108"/>
        <v>0</v>
      </c>
      <c r="R203" s="237">
        <f>IF(Q203=0,0,SUMIFS('Sch A. Input'!$H94:$CA94,'Sch A. Input'!$H$14:$CA$14,"Recurring",'Sch A. Input'!$H$13:$CA$13,"&lt;="&amp;$Y$120,'Sch A. Input'!$H$13:$CA$13,"&gt;"&amp;$O$120,'Sch A. Input'!$H$13:$CA$13,"&lt;="&amp;$L$11))</f>
        <v>0</v>
      </c>
      <c r="S203" s="237">
        <f>IF(Q203=0,0,SUMIFS('Sch A. Input'!$H94:$CA94,'Sch A. Input'!$H$14:$CA$14,"One-time",'Sch A. Input'!$H$13:$CA$13,"&lt;="&amp;$Y$120,'Sch A. Input'!$H$13:$CA$13,"&gt;"&amp;$O$120,'Sch A. Input'!$H$13:$CA$13,"&lt;="&amp;$L$11))</f>
        <v>0</v>
      </c>
      <c r="T203" s="272">
        <f t="shared" si="109"/>
        <v>0</v>
      </c>
      <c r="U203" s="237">
        <f t="shared" si="110"/>
        <v>0</v>
      </c>
      <c r="V203" s="237">
        <f t="shared" si="111"/>
        <v>0</v>
      </c>
      <c r="W203" s="265">
        <f t="shared" si="112"/>
        <v>0</v>
      </c>
      <c r="X203" s="270">
        <f t="shared" si="97"/>
        <v>0</v>
      </c>
      <c r="Y203" s="240">
        <f t="shared" si="98"/>
        <v>0</v>
      </c>
      <c r="Z203" s="241"/>
      <c r="AA203" s="274">
        <f t="shared" si="113"/>
        <v>0</v>
      </c>
      <c r="AB203" s="237">
        <f>IF(AA203=0,0,SUMIFS('Sch A. Input'!H94:CA94,'Sch A. Input'!$H$14:$CA$14,"Recurring",'Sch A. Input'!$H$13:$CA$13,"&lt;="&amp;$L$11,'Sch A. Input'!$H$13:$CA$13,"&lt;="&amp;$AI$120,'Sch A. Input'!$H$13:$CA$13,"&gt;"&amp;$Y$120))</f>
        <v>0</v>
      </c>
      <c r="AC203" s="237">
        <f>IF(AA203=0,0,SUMIFS('Sch A. Input'!H94:CA94,'Sch A. Input'!$H$14:$CA$14,"One-time",'Sch A. Input'!$H$13:$CA$13,"&lt;="&amp;$L$11,'Sch A. Input'!$H$13:$CA$13,"&lt;="&amp;$AI$120,'Sch A. Input'!$H$13:$CA$13,"&gt;"&amp;$Y$120))</f>
        <v>0</v>
      </c>
      <c r="AD203" s="272">
        <f t="shared" si="114"/>
        <v>0</v>
      </c>
      <c r="AE203" s="237">
        <f t="shared" si="115"/>
        <v>0</v>
      </c>
      <c r="AF203" s="237">
        <f t="shared" si="116"/>
        <v>0</v>
      </c>
      <c r="AG203" s="265">
        <f t="shared" si="117"/>
        <v>0</v>
      </c>
      <c r="AH203" s="270">
        <f t="shared" si="99"/>
        <v>0</v>
      </c>
      <c r="AI203" s="240">
        <f t="shared" si="100"/>
        <v>0</v>
      </c>
      <c r="AK203" s="274">
        <f t="shared" si="118"/>
        <v>0</v>
      </c>
      <c r="AL203" s="237">
        <f>IF(AK203=0,0,SUMIFS('Sch A. Input'!H94:CA94,'Sch A. Input'!$H$14:$CA$14,"Recurring",'Sch A. Input'!$H$13:$CA$13,"&lt;="&amp;$L$11,'Sch A. Input'!$H$13:$CA$13,"&lt;="&amp;$AS$120,'Sch A. Input'!$H$13:$CA$13,"&gt;"&amp;$AI$120))</f>
        <v>0</v>
      </c>
      <c r="AM203" s="237">
        <f>IF(AK203=0,0,SUMIFS('Sch A. Input'!H94:CA94,'Sch A. Input'!$H$14:$CA$14,"One-time",'Sch A. Input'!$H$13:$CA$13,"&lt;="&amp;L$11,'Sch A. Input'!$H$13:$CA$13,"&lt;="&amp;$AS$120,'Sch A. Input'!$H$13:$CA$13,"&gt;"&amp;$AI$120))</f>
        <v>0</v>
      </c>
      <c r="AN203" s="272">
        <f t="shared" si="119"/>
        <v>0</v>
      </c>
      <c r="AO203" s="237">
        <f t="shared" si="120"/>
        <v>0</v>
      </c>
      <c r="AP203" s="237">
        <f t="shared" si="121"/>
        <v>0</v>
      </c>
      <c r="AQ203" s="265">
        <f t="shared" si="122"/>
        <v>0</v>
      </c>
      <c r="AR203" s="270">
        <f t="shared" si="101"/>
        <v>0</v>
      </c>
      <c r="AS203" s="240">
        <f t="shared" si="102"/>
        <v>0</v>
      </c>
      <c r="AY203" s="158"/>
      <c r="AZ203" s="158"/>
      <c r="BK203" s="2"/>
      <c r="BL203" s="2"/>
      <c r="BM203" s="2"/>
      <c r="BN203" s="2"/>
      <c r="BO203" s="2"/>
      <c r="BP203" s="2"/>
      <c r="BQ203" s="2"/>
      <c r="BR203" s="2"/>
      <c r="BS203" s="2"/>
      <c r="BT203" s="2"/>
      <c r="BU203" s="2"/>
      <c r="BV203" s="2"/>
      <c r="BW203" s="2"/>
      <c r="BX203" s="2"/>
      <c r="BY203" s="2"/>
      <c r="BZ203" s="2"/>
      <c r="CA203" s="2"/>
      <c r="CI203"/>
      <c r="CJ203"/>
      <c r="CK203"/>
      <c r="CL203"/>
      <c r="CM203"/>
      <c r="CN203"/>
      <c r="CO203"/>
      <c r="CP203"/>
      <c r="CQ203"/>
      <c r="CR203"/>
      <c r="CS203"/>
      <c r="CT203"/>
      <c r="CU203"/>
      <c r="CV203"/>
      <c r="CW203"/>
      <c r="CX203"/>
    </row>
    <row r="204" spans="2:102" x14ac:dyDescent="0.35">
      <c r="B204" s="70" t="str">
        <f t="shared" si="123"/>
        <v/>
      </c>
      <c r="C204" s="164" t="str">
        <f t="shared" si="123"/>
        <v/>
      </c>
      <c r="D204" s="262" t="str">
        <f t="shared" si="123"/>
        <v/>
      </c>
      <c r="E204" s="262">
        <f t="shared" si="123"/>
        <v>45016</v>
      </c>
      <c r="F204" s="262">
        <f t="shared" si="123"/>
        <v>0</v>
      </c>
      <c r="G204" s="96">
        <f t="shared" si="103"/>
        <v>0</v>
      </c>
      <c r="H204" s="237">
        <f>IF(G204=0,0,SUMIFS('Sch A. Input'!H95:CA95,'Sch A. Input'!$H$14:$CA$14,"Recurring",'Sch A. Input'!$H$13:$CA$13,"&lt;="&amp;$O$120,'Sch A. Input'!$H$13:$CA$13,"&lt;="&amp;$L$11))</f>
        <v>0</v>
      </c>
      <c r="I204" s="237">
        <f>IF(G204=0,0,SUMIFS('Sch A. Input'!H95:CA95,'Sch A. Input'!$H$14:$CA$14,"One-time",'Sch A. Input'!$H$13:$CA$13,"&lt;="&amp;$O$120,'Sch A. Input'!$H$13:$CA$13,"&lt;="&amp;$L$11))</f>
        <v>0</v>
      </c>
      <c r="J204" s="272">
        <f t="shared" si="104"/>
        <v>0</v>
      </c>
      <c r="K204" s="237">
        <f t="shared" si="105"/>
        <v>0</v>
      </c>
      <c r="L204" s="237">
        <f t="shared" si="106"/>
        <v>0</v>
      </c>
      <c r="M204" s="265">
        <f t="shared" si="107"/>
        <v>0</v>
      </c>
      <c r="N204" s="270">
        <f t="shared" si="95"/>
        <v>0</v>
      </c>
      <c r="O204" s="240">
        <f t="shared" si="96"/>
        <v>0</v>
      </c>
      <c r="P204" s="241"/>
      <c r="Q204" s="274">
        <f t="shared" si="108"/>
        <v>0</v>
      </c>
      <c r="R204" s="237">
        <f>IF(Q204=0,0,SUMIFS('Sch A. Input'!$H95:$CA95,'Sch A. Input'!$H$14:$CA$14,"Recurring",'Sch A. Input'!$H$13:$CA$13,"&lt;="&amp;$Y$120,'Sch A. Input'!$H$13:$CA$13,"&gt;"&amp;$O$120,'Sch A. Input'!$H$13:$CA$13,"&lt;="&amp;$L$11))</f>
        <v>0</v>
      </c>
      <c r="S204" s="237">
        <f>IF(Q204=0,0,SUMIFS('Sch A. Input'!$H95:$CA95,'Sch A. Input'!$H$14:$CA$14,"One-time",'Sch A. Input'!$H$13:$CA$13,"&lt;="&amp;$Y$120,'Sch A. Input'!$H$13:$CA$13,"&gt;"&amp;$O$120,'Sch A. Input'!$H$13:$CA$13,"&lt;="&amp;$L$11))</f>
        <v>0</v>
      </c>
      <c r="T204" s="272">
        <f t="shared" si="109"/>
        <v>0</v>
      </c>
      <c r="U204" s="237">
        <f t="shared" si="110"/>
        <v>0</v>
      </c>
      <c r="V204" s="237">
        <f t="shared" si="111"/>
        <v>0</v>
      </c>
      <c r="W204" s="265">
        <f t="shared" si="112"/>
        <v>0</v>
      </c>
      <c r="X204" s="270">
        <f t="shared" si="97"/>
        <v>0</v>
      </c>
      <c r="Y204" s="240">
        <f t="shared" si="98"/>
        <v>0</v>
      </c>
      <c r="Z204" s="241"/>
      <c r="AA204" s="274">
        <f t="shared" si="113"/>
        <v>0</v>
      </c>
      <c r="AB204" s="237">
        <f>IF(AA204=0,0,SUMIFS('Sch A. Input'!H95:CA95,'Sch A. Input'!$H$14:$CA$14,"Recurring",'Sch A. Input'!$H$13:$CA$13,"&lt;="&amp;$L$11,'Sch A. Input'!$H$13:$CA$13,"&lt;="&amp;$AI$120,'Sch A. Input'!$H$13:$CA$13,"&gt;"&amp;$Y$120))</f>
        <v>0</v>
      </c>
      <c r="AC204" s="237">
        <f>IF(AA204=0,0,SUMIFS('Sch A. Input'!H95:CA95,'Sch A. Input'!$H$14:$CA$14,"One-time",'Sch A. Input'!$H$13:$CA$13,"&lt;="&amp;$L$11,'Sch A. Input'!$H$13:$CA$13,"&lt;="&amp;$AI$120,'Sch A. Input'!$H$13:$CA$13,"&gt;"&amp;$Y$120))</f>
        <v>0</v>
      </c>
      <c r="AD204" s="272">
        <f t="shared" si="114"/>
        <v>0</v>
      </c>
      <c r="AE204" s="237">
        <f t="shared" si="115"/>
        <v>0</v>
      </c>
      <c r="AF204" s="237">
        <f t="shared" si="116"/>
        <v>0</v>
      </c>
      <c r="AG204" s="265">
        <f t="shared" si="117"/>
        <v>0</v>
      </c>
      <c r="AH204" s="270">
        <f t="shared" si="99"/>
        <v>0</v>
      </c>
      <c r="AI204" s="240">
        <f t="shared" si="100"/>
        <v>0</v>
      </c>
      <c r="AK204" s="274">
        <f t="shared" si="118"/>
        <v>0</v>
      </c>
      <c r="AL204" s="237">
        <f>IF(AK204=0,0,SUMIFS('Sch A. Input'!H95:CA95,'Sch A. Input'!$H$14:$CA$14,"Recurring",'Sch A. Input'!$H$13:$CA$13,"&lt;="&amp;$L$11,'Sch A. Input'!$H$13:$CA$13,"&lt;="&amp;$AS$120,'Sch A. Input'!$H$13:$CA$13,"&gt;"&amp;$AI$120))</f>
        <v>0</v>
      </c>
      <c r="AM204" s="237">
        <f>IF(AK204=0,0,SUMIFS('Sch A. Input'!H95:CA95,'Sch A. Input'!$H$14:$CA$14,"One-time",'Sch A. Input'!$H$13:$CA$13,"&lt;="&amp;L$11,'Sch A. Input'!$H$13:$CA$13,"&lt;="&amp;$AS$120,'Sch A. Input'!$H$13:$CA$13,"&gt;"&amp;$AI$120))</f>
        <v>0</v>
      </c>
      <c r="AN204" s="272">
        <f t="shared" si="119"/>
        <v>0</v>
      </c>
      <c r="AO204" s="237">
        <f t="shared" si="120"/>
        <v>0</v>
      </c>
      <c r="AP204" s="237">
        <f t="shared" si="121"/>
        <v>0</v>
      </c>
      <c r="AQ204" s="265">
        <f t="shared" si="122"/>
        <v>0</v>
      </c>
      <c r="AR204" s="270">
        <f t="shared" si="101"/>
        <v>0</v>
      </c>
      <c r="AS204" s="240">
        <f t="shared" si="102"/>
        <v>0</v>
      </c>
      <c r="AY204" s="158"/>
      <c r="AZ204" s="158"/>
      <c r="BK204" s="2"/>
      <c r="BL204" s="2"/>
      <c r="BM204" s="2"/>
      <c r="BN204" s="2"/>
      <c r="BO204" s="2"/>
      <c r="BP204" s="2"/>
      <c r="BQ204" s="2"/>
      <c r="BR204" s="2"/>
      <c r="BS204" s="2"/>
      <c r="BT204" s="2"/>
      <c r="BU204" s="2"/>
      <c r="BV204" s="2"/>
      <c r="BW204" s="2"/>
      <c r="BX204" s="2"/>
      <c r="BY204" s="2"/>
      <c r="BZ204" s="2"/>
      <c r="CA204" s="2"/>
      <c r="CI204"/>
      <c r="CJ204"/>
      <c r="CK204"/>
      <c r="CL204"/>
      <c r="CM204"/>
      <c r="CN204"/>
      <c r="CO204"/>
      <c r="CP204"/>
      <c r="CQ204"/>
      <c r="CR204"/>
      <c r="CS204"/>
      <c r="CT204"/>
      <c r="CU204"/>
      <c r="CV204"/>
      <c r="CW204"/>
      <c r="CX204"/>
    </row>
    <row r="205" spans="2:102" x14ac:dyDescent="0.35">
      <c r="B205" s="70" t="str">
        <f t="shared" si="123"/>
        <v/>
      </c>
      <c r="C205" s="164" t="str">
        <f t="shared" si="123"/>
        <v/>
      </c>
      <c r="D205" s="262" t="str">
        <f t="shared" si="123"/>
        <v/>
      </c>
      <c r="E205" s="262">
        <f t="shared" si="123"/>
        <v>45016</v>
      </c>
      <c r="F205" s="262">
        <f t="shared" si="123"/>
        <v>0</v>
      </c>
      <c r="G205" s="96">
        <f t="shared" si="103"/>
        <v>0</v>
      </c>
      <c r="H205" s="237">
        <f>IF(G205=0,0,SUMIFS('Sch A. Input'!H96:CA96,'Sch A. Input'!$H$14:$CA$14,"Recurring",'Sch A. Input'!$H$13:$CA$13,"&lt;="&amp;$O$120,'Sch A. Input'!$H$13:$CA$13,"&lt;="&amp;$L$11))</f>
        <v>0</v>
      </c>
      <c r="I205" s="237">
        <f>IF(G205=0,0,SUMIFS('Sch A. Input'!H96:CA96,'Sch A. Input'!$H$14:$CA$14,"One-time",'Sch A. Input'!$H$13:$CA$13,"&lt;="&amp;$O$120,'Sch A. Input'!$H$13:$CA$13,"&lt;="&amp;$L$11))</f>
        <v>0</v>
      </c>
      <c r="J205" s="272">
        <f t="shared" si="104"/>
        <v>0</v>
      </c>
      <c r="K205" s="237">
        <f t="shared" si="105"/>
        <v>0</v>
      </c>
      <c r="L205" s="237">
        <f t="shared" si="106"/>
        <v>0</v>
      </c>
      <c r="M205" s="265">
        <f t="shared" si="107"/>
        <v>0</v>
      </c>
      <c r="N205" s="270">
        <f t="shared" si="95"/>
        <v>0</v>
      </c>
      <c r="O205" s="240">
        <f t="shared" si="96"/>
        <v>0</v>
      </c>
      <c r="P205" s="241"/>
      <c r="Q205" s="274">
        <f t="shared" si="108"/>
        <v>0</v>
      </c>
      <c r="R205" s="237">
        <f>IF(Q205=0,0,SUMIFS('Sch A. Input'!$H96:$CA96,'Sch A. Input'!$H$14:$CA$14,"Recurring",'Sch A. Input'!$H$13:$CA$13,"&lt;="&amp;$Y$120,'Sch A. Input'!$H$13:$CA$13,"&gt;"&amp;$O$120,'Sch A. Input'!$H$13:$CA$13,"&lt;="&amp;$L$11))</f>
        <v>0</v>
      </c>
      <c r="S205" s="237">
        <f>IF(Q205=0,0,SUMIFS('Sch A. Input'!$H96:$CA96,'Sch A. Input'!$H$14:$CA$14,"One-time",'Sch A. Input'!$H$13:$CA$13,"&lt;="&amp;$Y$120,'Sch A. Input'!$H$13:$CA$13,"&gt;"&amp;$O$120,'Sch A. Input'!$H$13:$CA$13,"&lt;="&amp;$L$11))</f>
        <v>0</v>
      </c>
      <c r="T205" s="272">
        <f t="shared" si="109"/>
        <v>0</v>
      </c>
      <c r="U205" s="237">
        <f t="shared" si="110"/>
        <v>0</v>
      </c>
      <c r="V205" s="237">
        <f t="shared" si="111"/>
        <v>0</v>
      </c>
      <c r="W205" s="265">
        <f t="shared" si="112"/>
        <v>0</v>
      </c>
      <c r="X205" s="270">
        <f t="shared" si="97"/>
        <v>0</v>
      </c>
      <c r="Y205" s="240">
        <f t="shared" si="98"/>
        <v>0</v>
      </c>
      <c r="Z205" s="241"/>
      <c r="AA205" s="274">
        <f t="shared" si="113"/>
        <v>0</v>
      </c>
      <c r="AB205" s="237">
        <f>IF(AA205=0,0,SUMIFS('Sch A. Input'!H96:CA96,'Sch A. Input'!$H$14:$CA$14,"Recurring",'Sch A. Input'!$H$13:$CA$13,"&lt;="&amp;$L$11,'Sch A. Input'!$H$13:$CA$13,"&lt;="&amp;$AI$120,'Sch A. Input'!$H$13:$CA$13,"&gt;"&amp;$Y$120))</f>
        <v>0</v>
      </c>
      <c r="AC205" s="237">
        <f>IF(AA205=0,0,SUMIFS('Sch A. Input'!H96:CA96,'Sch A. Input'!$H$14:$CA$14,"One-time",'Sch A. Input'!$H$13:$CA$13,"&lt;="&amp;$L$11,'Sch A. Input'!$H$13:$CA$13,"&lt;="&amp;$AI$120,'Sch A. Input'!$H$13:$CA$13,"&gt;"&amp;$Y$120))</f>
        <v>0</v>
      </c>
      <c r="AD205" s="272">
        <f t="shared" si="114"/>
        <v>0</v>
      </c>
      <c r="AE205" s="237">
        <f t="shared" si="115"/>
        <v>0</v>
      </c>
      <c r="AF205" s="237">
        <f t="shared" si="116"/>
        <v>0</v>
      </c>
      <c r="AG205" s="265">
        <f t="shared" si="117"/>
        <v>0</v>
      </c>
      <c r="AH205" s="270">
        <f t="shared" si="99"/>
        <v>0</v>
      </c>
      <c r="AI205" s="240">
        <f t="shared" si="100"/>
        <v>0</v>
      </c>
      <c r="AK205" s="274">
        <f t="shared" si="118"/>
        <v>0</v>
      </c>
      <c r="AL205" s="237">
        <f>IF(AK205=0,0,SUMIFS('Sch A. Input'!H96:CA96,'Sch A. Input'!$H$14:$CA$14,"Recurring",'Sch A. Input'!$H$13:$CA$13,"&lt;="&amp;$L$11,'Sch A. Input'!$H$13:$CA$13,"&lt;="&amp;$AS$120,'Sch A. Input'!$H$13:$CA$13,"&gt;"&amp;$AI$120))</f>
        <v>0</v>
      </c>
      <c r="AM205" s="237">
        <f>IF(AK205=0,0,SUMIFS('Sch A. Input'!H96:CA96,'Sch A. Input'!$H$14:$CA$14,"One-time",'Sch A. Input'!$H$13:$CA$13,"&lt;="&amp;L$11,'Sch A. Input'!$H$13:$CA$13,"&lt;="&amp;$AS$120,'Sch A. Input'!$H$13:$CA$13,"&gt;"&amp;$AI$120))</f>
        <v>0</v>
      </c>
      <c r="AN205" s="272">
        <f t="shared" si="119"/>
        <v>0</v>
      </c>
      <c r="AO205" s="237">
        <f t="shared" si="120"/>
        <v>0</v>
      </c>
      <c r="AP205" s="237">
        <f t="shared" si="121"/>
        <v>0</v>
      </c>
      <c r="AQ205" s="265">
        <f t="shared" si="122"/>
        <v>0</v>
      </c>
      <c r="AR205" s="270">
        <f t="shared" si="101"/>
        <v>0</v>
      </c>
      <c r="AS205" s="240">
        <f t="shared" si="102"/>
        <v>0</v>
      </c>
      <c r="AY205" s="158"/>
      <c r="AZ205" s="158"/>
      <c r="BK205" s="2"/>
      <c r="BL205" s="2"/>
      <c r="BM205" s="2"/>
      <c r="BN205" s="2"/>
      <c r="BO205" s="2"/>
      <c r="BP205" s="2"/>
      <c r="BQ205" s="2"/>
      <c r="BR205" s="2"/>
      <c r="BS205" s="2"/>
      <c r="BT205" s="2"/>
      <c r="BU205" s="2"/>
      <c r="BV205" s="2"/>
      <c r="BW205" s="2"/>
      <c r="BX205" s="2"/>
      <c r="BY205" s="2"/>
      <c r="BZ205" s="2"/>
      <c r="CA205" s="2"/>
      <c r="CI205"/>
      <c r="CJ205"/>
      <c r="CK205"/>
      <c r="CL205"/>
      <c r="CM205"/>
      <c r="CN205"/>
      <c r="CO205"/>
      <c r="CP205"/>
      <c r="CQ205"/>
      <c r="CR205"/>
      <c r="CS205"/>
      <c r="CT205"/>
      <c r="CU205"/>
      <c r="CV205"/>
      <c r="CW205"/>
      <c r="CX205"/>
    </row>
    <row r="206" spans="2:102" x14ac:dyDescent="0.35">
      <c r="B206" s="70" t="str">
        <f t="shared" si="123"/>
        <v/>
      </c>
      <c r="C206" s="164" t="str">
        <f t="shared" si="123"/>
        <v/>
      </c>
      <c r="D206" s="262" t="str">
        <f t="shared" si="123"/>
        <v/>
      </c>
      <c r="E206" s="262">
        <f t="shared" si="123"/>
        <v>45016</v>
      </c>
      <c r="F206" s="262">
        <f t="shared" si="123"/>
        <v>0</v>
      </c>
      <c r="G206" s="96">
        <f t="shared" si="103"/>
        <v>0</v>
      </c>
      <c r="H206" s="237">
        <f>IF(G206=0,0,SUMIFS('Sch A. Input'!H97:CA97,'Sch A. Input'!$H$14:$CA$14,"Recurring",'Sch A. Input'!$H$13:$CA$13,"&lt;="&amp;$O$120,'Sch A. Input'!$H$13:$CA$13,"&lt;="&amp;$L$11))</f>
        <v>0</v>
      </c>
      <c r="I206" s="237">
        <f>IF(G206=0,0,SUMIFS('Sch A. Input'!H97:CA97,'Sch A. Input'!$H$14:$CA$14,"One-time",'Sch A. Input'!$H$13:$CA$13,"&lt;="&amp;$O$120,'Sch A. Input'!$H$13:$CA$13,"&lt;="&amp;$L$11))</f>
        <v>0</v>
      </c>
      <c r="J206" s="272">
        <f t="shared" si="104"/>
        <v>0</v>
      </c>
      <c r="K206" s="237">
        <f t="shared" si="105"/>
        <v>0</v>
      </c>
      <c r="L206" s="237">
        <f t="shared" si="106"/>
        <v>0</v>
      </c>
      <c r="M206" s="265">
        <f t="shared" si="107"/>
        <v>0</v>
      </c>
      <c r="N206" s="270">
        <f t="shared" si="95"/>
        <v>0</v>
      </c>
      <c r="O206" s="240">
        <f t="shared" si="96"/>
        <v>0</v>
      </c>
      <c r="P206" s="241"/>
      <c r="Q206" s="274">
        <f t="shared" si="108"/>
        <v>0</v>
      </c>
      <c r="R206" s="237">
        <f>IF(Q206=0,0,SUMIFS('Sch A. Input'!$H97:$CA97,'Sch A. Input'!$H$14:$CA$14,"Recurring",'Sch A. Input'!$H$13:$CA$13,"&lt;="&amp;$Y$120,'Sch A. Input'!$H$13:$CA$13,"&gt;"&amp;$O$120,'Sch A. Input'!$H$13:$CA$13,"&lt;="&amp;$L$11))</f>
        <v>0</v>
      </c>
      <c r="S206" s="237">
        <f>IF(Q206=0,0,SUMIFS('Sch A. Input'!$H97:$CA97,'Sch A. Input'!$H$14:$CA$14,"One-time",'Sch A. Input'!$H$13:$CA$13,"&lt;="&amp;$Y$120,'Sch A. Input'!$H$13:$CA$13,"&gt;"&amp;$O$120,'Sch A. Input'!$H$13:$CA$13,"&lt;="&amp;$L$11))</f>
        <v>0</v>
      </c>
      <c r="T206" s="272">
        <f t="shared" si="109"/>
        <v>0</v>
      </c>
      <c r="U206" s="237">
        <f t="shared" si="110"/>
        <v>0</v>
      </c>
      <c r="V206" s="237">
        <f t="shared" si="111"/>
        <v>0</v>
      </c>
      <c r="W206" s="265">
        <f t="shared" si="112"/>
        <v>0</v>
      </c>
      <c r="X206" s="270">
        <f t="shared" si="97"/>
        <v>0</v>
      </c>
      <c r="Y206" s="240">
        <f t="shared" si="98"/>
        <v>0</v>
      </c>
      <c r="Z206" s="241"/>
      <c r="AA206" s="274">
        <f t="shared" si="113"/>
        <v>0</v>
      </c>
      <c r="AB206" s="237">
        <f>IF(AA206=0,0,SUMIFS('Sch A. Input'!H97:CA97,'Sch A. Input'!$H$14:$CA$14,"Recurring",'Sch A. Input'!$H$13:$CA$13,"&lt;="&amp;$L$11,'Sch A. Input'!$H$13:$CA$13,"&lt;="&amp;$AI$120,'Sch A. Input'!$H$13:$CA$13,"&gt;"&amp;$Y$120))</f>
        <v>0</v>
      </c>
      <c r="AC206" s="237">
        <f>IF(AA206=0,0,SUMIFS('Sch A. Input'!H97:CA97,'Sch A. Input'!$H$14:$CA$14,"One-time",'Sch A. Input'!$H$13:$CA$13,"&lt;="&amp;$L$11,'Sch A. Input'!$H$13:$CA$13,"&lt;="&amp;$AI$120,'Sch A. Input'!$H$13:$CA$13,"&gt;"&amp;$Y$120))</f>
        <v>0</v>
      </c>
      <c r="AD206" s="272">
        <f t="shared" si="114"/>
        <v>0</v>
      </c>
      <c r="AE206" s="237">
        <f t="shared" si="115"/>
        <v>0</v>
      </c>
      <c r="AF206" s="237">
        <f t="shared" si="116"/>
        <v>0</v>
      </c>
      <c r="AG206" s="265">
        <f t="shared" si="117"/>
        <v>0</v>
      </c>
      <c r="AH206" s="270">
        <f t="shared" si="99"/>
        <v>0</v>
      </c>
      <c r="AI206" s="240">
        <f t="shared" si="100"/>
        <v>0</v>
      </c>
      <c r="AK206" s="274">
        <f t="shared" si="118"/>
        <v>0</v>
      </c>
      <c r="AL206" s="237">
        <f>IF(AK206=0,0,SUMIFS('Sch A. Input'!H97:CA97,'Sch A. Input'!$H$14:$CA$14,"Recurring",'Sch A. Input'!$H$13:$CA$13,"&lt;="&amp;$L$11,'Sch A. Input'!$H$13:$CA$13,"&lt;="&amp;$AS$120,'Sch A. Input'!$H$13:$CA$13,"&gt;"&amp;$AI$120))</f>
        <v>0</v>
      </c>
      <c r="AM206" s="237">
        <f>IF(AK206=0,0,SUMIFS('Sch A. Input'!H97:CA97,'Sch A. Input'!$H$14:$CA$14,"One-time",'Sch A. Input'!$H$13:$CA$13,"&lt;="&amp;L$11,'Sch A. Input'!$H$13:$CA$13,"&lt;="&amp;$AS$120,'Sch A. Input'!$H$13:$CA$13,"&gt;"&amp;$AI$120))</f>
        <v>0</v>
      </c>
      <c r="AN206" s="272">
        <f t="shared" si="119"/>
        <v>0</v>
      </c>
      <c r="AO206" s="237">
        <f t="shared" si="120"/>
        <v>0</v>
      </c>
      <c r="AP206" s="237">
        <f t="shared" si="121"/>
        <v>0</v>
      </c>
      <c r="AQ206" s="265">
        <f t="shared" si="122"/>
        <v>0</v>
      </c>
      <c r="AR206" s="270">
        <f t="shared" si="101"/>
        <v>0</v>
      </c>
      <c r="AS206" s="240">
        <f t="shared" si="102"/>
        <v>0</v>
      </c>
      <c r="AY206" s="158"/>
      <c r="AZ206" s="158"/>
      <c r="BK206" s="2"/>
      <c r="BL206" s="2"/>
      <c r="BM206" s="2"/>
      <c r="BN206" s="2"/>
      <c r="BO206" s="2"/>
      <c r="BP206" s="2"/>
      <c r="BQ206" s="2"/>
      <c r="BR206" s="2"/>
      <c r="BS206" s="2"/>
      <c r="BT206" s="2"/>
      <c r="BU206" s="2"/>
      <c r="BV206" s="2"/>
      <c r="BW206" s="2"/>
      <c r="BX206" s="2"/>
      <c r="BY206" s="2"/>
      <c r="BZ206" s="2"/>
      <c r="CA206" s="2"/>
      <c r="CI206"/>
      <c r="CJ206"/>
      <c r="CK206"/>
      <c r="CL206"/>
      <c r="CM206"/>
      <c r="CN206"/>
      <c r="CO206"/>
      <c r="CP206"/>
      <c r="CQ206"/>
      <c r="CR206"/>
      <c r="CS206"/>
      <c r="CT206"/>
      <c r="CU206"/>
      <c r="CV206"/>
      <c r="CW206"/>
      <c r="CX206"/>
    </row>
    <row r="207" spans="2:102" x14ac:dyDescent="0.35">
      <c r="B207" s="70" t="str">
        <f t="shared" si="123"/>
        <v/>
      </c>
      <c r="C207" s="164" t="str">
        <f t="shared" si="123"/>
        <v/>
      </c>
      <c r="D207" s="262" t="str">
        <f t="shared" si="123"/>
        <v/>
      </c>
      <c r="E207" s="262">
        <f t="shared" si="123"/>
        <v>45016</v>
      </c>
      <c r="F207" s="262">
        <f t="shared" si="123"/>
        <v>0</v>
      </c>
      <c r="G207" s="96">
        <f t="shared" si="103"/>
        <v>0</v>
      </c>
      <c r="H207" s="237">
        <f>IF(G207=0,0,SUMIFS('Sch A. Input'!H98:CA98,'Sch A. Input'!$H$14:$CA$14,"Recurring",'Sch A. Input'!$H$13:$CA$13,"&lt;="&amp;$O$120,'Sch A. Input'!$H$13:$CA$13,"&lt;="&amp;$L$11))</f>
        <v>0</v>
      </c>
      <c r="I207" s="237">
        <f>IF(G207=0,0,SUMIFS('Sch A. Input'!H98:CA98,'Sch A. Input'!$H$14:$CA$14,"One-time",'Sch A. Input'!$H$13:$CA$13,"&lt;="&amp;$O$120,'Sch A. Input'!$H$13:$CA$13,"&lt;="&amp;$L$11))</f>
        <v>0</v>
      </c>
      <c r="J207" s="272">
        <f t="shared" si="104"/>
        <v>0</v>
      </c>
      <c r="K207" s="237">
        <f t="shared" si="105"/>
        <v>0</v>
      </c>
      <c r="L207" s="237">
        <f t="shared" si="106"/>
        <v>0</v>
      </c>
      <c r="M207" s="265">
        <f t="shared" si="107"/>
        <v>0</v>
      </c>
      <c r="N207" s="270">
        <f t="shared" si="95"/>
        <v>0</v>
      </c>
      <c r="O207" s="240">
        <f t="shared" si="96"/>
        <v>0</v>
      </c>
      <c r="P207" s="241"/>
      <c r="Q207" s="274">
        <f t="shared" si="108"/>
        <v>0</v>
      </c>
      <c r="R207" s="237">
        <f>IF(Q207=0,0,SUMIFS('Sch A. Input'!$H98:$CA98,'Sch A. Input'!$H$14:$CA$14,"Recurring",'Sch A. Input'!$H$13:$CA$13,"&lt;="&amp;$Y$120,'Sch A. Input'!$H$13:$CA$13,"&gt;"&amp;$O$120,'Sch A. Input'!$H$13:$CA$13,"&lt;="&amp;$L$11))</f>
        <v>0</v>
      </c>
      <c r="S207" s="237">
        <f>IF(Q207=0,0,SUMIFS('Sch A. Input'!$H98:$CA98,'Sch A. Input'!$H$14:$CA$14,"One-time",'Sch A. Input'!$H$13:$CA$13,"&lt;="&amp;$Y$120,'Sch A. Input'!$H$13:$CA$13,"&gt;"&amp;$O$120,'Sch A. Input'!$H$13:$CA$13,"&lt;="&amp;$L$11))</f>
        <v>0</v>
      </c>
      <c r="T207" s="272">
        <f t="shared" si="109"/>
        <v>0</v>
      </c>
      <c r="U207" s="237">
        <f t="shared" si="110"/>
        <v>0</v>
      </c>
      <c r="V207" s="237">
        <f t="shared" si="111"/>
        <v>0</v>
      </c>
      <c r="W207" s="265">
        <f t="shared" si="112"/>
        <v>0</v>
      </c>
      <c r="X207" s="270">
        <f t="shared" si="97"/>
        <v>0</v>
      </c>
      <c r="Y207" s="240">
        <f t="shared" si="98"/>
        <v>0</v>
      </c>
      <c r="Z207" s="241"/>
      <c r="AA207" s="274">
        <f t="shared" si="113"/>
        <v>0</v>
      </c>
      <c r="AB207" s="237">
        <f>IF(AA207=0,0,SUMIFS('Sch A. Input'!H98:CA98,'Sch A. Input'!$H$14:$CA$14,"Recurring",'Sch A. Input'!$H$13:$CA$13,"&lt;="&amp;$L$11,'Sch A. Input'!$H$13:$CA$13,"&lt;="&amp;$AI$120,'Sch A. Input'!$H$13:$CA$13,"&gt;"&amp;$Y$120))</f>
        <v>0</v>
      </c>
      <c r="AC207" s="237">
        <f>IF(AA207=0,0,SUMIFS('Sch A. Input'!H98:CA98,'Sch A. Input'!$H$14:$CA$14,"One-time",'Sch A. Input'!$H$13:$CA$13,"&lt;="&amp;$L$11,'Sch A. Input'!$H$13:$CA$13,"&lt;="&amp;$AI$120,'Sch A. Input'!$H$13:$CA$13,"&gt;"&amp;$Y$120))</f>
        <v>0</v>
      </c>
      <c r="AD207" s="272">
        <f t="shared" si="114"/>
        <v>0</v>
      </c>
      <c r="AE207" s="237">
        <f t="shared" si="115"/>
        <v>0</v>
      </c>
      <c r="AF207" s="237">
        <f t="shared" si="116"/>
        <v>0</v>
      </c>
      <c r="AG207" s="265">
        <f t="shared" si="117"/>
        <v>0</v>
      </c>
      <c r="AH207" s="270">
        <f t="shared" si="99"/>
        <v>0</v>
      </c>
      <c r="AI207" s="240">
        <f t="shared" si="100"/>
        <v>0</v>
      </c>
      <c r="AK207" s="274">
        <f t="shared" si="118"/>
        <v>0</v>
      </c>
      <c r="AL207" s="237">
        <f>IF(AK207=0,0,SUMIFS('Sch A. Input'!H98:CA98,'Sch A. Input'!$H$14:$CA$14,"Recurring",'Sch A. Input'!$H$13:$CA$13,"&lt;="&amp;$L$11,'Sch A. Input'!$H$13:$CA$13,"&lt;="&amp;$AS$120,'Sch A. Input'!$H$13:$CA$13,"&gt;"&amp;$AI$120))</f>
        <v>0</v>
      </c>
      <c r="AM207" s="237">
        <f>IF(AK207=0,0,SUMIFS('Sch A. Input'!H98:CA98,'Sch A. Input'!$H$14:$CA$14,"One-time",'Sch A. Input'!$H$13:$CA$13,"&lt;="&amp;L$11,'Sch A. Input'!$H$13:$CA$13,"&lt;="&amp;$AS$120,'Sch A. Input'!$H$13:$CA$13,"&gt;"&amp;$AI$120))</f>
        <v>0</v>
      </c>
      <c r="AN207" s="272">
        <f t="shared" si="119"/>
        <v>0</v>
      </c>
      <c r="AO207" s="237">
        <f t="shared" si="120"/>
        <v>0</v>
      </c>
      <c r="AP207" s="237">
        <f t="shared" si="121"/>
        <v>0</v>
      </c>
      <c r="AQ207" s="265">
        <f t="shared" si="122"/>
        <v>0</v>
      </c>
      <c r="AR207" s="270">
        <f t="shared" si="101"/>
        <v>0</v>
      </c>
      <c r="AS207" s="240">
        <f t="shared" si="102"/>
        <v>0</v>
      </c>
      <c r="AY207" s="158"/>
      <c r="AZ207" s="158"/>
      <c r="BK207" s="2"/>
      <c r="BL207" s="2"/>
      <c r="BM207" s="2"/>
      <c r="BN207" s="2"/>
      <c r="BO207" s="2"/>
      <c r="BP207" s="2"/>
      <c r="BQ207" s="2"/>
      <c r="BR207" s="2"/>
      <c r="BS207" s="2"/>
      <c r="BT207" s="2"/>
      <c r="BU207" s="2"/>
      <c r="BV207" s="2"/>
      <c r="BW207" s="2"/>
      <c r="BX207" s="2"/>
      <c r="BY207" s="2"/>
      <c r="BZ207" s="2"/>
      <c r="CA207" s="2"/>
      <c r="CI207"/>
      <c r="CJ207"/>
      <c r="CK207"/>
      <c r="CL207"/>
      <c r="CM207"/>
      <c r="CN207"/>
      <c r="CO207"/>
      <c r="CP207"/>
      <c r="CQ207"/>
      <c r="CR207"/>
      <c r="CS207"/>
      <c r="CT207"/>
      <c r="CU207"/>
      <c r="CV207"/>
      <c r="CW207"/>
      <c r="CX207"/>
    </row>
    <row r="208" spans="2:102" x14ac:dyDescent="0.35">
      <c r="B208" s="70" t="str">
        <f t="shared" si="123"/>
        <v/>
      </c>
      <c r="C208" s="164" t="str">
        <f t="shared" si="123"/>
        <v/>
      </c>
      <c r="D208" s="262" t="str">
        <f t="shared" si="123"/>
        <v/>
      </c>
      <c r="E208" s="262">
        <f t="shared" si="123"/>
        <v>45016</v>
      </c>
      <c r="F208" s="262">
        <f t="shared" si="123"/>
        <v>0</v>
      </c>
      <c r="G208" s="96">
        <f t="shared" si="103"/>
        <v>0</v>
      </c>
      <c r="H208" s="237">
        <f>IF(G208=0,0,SUMIFS('Sch A. Input'!H99:CA99,'Sch A. Input'!$H$14:$CA$14,"Recurring",'Sch A. Input'!$H$13:$CA$13,"&lt;="&amp;$O$120,'Sch A. Input'!$H$13:$CA$13,"&lt;="&amp;$L$11))</f>
        <v>0</v>
      </c>
      <c r="I208" s="237">
        <f>IF(G208=0,0,SUMIFS('Sch A. Input'!H99:CA99,'Sch A. Input'!$H$14:$CA$14,"One-time",'Sch A. Input'!$H$13:$CA$13,"&lt;="&amp;$O$120,'Sch A. Input'!$H$13:$CA$13,"&lt;="&amp;$L$11))</f>
        <v>0</v>
      </c>
      <c r="J208" s="272">
        <f t="shared" si="104"/>
        <v>0</v>
      </c>
      <c r="K208" s="237">
        <f t="shared" si="105"/>
        <v>0</v>
      </c>
      <c r="L208" s="237">
        <f t="shared" si="106"/>
        <v>0</v>
      </c>
      <c r="M208" s="265">
        <f t="shared" si="107"/>
        <v>0</v>
      </c>
      <c r="N208" s="270">
        <f t="shared" si="95"/>
        <v>0</v>
      </c>
      <c r="O208" s="240">
        <f t="shared" si="96"/>
        <v>0</v>
      </c>
      <c r="P208" s="241"/>
      <c r="Q208" s="274">
        <f t="shared" si="108"/>
        <v>0</v>
      </c>
      <c r="R208" s="237">
        <f>IF(Q208=0,0,SUMIFS('Sch A. Input'!$H99:$CA99,'Sch A. Input'!$H$14:$CA$14,"Recurring",'Sch A. Input'!$H$13:$CA$13,"&lt;="&amp;$Y$120,'Sch A. Input'!$H$13:$CA$13,"&gt;"&amp;$O$120,'Sch A. Input'!$H$13:$CA$13,"&lt;="&amp;$L$11))</f>
        <v>0</v>
      </c>
      <c r="S208" s="237">
        <f>IF(Q208=0,0,SUMIFS('Sch A. Input'!$H99:$CA99,'Sch A. Input'!$H$14:$CA$14,"One-time",'Sch A. Input'!$H$13:$CA$13,"&lt;="&amp;$Y$120,'Sch A. Input'!$H$13:$CA$13,"&gt;"&amp;$O$120,'Sch A. Input'!$H$13:$CA$13,"&lt;="&amp;$L$11))</f>
        <v>0</v>
      </c>
      <c r="T208" s="272">
        <f t="shared" si="109"/>
        <v>0</v>
      </c>
      <c r="U208" s="237">
        <f t="shared" si="110"/>
        <v>0</v>
      </c>
      <c r="V208" s="237">
        <f t="shared" si="111"/>
        <v>0</v>
      </c>
      <c r="W208" s="265">
        <f t="shared" si="112"/>
        <v>0</v>
      </c>
      <c r="X208" s="270">
        <f t="shared" si="97"/>
        <v>0</v>
      </c>
      <c r="Y208" s="240">
        <f t="shared" si="98"/>
        <v>0</v>
      </c>
      <c r="Z208" s="241"/>
      <c r="AA208" s="274">
        <f t="shared" si="113"/>
        <v>0</v>
      </c>
      <c r="AB208" s="237">
        <f>IF(AA208=0,0,SUMIFS('Sch A. Input'!H99:CA99,'Sch A. Input'!$H$14:$CA$14,"Recurring",'Sch A. Input'!$H$13:$CA$13,"&lt;="&amp;$L$11,'Sch A. Input'!$H$13:$CA$13,"&lt;="&amp;$AI$120,'Sch A. Input'!$H$13:$CA$13,"&gt;"&amp;$Y$120))</f>
        <v>0</v>
      </c>
      <c r="AC208" s="237">
        <f>IF(AA208=0,0,SUMIFS('Sch A. Input'!H99:CA99,'Sch A. Input'!$H$14:$CA$14,"One-time",'Sch A. Input'!$H$13:$CA$13,"&lt;="&amp;$L$11,'Sch A. Input'!$H$13:$CA$13,"&lt;="&amp;$AI$120,'Sch A. Input'!$H$13:$CA$13,"&gt;"&amp;$Y$120))</f>
        <v>0</v>
      </c>
      <c r="AD208" s="272">
        <f t="shared" si="114"/>
        <v>0</v>
      </c>
      <c r="AE208" s="237">
        <f t="shared" si="115"/>
        <v>0</v>
      </c>
      <c r="AF208" s="237">
        <f t="shared" si="116"/>
        <v>0</v>
      </c>
      <c r="AG208" s="265">
        <f t="shared" si="117"/>
        <v>0</v>
      </c>
      <c r="AH208" s="270">
        <f t="shared" si="99"/>
        <v>0</v>
      </c>
      <c r="AI208" s="240">
        <f t="shared" si="100"/>
        <v>0</v>
      </c>
      <c r="AK208" s="274">
        <f t="shared" si="118"/>
        <v>0</v>
      </c>
      <c r="AL208" s="237">
        <f>IF(AK208=0,0,SUMIFS('Sch A. Input'!H99:CA99,'Sch A. Input'!$H$14:$CA$14,"Recurring",'Sch A. Input'!$H$13:$CA$13,"&lt;="&amp;$L$11,'Sch A. Input'!$H$13:$CA$13,"&lt;="&amp;$AS$120,'Sch A. Input'!$H$13:$CA$13,"&gt;"&amp;$AI$120))</f>
        <v>0</v>
      </c>
      <c r="AM208" s="237">
        <f>IF(AK208=0,0,SUMIFS('Sch A. Input'!H99:CA99,'Sch A. Input'!$H$14:$CA$14,"One-time",'Sch A. Input'!$H$13:$CA$13,"&lt;="&amp;L$11,'Sch A. Input'!$H$13:$CA$13,"&lt;="&amp;$AS$120,'Sch A. Input'!$H$13:$CA$13,"&gt;"&amp;$AI$120))</f>
        <v>0</v>
      </c>
      <c r="AN208" s="272">
        <f t="shared" si="119"/>
        <v>0</v>
      </c>
      <c r="AO208" s="237">
        <f t="shared" si="120"/>
        <v>0</v>
      </c>
      <c r="AP208" s="237">
        <f t="shared" si="121"/>
        <v>0</v>
      </c>
      <c r="AQ208" s="265">
        <f t="shared" si="122"/>
        <v>0</v>
      </c>
      <c r="AR208" s="270">
        <f t="shared" si="101"/>
        <v>0</v>
      </c>
      <c r="AS208" s="240">
        <f t="shared" si="102"/>
        <v>0</v>
      </c>
      <c r="AY208" s="158"/>
      <c r="AZ208" s="158"/>
      <c r="BK208" s="2"/>
      <c r="BL208" s="2"/>
      <c r="BM208" s="2"/>
      <c r="BN208" s="2"/>
      <c r="BO208" s="2"/>
      <c r="BP208" s="2"/>
      <c r="BQ208" s="2"/>
      <c r="BR208" s="2"/>
      <c r="BS208" s="2"/>
      <c r="BT208" s="2"/>
      <c r="BU208" s="2"/>
      <c r="BV208" s="2"/>
      <c r="BW208" s="2"/>
      <c r="BX208" s="2"/>
      <c r="BY208" s="2"/>
      <c r="BZ208" s="2"/>
      <c r="CA208" s="2"/>
      <c r="CI208"/>
      <c r="CJ208"/>
      <c r="CK208"/>
      <c r="CL208"/>
      <c r="CM208"/>
      <c r="CN208"/>
      <c r="CO208"/>
      <c r="CP208"/>
      <c r="CQ208"/>
      <c r="CR208"/>
      <c r="CS208"/>
      <c r="CT208"/>
      <c r="CU208"/>
      <c r="CV208"/>
      <c r="CW208"/>
      <c r="CX208"/>
    </row>
    <row r="209" spans="2:102" x14ac:dyDescent="0.35">
      <c r="B209" s="70" t="str">
        <f t="shared" si="123"/>
        <v/>
      </c>
      <c r="C209" s="164" t="str">
        <f t="shared" si="123"/>
        <v/>
      </c>
      <c r="D209" s="262" t="str">
        <f t="shared" si="123"/>
        <v/>
      </c>
      <c r="E209" s="262">
        <f t="shared" si="123"/>
        <v>45016</v>
      </c>
      <c r="F209" s="262">
        <f t="shared" si="123"/>
        <v>0</v>
      </c>
      <c r="G209" s="96">
        <f t="shared" si="103"/>
        <v>0</v>
      </c>
      <c r="H209" s="237">
        <f>IF(G209=0,0,SUMIFS('Sch A. Input'!H100:CA100,'Sch A. Input'!$H$14:$CA$14,"Recurring",'Sch A. Input'!$H$13:$CA$13,"&lt;="&amp;$O$120,'Sch A. Input'!$H$13:$CA$13,"&lt;="&amp;$L$11))</f>
        <v>0</v>
      </c>
      <c r="I209" s="237">
        <f>IF(G209=0,0,SUMIFS('Sch A. Input'!H100:CA100,'Sch A. Input'!$H$14:$CA$14,"One-time",'Sch A. Input'!$H$13:$CA$13,"&lt;="&amp;$O$120,'Sch A. Input'!$H$13:$CA$13,"&lt;="&amp;$L$11))</f>
        <v>0</v>
      </c>
      <c r="J209" s="272">
        <f t="shared" si="104"/>
        <v>0</v>
      </c>
      <c r="K209" s="237">
        <f t="shared" si="105"/>
        <v>0</v>
      </c>
      <c r="L209" s="237">
        <f t="shared" si="106"/>
        <v>0</v>
      </c>
      <c r="M209" s="265">
        <f t="shared" si="107"/>
        <v>0</v>
      </c>
      <c r="N209" s="270">
        <f t="shared" si="95"/>
        <v>0</v>
      </c>
      <c r="O209" s="240">
        <f t="shared" si="96"/>
        <v>0</v>
      </c>
      <c r="P209" s="241"/>
      <c r="Q209" s="274">
        <f t="shared" si="108"/>
        <v>0</v>
      </c>
      <c r="R209" s="237">
        <f>IF(Q209=0,0,SUMIFS('Sch A. Input'!$H100:$CA100,'Sch A. Input'!$H$14:$CA$14,"Recurring",'Sch A. Input'!$H$13:$CA$13,"&lt;="&amp;$Y$120,'Sch A. Input'!$H$13:$CA$13,"&gt;"&amp;$O$120,'Sch A. Input'!$H$13:$CA$13,"&lt;="&amp;$L$11))</f>
        <v>0</v>
      </c>
      <c r="S209" s="237">
        <f>IF(Q209=0,0,SUMIFS('Sch A. Input'!$H100:$CA100,'Sch A. Input'!$H$14:$CA$14,"One-time",'Sch A. Input'!$H$13:$CA$13,"&lt;="&amp;$Y$120,'Sch A. Input'!$H$13:$CA$13,"&gt;"&amp;$O$120,'Sch A. Input'!$H$13:$CA$13,"&lt;="&amp;$L$11))</f>
        <v>0</v>
      </c>
      <c r="T209" s="272">
        <f t="shared" si="109"/>
        <v>0</v>
      </c>
      <c r="U209" s="237">
        <f t="shared" si="110"/>
        <v>0</v>
      </c>
      <c r="V209" s="237">
        <f t="shared" si="111"/>
        <v>0</v>
      </c>
      <c r="W209" s="265">
        <f t="shared" si="112"/>
        <v>0</v>
      </c>
      <c r="X209" s="270">
        <f t="shared" si="97"/>
        <v>0</v>
      </c>
      <c r="Y209" s="240">
        <f t="shared" si="98"/>
        <v>0</v>
      </c>
      <c r="Z209" s="241"/>
      <c r="AA209" s="274">
        <f t="shared" si="113"/>
        <v>0</v>
      </c>
      <c r="AB209" s="237">
        <f>IF(AA209=0,0,SUMIFS('Sch A. Input'!H100:CA100,'Sch A. Input'!$H$14:$CA$14,"Recurring",'Sch A. Input'!$H$13:$CA$13,"&lt;="&amp;$L$11,'Sch A. Input'!$H$13:$CA$13,"&lt;="&amp;$AI$120,'Sch A. Input'!$H$13:$CA$13,"&gt;"&amp;$Y$120))</f>
        <v>0</v>
      </c>
      <c r="AC209" s="237">
        <f>IF(AA209=0,0,SUMIFS('Sch A. Input'!H100:CA100,'Sch A. Input'!$H$14:$CA$14,"One-time",'Sch A. Input'!$H$13:$CA$13,"&lt;="&amp;$L$11,'Sch A. Input'!$H$13:$CA$13,"&lt;="&amp;$AI$120,'Sch A. Input'!$H$13:$CA$13,"&gt;"&amp;$Y$120))</f>
        <v>0</v>
      </c>
      <c r="AD209" s="272">
        <f t="shared" si="114"/>
        <v>0</v>
      </c>
      <c r="AE209" s="237">
        <f t="shared" si="115"/>
        <v>0</v>
      </c>
      <c r="AF209" s="237">
        <f t="shared" si="116"/>
        <v>0</v>
      </c>
      <c r="AG209" s="265">
        <f t="shared" si="117"/>
        <v>0</v>
      </c>
      <c r="AH209" s="270">
        <f t="shared" si="99"/>
        <v>0</v>
      </c>
      <c r="AI209" s="240">
        <f t="shared" si="100"/>
        <v>0</v>
      </c>
      <c r="AK209" s="274">
        <f t="shared" si="118"/>
        <v>0</v>
      </c>
      <c r="AL209" s="237">
        <f>IF(AK209=0,0,SUMIFS('Sch A. Input'!H100:CA100,'Sch A. Input'!$H$14:$CA$14,"Recurring",'Sch A. Input'!$H$13:$CA$13,"&lt;="&amp;$L$11,'Sch A. Input'!$H$13:$CA$13,"&lt;="&amp;$AS$120,'Sch A. Input'!$H$13:$CA$13,"&gt;"&amp;$AI$120))</f>
        <v>0</v>
      </c>
      <c r="AM209" s="237">
        <f>IF(AK209=0,0,SUMIFS('Sch A. Input'!H100:CA100,'Sch A. Input'!$H$14:$CA$14,"One-time",'Sch A. Input'!$H$13:$CA$13,"&lt;="&amp;L$11,'Sch A. Input'!$H$13:$CA$13,"&lt;="&amp;$AS$120,'Sch A. Input'!$H$13:$CA$13,"&gt;"&amp;$AI$120))</f>
        <v>0</v>
      </c>
      <c r="AN209" s="272">
        <f t="shared" si="119"/>
        <v>0</v>
      </c>
      <c r="AO209" s="237">
        <f t="shared" si="120"/>
        <v>0</v>
      </c>
      <c r="AP209" s="237">
        <f t="shared" si="121"/>
        <v>0</v>
      </c>
      <c r="AQ209" s="265">
        <f t="shared" si="122"/>
        <v>0</v>
      </c>
      <c r="AR209" s="270">
        <f t="shared" si="101"/>
        <v>0</v>
      </c>
      <c r="AS209" s="240">
        <f t="shared" si="102"/>
        <v>0</v>
      </c>
      <c r="AY209" s="158"/>
      <c r="AZ209" s="158"/>
      <c r="BK209" s="2"/>
      <c r="BL209" s="2"/>
      <c r="BM209" s="2"/>
      <c r="BN209" s="2"/>
      <c r="BO209" s="2"/>
      <c r="BP209" s="2"/>
      <c r="BQ209" s="2"/>
      <c r="BR209" s="2"/>
      <c r="BS209" s="2"/>
      <c r="BT209" s="2"/>
      <c r="BU209" s="2"/>
      <c r="BV209" s="2"/>
      <c r="BW209" s="2"/>
      <c r="BX209" s="2"/>
      <c r="BY209" s="2"/>
      <c r="BZ209" s="2"/>
      <c r="CA209" s="2"/>
      <c r="CI209"/>
      <c r="CJ209"/>
      <c r="CK209"/>
      <c r="CL209"/>
      <c r="CM209"/>
      <c r="CN209"/>
      <c r="CO209"/>
      <c r="CP209"/>
      <c r="CQ209"/>
      <c r="CR209"/>
      <c r="CS209"/>
      <c r="CT209"/>
      <c r="CU209"/>
      <c r="CV209"/>
      <c r="CW209"/>
      <c r="CX209"/>
    </row>
    <row r="210" spans="2:102" x14ac:dyDescent="0.35">
      <c r="B210" s="70" t="str">
        <f t="shared" si="123"/>
        <v/>
      </c>
      <c r="C210" s="164" t="str">
        <f t="shared" si="123"/>
        <v/>
      </c>
      <c r="D210" s="262" t="str">
        <f t="shared" si="123"/>
        <v/>
      </c>
      <c r="E210" s="262">
        <f t="shared" si="123"/>
        <v>45016</v>
      </c>
      <c r="F210" s="262">
        <f t="shared" si="123"/>
        <v>0</v>
      </c>
      <c r="G210" s="96">
        <f t="shared" si="103"/>
        <v>0</v>
      </c>
      <c r="H210" s="237">
        <f>IF(G210=0,0,SUMIFS('Sch A. Input'!H101:CA101,'Sch A. Input'!$H$14:$CA$14,"Recurring",'Sch A. Input'!$H$13:$CA$13,"&lt;="&amp;$O$120,'Sch A. Input'!$H$13:$CA$13,"&lt;="&amp;$L$11))</f>
        <v>0</v>
      </c>
      <c r="I210" s="237">
        <f>IF(G210=0,0,SUMIFS('Sch A. Input'!H101:CA101,'Sch A. Input'!$H$14:$CA$14,"One-time",'Sch A. Input'!$H$13:$CA$13,"&lt;="&amp;$O$120,'Sch A. Input'!$H$13:$CA$13,"&lt;="&amp;$L$11))</f>
        <v>0</v>
      </c>
      <c r="J210" s="272">
        <f t="shared" si="104"/>
        <v>0</v>
      </c>
      <c r="K210" s="237">
        <f t="shared" si="105"/>
        <v>0</v>
      </c>
      <c r="L210" s="237">
        <f t="shared" si="106"/>
        <v>0</v>
      </c>
      <c r="M210" s="265">
        <f t="shared" si="107"/>
        <v>0</v>
      </c>
      <c r="N210" s="270">
        <f t="shared" si="95"/>
        <v>0</v>
      </c>
      <c r="O210" s="240">
        <f t="shared" si="96"/>
        <v>0</v>
      </c>
      <c r="P210" s="241"/>
      <c r="Q210" s="274">
        <f t="shared" si="108"/>
        <v>0</v>
      </c>
      <c r="R210" s="237">
        <f>IF(Q210=0,0,SUMIFS('Sch A. Input'!$H101:$CA101,'Sch A. Input'!$H$14:$CA$14,"Recurring",'Sch A. Input'!$H$13:$CA$13,"&lt;="&amp;$Y$120,'Sch A. Input'!$H$13:$CA$13,"&gt;"&amp;$O$120,'Sch A. Input'!$H$13:$CA$13,"&lt;="&amp;$L$11))</f>
        <v>0</v>
      </c>
      <c r="S210" s="237">
        <f>IF(Q210=0,0,SUMIFS('Sch A. Input'!$H101:$CA101,'Sch A. Input'!$H$14:$CA$14,"One-time",'Sch A. Input'!$H$13:$CA$13,"&lt;="&amp;$Y$120,'Sch A. Input'!$H$13:$CA$13,"&gt;"&amp;$O$120,'Sch A. Input'!$H$13:$CA$13,"&lt;="&amp;$L$11))</f>
        <v>0</v>
      </c>
      <c r="T210" s="272">
        <f t="shared" si="109"/>
        <v>0</v>
      </c>
      <c r="U210" s="237">
        <f t="shared" si="110"/>
        <v>0</v>
      </c>
      <c r="V210" s="237">
        <f t="shared" si="111"/>
        <v>0</v>
      </c>
      <c r="W210" s="265">
        <f t="shared" si="112"/>
        <v>0</v>
      </c>
      <c r="X210" s="270">
        <f t="shared" si="97"/>
        <v>0</v>
      </c>
      <c r="Y210" s="240">
        <f t="shared" si="98"/>
        <v>0</v>
      </c>
      <c r="Z210" s="241"/>
      <c r="AA210" s="274">
        <f t="shared" si="113"/>
        <v>0</v>
      </c>
      <c r="AB210" s="237">
        <f>IF(AA210=0,0,SUMIFS('Sch A. Input'!H101:CA101,'Sch A. Input'!$H$14:$CA$14,"Recurring",'Sch A. Input'!$H$13:$CA$13,"&lt;="&amp;$L$11,'Sch A. Input'!$H$13:$CA$13,"&lt;="&amp;$AI$120,'Sch A. Input'!$H$13:$CA$13,"&gt;"&amp;$Y$120))</f>
        <v>0</v>
      </c>
      <c r="AC210" s="237">
        <f>IF(AA210=0,0,SUMIFS('Sch A. Input'!H101:CA101,'Sch A. Input'!$H$14:$CA$14,"One-time",'Sch A. Input'!$H$13:$CA$13,"&lt;="&amp;$L$11,'Sch A. Input'!$H$13:$CA$13,"&lt;="&amp;$AI$120,'Sch A. Input'!$H$13:$CA$13,"&gt;"&amp;$Y$120))</f>
        <v>0</v>
      </c>
      <c r="AD210" s="272">
        <f t="shared" si="114"/>
        <v>0</v>
      </c>
      <c r="AE210" s="237">
        <f t="shared" si="115"/>
        <v>0</v>
      </c>
      <c r="AF210" s="237">
        <f t="shared" si="116"/>
        <v>0</v>
      </c>
      <c r="AG210" s="265">
        <f t="shared" si="117"/>
        <v>0</v>
      </c>
      <c r="AH210" s="270">
        <f t="shared" si="99"/>
        <v>0</v>
      </c>
      <c r="AI210" s="240">
        <f t="shared" si="100"/>
        <v>0</v>
      </c>
      <c r="AK210" s="274">
        <f t="shared" si="118"/>
        <v>0</v>
      </c>
      <c r="AL210" s="237">
        <f>IF(AK210=0,0,SUMIFS('Sch A. Input'!H101:CA101,'Sch A. Input'!$H$14:$CA$14,"Recurring",'Sch A. Input'!$H$13:$CA$13,"&lt;="&amp;$L$11,'Sch A. Input'!$H$13:$CA$13,"&lt;="&amp;$AS$120,'Sch A. Input'!$H$13:$CA$13,"&gt;"&amp;$AI$120))</f>
        <v>0</v>
      </c>
      <c r="AM210" s="237">
        <f>IF(AK210=0,0,SUMIFS('Sch A. Input'!H101:CA101,'Sch A. Input'!$H$14:$CA$14,"One-time",'Sch A. Input'!$H$13:$CA$13,"&lt;="&amp;L$11,'Sch A. Input'!$H$13:$CA$13,"&lt;="&amp;$AS$120,'Sch A. Input'!$H$13:$CA$13,"&gt;"&amp;$AI$120))</f>
        <v>0</v>
      </c>
      <c r="AN210" s="272">
        <f t="shared" si="119"/>
        <v>0</v>
      </c>
      <c r="AO210" s="237">
        <f t="shared" si="120"/>
        <v>0</v>
      </c>
      <c r="AP210" s="237">
        <f t="shared" si="121"/>
        <v>0</v>
      </c>
      <c r="AQ210" s="265">
        <f t="shared" si="122"/>
        <v>0</v>
      </c>
      <c r="AR210" s="270">
        <f t="shared" si="101"/>
        <v>0</v>
      </c>
      <c r="AS210" s="240">
        <f t="shared" si="102"/>
        <v>0</v>
      </c>
      <c r="AY210" s="158"/>
      <c r="AZ210" s="158"/>
      <c r="BK210" s="2"/>
      <c r="BL210" s="2"/>
      <c r="BM210" s="2"/>
      <c r="BN210" s="2"/>
      <c r="BO210" s="2"/>
      <c r="BP210" s="2"/>
      <c r="BQ210" s="2"/>
      <c r="BR210" s="2"/>
      <c r="BS210" s="2"/>
      <c r="BT210" s="2"/>
      <c r="BU210" s="2"/>
      <c r="BV210" s="2"/>
      <c r="BW210" s="2"/>
      <c r="BX210" s="2"/>
      <c r="BY210" s="2"/>
      <c r="BZ210" s="2"/>
      <c r="CA210" s="2"/>
      <c r="CI210"/>
      <c r="CJ210"/>
      <c r="CK210"/>
      <c r="CL210"/>
      <c r="CM210"/>
      <c r="CN210"/>
      <c r="CO210"/>
      <c r="CP210"/>
      <c r="CQ210"/>
      <c r="CR210"/>
      <c r="CS210"/>
      <c r="CT210"/>
      <c r="CU210"/>
      <c r="CV210"/>
      <c r="CW210"/>
      <c r="CX210"/>
    </row>
    <row r="211" spans="2:102" x14ac:dyDescent="0.35">
      <c r="B211" s="70" t="str">
        <f t="shared" si="123"/>
        <v/>
      </c>
      <c r="C211" s="164" t="str">
        <f t="shared" si="123"/>
        <v/>
      </c>
      <c r="D211" s="262" t="str">
        <f t="shared" si="123"/>
        <v/>
      </c>
      <c r="E211" s="262">
        <f t="shared" si="123"/>
        <v>45016</v>
      </c>
      <c r="F211" s="262">
        <f t="shared" si="123"/>
        <v>0</v>
      </c>
      <c r="G211" s="96">
        <f t="shared" si="103"/>
        <v>0</v>
      </c>
      <c r="H211" s="237">
        <f>IF(G211=0,0,SUMIFS('Sch A. Input'!H102:CA102,'Sch A. Input'!$H$14:$CA$14,"Recurring",'Sch A. Input'!$H$13:$CA$13,"&lt;="&amp;$O$120,'Sch A. Input'!$H$13:$CA$13,"&lt;="&amp;$L$11))</f>
        <v>0</v>
      </c>
      <c r="I211" s="237">
        <f>IF(G211=0,0,SUMIFS('Sch A. Input'!H102:CA102,'Sch A. Input'!$H$14:$CA$14,"One-time",'Sch A. Input'!$H$13:$CA$13,"&lt;="&amp;$O$120,'Sch A. Input'!$H$13:$CA$13,"&lt;="&amp;$L$11))</f>
        <v>0</v>
      </c>
      <c r="J211" s="272">
        <f t="shared" si="104"/>
        <v>0</v>
      </c>
      <c r="K211" s="237">
        <f t="shared" si="105"/>
        <v>0</v>
      </c>
      <c r="L211" s="237">
        <f t="shared" si="106"/>
        <v>0</v>
      </c>
      <c r="M211" s="265">
        <f t="shared" si="107"/>
        <v>0</v>
      </c>
      <c r="N211" s="270">
        <f t="shared" si="95"/>
        <v>0</v>
      </c>
      <c r="O211" s="240">
        <f t="shared" si="96"/>
        <v>0</v>
      </c>
      <c r="P211" s="241"/>
      <c r="Q211" s="274">
        <f t="shared" si="108"/>
        <v>0</v>
      </c>
      <c r="R211" s="237">
        <f>IF(Q211=0,0,SUMIFS('Sch A. Input'!$H102:$CA102,'Sch A. Input'!$H$14:$CA$14,"Recurring",'Sch A. Input'!$H$13:$CA$13,"&lt;="&amp;$Y$120,'Sch A. Input'!$H$13:$CA$13,"&gt;"&amp;$O$120,'Sch A. Input'!$H$13:$CA$13,"&lt;="&amp;$L$11))</f>
        <v>0</v>
      </c>
      <c r="S211" s="237">
        <f>IF(Q211=0,0,SUMIFS('Sch A. Input'!$H102:$CA102,'Sch A. Input'!$H$14:$CA$14,"One-time",'Sch A. Input'!$H$13:$CA$13,"&lt;="&amp;$Y$120,'Sch A. Input'!$H$13:$CA$13,"&gt;"&amp;$O$120,'Sch A. Input'!$H$13:$CA$13,"&lt;="&amp;$L$11))</f>
        <v>0</v>
      </c>
      <c r="T211" s="272">
        <f t="shared" si="109"/>
        <v>0</v>
      </c>
      <c r="U211" s="237">
        <f t="shared" si="110"/>
        <v>0</v>
      </c>
      <c r="V211" s="237">
        <f t="shared" si="111"/>
        <v>0</v>
      </c>
      <c r="W211" s="265">
        <f t="shared" si="112"/>
        <v>0</v>
      </c>
      <c r="X211" s="270">
        <f t="shared" si="97"/>
        <v>0</v>
      </c>
      <c r="Y211" s="240">
        <f t="shared" si="98"/>
        <v>0</v>
      </c>
      <c r="Z211" s="241"/>
      <c r="AA211" s="274">
        <f t="shared" si="113"/>
        <v>0</v>
      </c>
      <c r="AB211" s="237">
        <f>IF(AA211=0,0,SUMIFS('Sch A. Input'!H102:CA102,'Sch A. Input'!$H$14:$CA$14,"Recurring",'Sch A. Input'!$H$13:$CA$13,"&lt;="&amp;$L$11,'Sch A. Input'!$H$13:$CA$13,"&lt;="&amp;$AI$120,'Sch A. Input'!$H$13:$CA$13,"&gt;"&amp;$Y$120))</f>
        <v>0</v>
      </c>
      <c r="AC211" s="237">
        <f>IF(AA211=0,0,SUMIFS('Sch A. Input'!H102:CA102,'Sch A. Input'!$H$14:$CA$14,"One-time",'Sch A. Input'!$H$13:$CA$13,"&lt;="&amp;$L$11,'Sch A. Input'!$H$13:$CA$13,"&lt;="&amp;$AI$120,'Sch A. Input'!$H$13:$CA$13,"&gt;"&amp;$Y$120))</f>
        <v>0</v>
      </c>
      <c r="AD211" s="272">
        <f t="shared" si="114"/>
        <v>0</v>
      </c>
      <c r="AE211" s="237">
        <f t="shared" si="115"/>
        <v>0</v>
      </c>
      <c r="AF211" s="237">
        <f t="shared" si="116"/>
        <v>0</v>
      </c>
      <c r="AG211" s="265">
        <f t="shared" si="117"/>
        <v>0</v>
      </c>
      <c r="AH211" s="270">
        <f t="shared" si="99"/>
        <v>0</v>
      </c>
      <c r="AI211" s="240">
        <f t="shared" si="100"/>
        <v>0</v>
      </c>
      <c r="AK211" s="274">
        <f t="shared" si="118"/>
        <v>0</v>
      </c>
      <c r="AL211" s="237">
        <f>IF(AK211=0,0,SUMIFS('Sch A. Input'!H102:CA102,'Sch A. Input'!$H$14:$CA$14,"Recurring",'Sch A. Input'!$H$13:$CA$13,"&lt;="&amp;$L$11,'Sch A. Input'!$H$13:$CA$13,"&lt;="&amp;$AS$120,'Sch A. Input'!$H$13:$CA$13,"&gt;"&amp;$AI$120))</f>
        <v>0</v>
      </c>
      <c r="AM211" s="237">
        <f>IF(AK211=0,0,SUMIFS('Sch A. Input'!H102:CA102,'Sch A. Input'!$H$14:$CA$14,"One-time",'Sch A. Input'!$H$13:$CA$13,"&lt;="&amp;L$11,'Sch A. Input'!$H$13:$CA$13,"&lt;="&amp;$AS$120,'Sch A. Input'!$H$13:$CA$13,"&gt;"&amp;$AI$120))</f>
        <v>0</v>
      </c>
      <c r="AN211" s="272">
        <f t="shared" si="119"/>
        <v>0</v>
      </c>
      <c r="AO211" s="237">
        <f t="shared" si="120"/>
        <v>0</v>
      </c>
      <c r="AP211" s="237">
        <f t="shared" si="121"/>
        <v>0</v>
      </c>
      <c r="AQ211" s="265">
        <f t="shared" si="122"/>
        <v>0</v>
      </c>
      <c r="AR211" s="270">
        <f t="shared" si="101"/>
        <v>0</v>
      </c>
      <c r="AS211" s="240">
        <f t="shared" si="102"/>
        <v>0</v>
      </c>
      <c r="AY211" s="158"/>
      <c r="AZ211" s="158"/>
      <c r="BK211" s="2"/>
      <c r="BL211" s="2"/>
      <c r="BM211" s="2"/>
      <c r="BN211" s="2"/>
      <c r="BO211" s="2"/>
      <c r="BP211" s="2"/>
      <c r="BQ211" s="2"/>
      <c r="BR211" s="2"/>
      <c r="BS211" s="2"/>
      <c r="BT211" s="2"/>
      <c r="BU211" s="2"/>
      <c r="BV211" s="2"/>
      <c r="BW211" s="2"/>
      <c r="BX211" s="2"/>
      <c r="BY211" s="2"/>
      <c r="BZ211" s="2"/>
      <c r="CA211" s="2"/>
      <c r="CI211"/>
      <c r="CJ211"/>
      <c r="CK211"/>
      <c r="CL211"/>
      <c r="CM211"/>
      <c r="CN211"/>
      <c r="CO211"/>
      <c r="CP211"/>
      <c r="CQ211"/>
      <c r="CR211"/>
      <c r="CS211"/>
      <c r="CT211"/>
      <c r="CU211"/>
      <c r="CV211"/>
      <c r="CW211"/>
      <c r="CX211"/>
    </row>
    <row r="212" spans="2:102" x14ac:dyDescent="0.35">
      <c r="B212" s="70" t="str">
        <f t="shared" si="123"/>
        <v/>
      </c>
      <c r="C212" s="164" t="str">
        <f t="shared" si="123"/>
        <v/>
      </c>
      <c r="D212" s="262" t="str">
        <f t="shared" si="123"/>
        <v/>
      </c>
      <c r="E212" s="262">
        <f t="shared" si="123"/>
        <v>45016</v>
      </c>
      <c r="F212" s="262">
        <f t="shared" si="123"/>
        <v>0</v>
      </c>
      <c r="G212" s="96">
        <f t="shared" si="103"/>
        <v>0</v>
      </c>
      <c r="H212" s="237">
        <f>IF(G212=0,0,SUMIFS('Sch A. Input'!H103:CA103,'Sch A. Input'!$H$14:$CA$14,"Recurring",'Sch A. Input'!$H$13:$CA$13,"&lt;="&amp;$O$120,'Sch A. Input'!$H$13:$CA$13,"&lt;="&amp;$L$11))</f>
        <v>0</v>
      </c>
      <c r="I212" s="237">
        <f>IF(G212=0,0,SUMIFS('Sch A. Input'!H103:CA103,'Sch A. Input'!$H$14:$CA$14,"One-time",'Sch A. Input'!$H$13:$CA$13,"&lt;="&amp;$O$120,'Sch A. Input'!$H$13:$CA$13,"&lt;="&amp;$L$11))</f>
        <v>0</v>
      </c>
      <c r="J212" s="272">
        <f t="shared" si="104"/>
        <v>0</v>
      </c>
      <c r="K212" s="237">
        <f t="shared" si="105"/>
        <v>0</v>
      </c>
      <c r="L212" s="237">
        <f t="shared" si="106"/>
        <v>0</v>
      </c>
      <c r="M212" s="265">
        <f t="shared" si="107"/>
        <v>0</v>
      </c>
      <c r="N212" s="270">
        <f t="shared" si="95"/>
        <v>0</v>
      </c>
      <c r="O212" s="240">
        <f t="shared" si="96"/>
        <v>0</v>
      </c>
      <c r="P212" s="241"/>
      <c r="Q212" s="274">
        <f t="shared" si="108"/>
        <v>0</v>
      </c>
      <c r="R212" s="237">
        <f>IF(Q212=0,0,SUMIFS('Sch A. Input'!$H103:$CA103,'Sch A. Input'!$H$14:$CA$14,"Recurring",'Sch A. Input'!$H$13:$CA$13,"&lt;="&amp;$Y$120,'Sch A. Input'!$H$13:$CA$13,"&gt;"&amp;$O$120,'Sch A. Input'!$H$13:$CA$13,"&lt;="&amp;$L$11))</f>
        <v>0</v>
      </c>
      <c r="S212" s="237">
        <f>IF(Q212=0,0,SUMIFS('Sch A. Input'!$H103:$CA103,'Sch A. Input'!$H$14:$CA$14,"One-time",'Sch A. Input'!$H$13:$CA$13,"&lt;="&amp;$Y$120,'Sch A. Input'!$H$13:$CA$13,"&gt;"&amp;$O$120,'Sch A. Input'!$H$13:$CA$13,"&lt;="&amp;$L$11))</f>
        <v>0</v>
      </c>
      <c r="T212" s="272">
        <f t="shared" si="109"/>
        <v>0</v>
      </c>
      <c r="U212" s="237">
        <f t="shared" si="110"/>
        <v>0</v>
      </c>
      <c r="V212" s="237">
        <f t="shared" si="111"/>
        <v>0</v>
      </c>
      <c r="W212" s="265">
        <f t="shared" si="112"/>
        <v>0</v>
      </c>
      <c r="X212" s="270">
        <f t="shared" si="97"/>
        <v>0</v>
      </c>
      <c r="Y212" s="240">
        <f t="shared" si="98"/>
        <v>0</v>
      </c>
      <c r="Z212" s="241"/>
      <c r="AA212" s="274">
        <f t="shared" si="113"/>
        <v>0</v>
      </c>
      <c r="AB212" s="237">
        <f>IF(AA212=0,0,SUMIFS('Sch A. Input'!H103:CA103,'Sch A. Input'!$H$14:$CA$14,"Recurring",'Sch A. Input'!$H$13:$CA$13,"&lt;="&amp;$L$11,'Sch A. Input'!$H$13:$CA$13,"&lt;="&amp;$AI$120,'Sch A. Input'!$H$13:$CA$13,"&gt;"&amp;$Y$120))</f>
        <v>0</v>
      </c>
      <c r="AC212" s="237">
        <f>IF(AA212=0,0,SUMIFS('Sch A. Input'!H103:CA103,'Sch A. Input'!$H$14:$CA$14,"One-time",'Sch A. Input'!$H$13:$CA$13,"&lt;="&amp;$L$11,'Sch A. Input'!$H$13:$CA$13,"&lt;="&amp;$AI$120,'Sch A. Input'!$H$13:$CA$13,"&gt;"&amp;$Y$120))</f>
        <v>0</v>
      </c>
      <c r="AD212" s="272">
        <f t="shared" si="114"/>
        <v>0</v>
      </c>
      <c r="AE212" s="237">
        <f t="shared" si="115"/>
        <v>0</v>
      </c>
      <c r="AF212" s="237">
        <f t="shared" si="116"/>
        <v>0</v>
      </c>
      <c r="AG212" s="265">
        <f t="shared" si="117"/>
        <v>0</v>
      </c>
      <c r="AH212" s="270">
        <f t="shared" si="99"/>
        <v>0</v>
      </c>
      <c r="AI212" s="240">
        <f t="shared" si="100"/>
        <v>0</v>
      </c>
      <c r="AK212" s="274">
        <f t="shared" si="118"/>
        <v>0</v>
      </c>
      <c r="AL212" s="237">
        <f>IF(AK212=0,0,SUMIFS('Sch A. Input'!H103:CA103,'Sch A. Input'!$H$14:$CA$14,"Recurring",'Sch A. Input'!$H$13:$CA$13,"&lt;="&amp;$L$11,'Sch A. Input'!$H$13:$CA$13,"&lt;="&amp;$AS$120,'Sch A. Input'!$H$13:$CA$13,"&gt;"&amp;$AI$120))</f>
        <v>0</v>
      </c>
      <c r="AM212" s="237">
        <f>IF(AK212=0,0,SUMIFS('Sch A. Input'!H103:CA103,'Sch A. Input'!$H$14:$CA$14,"One-time",'Sch A. Input'!$H$13:$CA$13,"&lt;="&amp;L$11,'Sch A. Input'!$H$13:$CA$13,"&lt;="&amp;$AS$120,'Sch A. Input'!$H$13:$CA$13,"&gt;"&amp;$AI$120))</f>
        <v>0</v>
      </c>
      <c r="AN212" s="272">
        <f t="shared" si="119"/>
        <v>0</v>
      </c>
      <c r="AO212" s="237">
        <f t="shared" si="120"/>
        <v>0</v>
      </c>
      <c r="AP212" s="237">
        <f t="shared" si="121"/>
        <v>0</v>
      </c>
      <c r="AQ212" s="265">
        <f t="shared" si="122"/>
        <v>0</v>
      </c>
      <c r="AR212" s="270">
        <f t="shared" si="101"/>
        <v>0</v>
      </c>
      <c r="AS212" s="240">
        <f t="shared" si="102"/>
        <v>0</v>
      </c>
      <c r="AY212" s="158"/>
      <c r="AZ212" s="158"/>
      <c r="BK212" s="2"/>
      <c r="BL212" s="2"/>
      <c r="BM212" s="2"/>
      <c r="BN212" s="2"/>
      <c r="BO212" s="2"/>
      <c r="BP212" s="2"/>
      <c r="BQ212" s="2"/>
      <c r="BR212" s="2"/>
      <c r="BS212" s="2"/>
      <c r="BT212" s="2"/>
      <c r="BU212" s="2"/>
      <c r="BV212" s="2"/>
      <c r="BW212" s="2"/>
      <c r="BX212" s="2"/>
      <c r="BY212" s="2"/>
      <c r="BZ212" s="2"/>
      <c r="CA212" s="2"/>
      <c r="CI212"/>
      <c r="CJ212"/>
      <c r="CK212"/>
      <c r="CL212"/>
      <c r="CM212"/>
      <c r="CN212"/>
      <c r="CO212"/>
      <c r="CP212"/>
      <c r="CQ212"/>
      <c r="CR212"/>
      <c r="CS212"/>
      <c r="CT212"/>
      <c r="CU212"/>
      <c r="CV212"/>
      <c r="CW212"/>
      <c r="CX212"/>
    </row>
    <row r="213" spans="2:102" x14ac:dyDescent="0.35">
      <c r="B213" s="70" t="str">
        <f t="shared" si="123"/>
        <v/>
      </c>
      <c r="C213" s="164" t="str">
        <f t="shared" si="123"/>
        <v/>
      </c>
      <c r="D213" s="262" t="str">
        <f t="shared" si="123"/>
        <v/>
      </c>
      <c r="E213" s="262">
        <f t="shared" si="123"/>
        <v>45016</v>
      </c>
      <c r="F213" s="262">
        <f t="shared" si="123"/>
        <v>0</v>
      </c>
      <c r="G213" s="96">
        <f t="shared" si="103"/>
        <v>0</v>
      </c>
      <c r="H213" s="237">
        <f>IF(G213=0,0,SUMIFS('Sch A. Input'!H104:CA104,'Sch A. Input'!$H$14:$CA$14,"Recurring",'Sch A. Input'!$H$13:$CA$13,"&lt;="&amp;$O$120,'Sch A. Input'!$H$13:$CA$13,"&lt;="&amp;$L$11))</f>
        <v>0</v>
      </c>
      <c r="I213" s="237">
        <f>IF(G213=0,0,SUMIFS('Sch A. Input'!H104:CA104,'Sch A. Input'!$H$14:$CA$14,"One-time",'Sch A. Input'!$H$13:$CA$13,"&lt;="&amp;$O$120,'Sch A. Input'!$H$13:$CA$13,"&lt;="&amp;$L$11))</f>
        <v>0</v>
      </c>
      <c r="J213" s="272">
        <f t="shared" si="104"/>
        <v>0</v>
      </c>
      <c r="K213" s="237">
        <f t="shared" si="105"/>
        <v>0</v>
      </c>
      <c r="L213" s="237">
        <f t="shared" si="106"/>
        <v>0</v>
      </c>
      <c r="M213" s="265">
        <f t="shared" si="107"/>
        <v>0</v>
      </c>
      <c r="N213" s="270">
        <f t="shared" si="95"/>
        <v>0</v>
      </c>
      <c r="O213" s="240">
        <f t="shared" si="96"/>
        <v>0</v>
      </c>
      <c r="P213" s="241"/>
      <c r="Q213" s="274">
        <f t="shared" si="108"/>
        <v>0</v>
      </c>
      <c r="R213" s="237">
        <f>IF(Q213=0,0,SUMIFS('Sch A. Input'!$H104:$CA104,'Sch A. Input'!$H$14:$CA$14,"Recurring",'Sch A. Input'!$H$13:$CA$13,"&lt;="&amp;$Y$120,'Sch A. Input'!$H$13:$CA$13,"&gt;"&amp;$O$120,'Sch A. Input'!$H$13:$CA$13,"&lt;="&amp;$L$11))</f>
        <v>0</v>
      </c>
      <c r="S213" s="237">
        <f>IF(Q213=0,0,SUMIFS('Sch A. Input'!$H104:$CA104,'Sch A. Input'!$H$14:$CA$14,"One-time",'Sch A. Input'!$H$13:$CA$13,"&lt;="&amp;$Y$120,'Sch A. Input'!$H$13:$CA$13,"&gt;"&amp;$O$120,'Sch A. Input'!$H$13:$CA$13,"&lt;="&amp;$L$11))</f>
        <v>0</v>
      </c>
      <c r="T213" s="272">
        <f t="shared" si="109"/>
        <v>0</v>
      </c>
      <c r="U213" s="237">
        <f t="shared" si="110"/>
        <v>0</v>
      </c>
      <c r="V213" s="237">
        <f t="shared" si="111"/>
        <v>0</v>
      </c>
      <c r="W213" s="265">
        <f t="shared" si="112"/>
        <v>0</v>
      </c>
      <c r="X213" s="270">
        <f t="shared" si="97"/>
        <v>0</v>
      </c>
      <c r="Y213" s="240">
        <f t="shared" si="98"/>
        <v>0</v>
      </c>
      <c r="Z213" s="241"/>
      <c r="AA213" s="274">
        <f t="shared" si="113"/>
        <v>0</v>
      </c>
      <c r="AB213" s="237">
        <f>IF(AA213=0,0,SUMIFS('Sch A. Input'!H104:CA104,'Sch A. Input'!$H$14:$CA$14,"Recurring",'Sch A. Input'!$H$13:$CA$13,"&lt;="&amp;$L$11,'Sch A. Input'!$H$13:$CA$13,"&lt;="&amp;$AI$120,'Sch A. Input'!$H$13:$CA$13,"&gt;"&amp;$Y$120))</f>
        <v>0</v>
      </c>
      <c r="AC213" s="237">
        <f>IF(AA213=0,0,SUMIFS('Sch A. Input'!H104:CA104,'Sch A. Input'!$H$14:$CA$14,"One-time",'Sch A. Input'!$H$13:$CA$13,"&lt;="&amp;$L$11,'Sch A. Input'!$H$13:$CA$13,"&lt;="&amp;$AI$120,'Sch A. Input'!$H$13:$CA$13,"&gt;"&amp;$Y$120))</f>
        <v>0</v>
      </c>
      <c r="AD213" s="272">
        <f t="shared" si="114"/>
        <v>0</v>
      </c>
      <c r="AE213" s="237">
        <f t="shared" si="115"/>
        <v>0</v>
      </c>
      <c r="AF213" s="237">
        <f t="shared" si="116"/>
        <v>0</v>
      </c>
      <c r="AG213" s="265">
        <f t="shared" si="117"/>
        <v>0</v>
      </c>
      <c r="AH213" s="270">
        <f t="shared" si="99"/>
        <v>0</v>
      </c>
      <c r="AI213" s="240">
        <f t="shared" si="100"/>
        <v>0</v>
      </c>
      <c r="AK213" s="274">
        <f t="shared" si="118"/>
        <v>0</v>
      </c>
      <c r="AL213" s="237">
        <f>IF(AK213=0,0,SUMIFS('Sch A. Input'!H104:CA104,'Sch A. Input'!$H$14:$CA$14,"Recurring",'Sch A. Input'!$H$13:$CA$13,"&lt;="&amp;$L$11,'Sch A. Input'!$H$13:$CA$13,"&lt;="&amp;$AS$120,'Sch A. Input'!$H$13:$CA$13,"&gt;"&amp;$AI$120))</f>
        <v>0</v>
      </c>
      <c r="AM213" s="237">
        <f>IF(AK213=0,0,SUMIFS('Sch A. Input'!H104:CA104,'Sch A. Input'!$H$14:$CA$14,"One-time",'Sch A. Input'!$H$13:$CA$13,"&lt;="&amp;L$11,'Sch A. Input'!$H$13:$CA$13,"&lt;="&amp;$AS$120,'Sch A. Input'!$H$13:$CA$13,"&gt;"&amp;$AI$120))</f>
        <v>0</v>
      </c>
      <c r="AN213" s="272">
        <f t="shared" si="119"/>
        <v>0</v>
      </c>
      <c r="AO213" s="237">
        <f t="shared" si="120"/>
        <v>0</v>
      </c>
      <c r="AP213" s="237">
        <f t="shared" si="121"/>
        <v>0</v>
      </c>
      <c r="AQ213" s="265">
        <f t="shared" si="122"/>
        <v>0</v>
      </c>
      <c r="AR213" s="270">
        <f t="shared" si="101"/>
        <v>0</v>
      </c>
      <c r="AS213" s="240">
        <f t="shared" si="102"/>
        <v>0</v>
      </c>
      <c r="AY213" s="158"/>
      <c r="AZ213" s="158"/>
      <c r="BK213" s="2"/>
      <c r="BL213" s="2"/>
      <c r="BM213" s="2"/>
      <c r="BN213" s="2"/>
      <c r="BO213" s="2"/>
      <c r="BP213" s="2"/>
      <c r="BQ213" s="2"/>
      <c r="BR213" s="2"/>
      <c r="BS213" s="2"/>
      <c r="BT213" s="2"/>
      <c r="BU213" s="2"/>
      <c r="BV213" s="2"/>
      <c r="BW213" s="2"/>
      <c r="BX213" s="2"/>
      <c r="BY213" s="2"/>
      <c r="BZ213" s="2"/>
      <c r="CA213" s="2"/>
      <c r="CI213"/>
      <c r="CJ213"/>
      <c r="CK213"/>
      <c r="CL213"/>
      <c r="CM213"/>
      <c r="CN213"/>
      <c r="CO213"/>
      <c r="CP213"/>
      <c r="CQ213"/>
      <c r="CR213"/>
      <c r="CS213"/>
      <c r="CT213"/>
      <c r="CU213"/>
      <c r="CV213"/>
      <c r="CW213"/>
      <c r="CX213"/>
    </row>
    <row r="214" spans="2:102" x14ac:dyDescent="0.35">
      <c r="B214" s="70" t="str">
        <f t="shared" si="123"/>
        <v/>
      </c>
      <c r="C214" s="164" t="str">
        <f t="shared" si="123"/>
        <v/>
      </c>
      <c r="D214" s="262" t="str">
        <f t="shared" si="123"/>
        <v/>
      </c>
      <c r="E214" s="262">
        <f t="shared" si="123"/>
        <v>45016</v>
      </c>
      <c r="F214" s="262">
        <f t="shared" si="123"/>
        <v>0</v>
      </c>
      <c r="G214" s="96">
        <f t="shared" si="103"/>
        <v>0</v>
      </c>
      <c r="H214" s="237">
        <f>IF(G214=0,0,SUMIFS('Sch A. Input'!H105:CA105,'Sch A. Input'!$H$14:$CA$14,"Recurring",'Sch A. Input'!$H$13:$CA$13,"&lt;="&amp;$O$120,'Sch A. Input'!$H$13:$CA$13,"&lt;="&amp;$L$11))</f>
        <v>0</v>
      </c>
      <c r="I214" s="237">
        <f>IF(G214=0,0,SUMIFS('Sch A. Input'!H105:CA105,'Sch A. Input'!$H$14:$CA$14,"One-time",'Sch A. Input'!$H$13:$CA$13,"&lt;="&amp;$O$120,'Sch A. Input'!$H$13:$CA$13,"&lt;="&amp;$L$11))</f>
        <v>0</v>
      </c>
      <c r="J214" s="272">
        <f t="shared" si="104"/>
        <v>0</v>
      </c>
      <c r="K214" s="237">
        <f t="shared" si="105"/>
        <v>0</v>
      </c>
      <c r="L214" s="237">
        <f t="shared" si="106"/>
        <v>0</v>
      </c>
      <c r="M214" s="265">
        <f t="shared" si="107"/>
        <v>0</v>
      </c>
      <c r="N214" s="270">
        <f t="shared" si="95"/>
        <v>0</v>
      </c>
      <c r="O214" s="240">
        <f t="shared" si="96"/>
        <v>0</v>
      </c>
      <c r="P214" s="241"/>
      <c r="Q214" s="274">
        <f t="shared" si="108"/>
        <v>0</v>
      </c>
      <c r="R214" s="237">
        <f>IF(Q214=0,0,SUMIFS('Sch A. Input'!$H105:$CA105,'Sch A. Input'!$H$14:$CA$14,"Recurring",'Sch A. Input'!$H$13:$CA$13,"&lt;="&amp;$Y$120,'Sch A. Input'!$H$13:$CA$13,"&gt;"&amp;$O$120,'Sch A. Input'!$H$13:$CA$13,"&lt;="&amp;$L$11))</f>
        <v>0</v>
      </c>
      <c r="S214" s="237">
        <f>IF(Q214=0,0,SUMIFS('Sch A. Input'!$H105:$CA105,'Sch A. Input'!$H$14:$CA$14,"One-time",'Sch A. Input'!$H$13:$CA$13,"&lt;="&amp;$Y$120,'Sch A. Input'!$H$13:$CA$13,"&gt;"&amp;$O$120,'Sch A. Input'!$H$13:$CA$13,"&lt;="&amp;$L$11))</f>
        <v>0</v>
      </c>
      <c r="T214" s="272">
        <f t="shared" si="109"/>
        <v>0</v>
      </c>
      <c r="U214" s="237">
        <f t="shared" si="110"/>
        <v>0</v>
      </c>
      <c r="V214" s="237">
        <f t="shared" si="111"/>
        <v>0</v>
      </c>
      <c r="W214" s="265">
        <f t="shared" si="112"/>
        <v>0</v>
      </c>
      <c r="X214" s="270">
        <f t="shared" si="97"/>
        <v>0</v>
      </c>
      <c r="Y214" s="240">
        <f t="shared" si="98"/>
        <v>0</v>
      </c>
      <c r="Z214" s="241"/>
      <c r="AA214" s="274">
        <f t="shared" si="113"/>
        <v>0</v>
      </c>
      <c r="AB214" s="237">
        <f>IF(AA214=0,0,SUMIFS('Sch A. Input'!H105:CA105,'Sch A. Input'!$H$14:$CA$14,"Recurring",'Sch A. Input'!$H$13:$CA$13,"&lt;="&amp;$L$11,'Sch A. Input'!$H$13:$CA$13,"&lt;="&amp;$AI$120,'Sch A. Input'!$H$13:$CA$13,"&gt;"&amp;$Y$120))</f>
        <v>0</v>
      </c>
      <c r="AC214" s="237">
        <f>IF(AA214=0,0,SUMIFS('Sch A. Input'!H105:CA105,'Sch A. Input'!$H$14:$CA$14,"One-time",'Sch A. Input'!$H$13:$CA$13,"&lt;="&amp;$L$11,'Sch A. Input'!$H$13:$CA$13,"&lt;="&amp;$AI$120,'Sch A. Input'!$H$13:$CA$13,"&gt;"&amp;$Y$120))</f>
        <v>0</v>
      </c>
      <c r="AD214" s="272">
        <f t="shared" si="114"/>
        <v>0</v>
      </c>
      <c r="AE214" s="237">
        <f t="shared" si="115"/>
        <v>0</v>
      </c>
      <c r="AF214" s="237">
        <f t="shared" si="116"/>
        <v>0</v>
      </c>
      <c r="AG214" s="265">
        <f t="shared" si="117"/>
        <v>0</v>
      </c>
      <c r="AH214" s="270">
        <f t="shared" si="99"/>
        <v>0</v>
      </c>
      <c r="AI214" s="240">
        <f t="shared" si="100"/>
        <v>0</v>
      </c>
      <c r="AK214" s="274">
        <f t="shared" si="118"/>
        <v>0</v>
      </c>
      <c r="AL214" s="237">
        <f>IF(AK214=0,0,SUMIFS('Sch A. Input'!H105:CA105,'Sch A. Input'!$H$14:$CA$14,"Recurring",'Sch A. Input'!$H$13:$CA$13,"&lt;="&amp;$L$11,'Sch A. Input'!$H$13:$CA$13,"&lt;="&amp;$AS$120,'Sch A. Input'!$H$13:$CA$13,"&gt;"&amp;$AI$120))</f>
        <v>0</v>
      </c>
      <c r="AM214" s="237">
        <f>IF(AK214=0,0,SUMIFS('Sch A. Input'!H105:CA105,'Sch A. Input'!$H$14:$CA$14,"One-time",'Sch A. Input'!$H$13:$CA$13,"&lt;="&amp;L$11,'Sch A. Input'!$H$13:$CA$13,"&lt;="&amp;$AS$120,'Sch A. Input'!$H$13:$CA$13,"&gt;"&amp;$AI$120))</f>
        <v>0</v>
      </c>
      <c r="AN214" s="272">
        <f t="shared" si="119"/>
        <v>0</v>
      </c>
      <c r="AO214" s="237">
        <f t="shared" si="120"/>
        <v>0</v>
      </c>
      <c r="AP214" s="237">
        <f t="shared" si="121"/>
        <v>0</v>
      </c>
      <c r="AQ214" s="265">
        <f t="shared" si="122"/>
        <v>0</v>
      </c>
      <c r="AR214" s="270">
        <f t="shared" si="101"/>
        <v>0</v>
      </c>
      <c r="AS214" s="240">
        <f t="shared" si="102"/>
        <v>0</v>
      </c>
      <c r="AY214" s="158"/>
      <c r="AZ214" s="158"/>
      <c r="BK214" s="2"/>
      <c r="BL214" s="2"/>
      <c r="BM214" s="2"/>
      <c r="BN214" s="2"/>
      <c r="BO214" s="2"/>
      <c r="BP214" s="2"/>
      <c r="BQ214" s="2"/>
      <c r="BR214" s="2"/>
      <c r="BS214" s="2"/>
      <c r="BT214" s="2"/>
      <c r="BU214" s="2"/>
      <c r="BV214" s="2"/>
      <c r="BW214" s="2"/>
      <c r="BX214" s="2"/>
      <c r="BY214" s="2"/>
      <c r="BZ214" s="2"/>
      <c r="CA214" s="2"/>
      <c r="CI214"/>
      <c r="CJ214"/>
      <c r="CK214"/>
      <c r="CL214"/>
      <c r="CM214"/>
      <c r="CN214"/>
      <c r="CO214"/>
      <c r="CP214"/>
      <c r="CQ214"/>
      <c r="CR214"/>
      <c r="CS214"/>
      <c r="CT214"/>
      <c r="CU214"/>
      <c r="CV214"/>
      <c r="CW214"/>
      <c r="CX214"/>
    </row>
    <row r="215" spans="2:102" x14ac:dyDescent="0.35">
      <c r="B215" s="70" t="str">
        <f t="shared" si="123"/>
        <v/>
      </c>
      <c r="C215" s="164" t="str">
        <f t="shared" si="123"/>
        <v/>
      </c>
      <c r="D215" s="262" t="str">
        <f t="shared" si="123"/>
        <v/>
      </c>
      <c r="E215" s="262">
        <f t="shared" si="123"/>
        <v>45016</v>
      </c>
      <c r="F215" s="262">
        <f t="shared" si="123"/>
        <v>0</v>
      </c>
      <c r="G215" s="96">
        <f t="shared" si="103"/>
        <v>0</v>
      </c>
      <c r="H215" s="237">
        <f>IF(G215=0,0,SUMIFS('Sch A. Input'!H106:CA106,'Sch A. Input'!$H$14:$CA$14,"Recurring",'Sch A. Input'!$H$13:$CA$13,"&lt;="&amp;$O$120,'Sch A. Input'!$H$13:$CA$13,"&lt;="&amp;$L$11))</f>
        <v>0</v>
      </c>
      <c r="I215" s="237">
        <f>IF(G215=0,0,SUMIFS('Sch A. Input'!H106:CA106,'Sch A. Input'!$H$14:$CA$14,"One-time",'Sch A. Input'!$H$13:$CA$13,"&lt;="&amp;$O$120,'Sch A. Input'!$H$13:$CA$13,"&lt;="&amp;$L$11))</f>
        <v>0</v>
      </c>
      <c r="J215" s="272">
        <f t="shared" si="104"/>
        <v>0</v>
      </c>
      <c r="K215" s="237">
        <f t="shared" si="105"/>
        <v>0</v>
      </c>
      <c r="L215" s="237">
        <f t="shared" si="106"/>
        <v>0</v>
      </c>
      <c r="M215" s="265">
        <f t="shared" si="107"/>
        <v>0</v>
      </c>
      <c r="N215" s="270">
        <f t="shared" si="95"/>
        <v>0</v>
      </c>
      <c r="O215" s="240">
        <f t="shared" si="96"/>
        <v>0</v>
      </c>
      <c r="P215" s="241"/>
      <c r="Q215" s="274">
        <f t="shared" si="108"/>
        <v>0</v>
      </c>
      <c r="R215" s="237">
        <f>IF(Q215=0,0,SUMIFS('Sch A. Input'!$H106:$CA106,'Sch A. Input'!$H$14:$CA$14,"Recurring",'Sch A. Input'!$H$13:$CA$13,"&lt;="&amp;$Y$120,'Sch A. Input'!$H$13:$CA$13,"&gt;"&amp;$O$120,'Sch A. Input'!$H$13:$CA$13,"&lt;="&amp;$L$11))</f>
        <v>0</v>
      </c>
      <c r="S215" s="237">
        <f>IF(Q215=0,0,SUMIFS('Sch A. Input'!$H106:$CA106,'Sch A. Input'!$H$14:$CA$14,"One-time",'Sch A. Input'!$H$13:$CA$13,"&lt;="&amp;$Y$120,'Sch A. Input'!$H$13:$CA$13,"&gt;"&amp;$O$120,'Sch A. Input'!$H$13:$CA$13,"&lt;="&amp;$L$11))</f>
        <v>0</v>
      </c>
      <c r="T215" s="272">
        <f t="shared" si="109"/>
        <v>0</v>
      </c>
      <c r="U215" s="237">
        <f t="shared" si="110"/>
        <v>0</v>
      </c>
      <c r="V215" s="237">
        <f t="shared" si="111"/>
        <v>0</v>
      </c>
      <c r="W215" s="265">
        <f t="shared" si="112"/>
        <v>0</v>
      </c>
      <c r="X215" s="270">
        <f t="shared" si="97"/>
        <v>0</v>
      </c>
      <c r="Y215" s="240">
        <f t="shared" si="98"/>
        <v>0</v>
      </c>
      <c r="Z215" s="241"/>
      <c r="AA215" s="274">
        <f t="shared" si="113"/>
        <v>0</v>
      </c>
      <c r="AB215" s="237">
        <f>IF(AA215=0,0,SUMIFS('Sch A. Input'!H106:CA106,'Sch A. Input'!$H$14:$CA$14,"Recurring",'Sch A. Input'!$H$13:$CA$13,"&lt;="&amp;$L$11,'Sch A. Input'!$H$13:$CA$13,"&lt;="&amp;$AI$120,'Sch A. Input'!$H$13:$CA$13,"&gt;"&amp;$Y$120))</f>
        <v>0</v>
      </c>
      <c r="AC215" s="237">
        <f>IF(AA215=0,0,SUMIFS('Sch A. Input'!H106:CA106,'Sch A. Input'!$H$14:$CA$14,"One-time",'Sch A. Input'!$H$13:$CA$13,"&lt;="&amp;$L$11,'Sch A. Input'!$H$13:$CA$13,"&lt;="&amp;$AI$120,'Sch A. Input'!$H$13:$CA$13,"&gt;"&amp;$Y$120))</f>
        <v>0</v>
      </c>
      <c r="AD215" s="272">
        <f t="shared" si="114"/>
        <v>0</v>
      </c>
      <c r="AE215" s="237">
        <f t="shared" si="115"/>
        <v>0</v>
      </c>
      <c r="AF215" s="237">
        <f t="shared" si="116"/>
        <v>0</v>
      </c>
      <c r="AG215" s="265">
        <f t="shared" si="117"/>
        <v>0</v>
      </c>
      <c r="AH215" s="270">
        <f t="shared" si="99"/>
        <v>0</v>
      </c>
      <c r="AI215" s="240">
        <f t="shared" si="100"/>
        <v>0</v>
      </c>
      <c r="AK215" s="274">
        <f t="shared" si="118"/>
        <v>0</v>
      </c>
      <c r="AL215" s="237">
        <f>IF(AK215=0,0,SUMIFS('Sch A. Input'!H106:CA106,'Sch A. Input'!$H$14:$CA$14,"Recurring",'Sch A. Input'!$H$13:$CA$13,"&lt;="&amp;$L$11,'Sch A. Input'!$H$13:$CA$13,"&lt;="&amp;$AS$120,'Sch A. Input'!$H$13:$CA$13,"&gt;"&amp;$AI$120))</f>
        <v>0</v>
      </c>
      <c r="AM215" s="237">
        <f>IF(AK215=0,0,SUMIFS('Sch A. Input'!H106:CA106,'Sch A. Input'!$H$14:$CA$14,"One-time",'Sch A. Input'!$H$13:$CA$13,"&lt;="&amp;L$11,'Sch A. Input'!$H$13:$CA$13,"&lt;="&amp;$AS$120,'Sch A. Input'!$H$13:$CA$13,"&gt;"&amp;$AI$120))</f>
        <v>0</v>
      </c>
      <c r="AN215" s="272">
        <f t="shared" si="119"/>
        <v>0</v>
      </c>
      <c r="AO215" s="237">
        <f t="shared" si="120"/>
        <v>0</v>
      </c>
      <c r="AP215" s="237">
        <f t="shared" si="121"/>
        <v>0</v>
      </c>
      <c r="AQ215" s="265">
        <f t="shared" si="122"/>
        <v>0</v>
      </c>
      <c r="AR215" s="270">
        <f t="shared" si="101"/>
        <v>0</v>
      </c>
      <c r="AS215" s="240">
        <f t="shared" si="102"/>
        <v>0</v>
      </c>
      <c r="AY215" s="158"/>
      <c r="AZ215" s="158"/>
      <c r="BK215" s="2"/>
      <c r="BL215" s="2"/>
      <c r="BM215" s="2"/>
      <c r="BN215" s="2"/>
      <c r="BO215" s="2"/>
      <c r="BP215" s="2"/>
      <c r="BQ215" s="2"/>
      <c r="BR215" s="2"/>
      <c r="BS215" s="2"/>
      <c r="BT215" s="2"/>
      <c r="BU215" s="2"/>
      <c r="BV215" s="2"/>
      <c r="BW215" s="2"/>
      <c r="BX215" s="2"/>
      <c r="BY215" s="2"/>
      <c r="BZ215" s="2"/>
      <c r="CA215" s="2"/>
      <c r="CI215"/>
      <c r="CJ215"/>
      <c r="CK215"/>
      <c r="CL215"/>
      <c r="CM215"/>
      <c r="CN215"/>
      <c r="CO215"/>
      <c r="CP215"/>
      <c r="CQ215"/>
      <c r="CR215"/>
      <c r="CS215"/>
      <c r="CT215"/>
      <c r="CU215"/>
      <c r="CV215"/>
      <c r="CW215"/>
      <c r="CX215"/>
    </row>
    <row r="216" spans="2:102" x14ac:dyDescent="0.35">
      <c r="B216" s="70" t="str">
        <f t="shared" si="123"/>
        <v/>
      </c>
      <c r="C216" s="164" t="str">
        <f t="shared" si="123"/>
        <v/>
      </c>
      <c r="D216" s="262" t="str">
        <f t="shared" si="123"/>
        <v/>
      </c>
      <c r="E216" s="262">
        <f t="shared" si="123"/>
        <v>45016</v>
      </c>
      <c r="F216" s="262">
        <f t="shared" si="123"/>
        <v>0</v>
      </c>
      <c r="G216" s="96">
        <f t="shared" si="103"/>
        <v>0</v>
      </c>
      <c r="H216" s="237">
        <f>IF(G216=0,0,SUMIFS('Sch A. Input'!H107:CA107,'Sch A. Input'!$H$14:$CA$14,"Recurring",'Sch A. Input'!$H$13:$CA$13,"&lt;="&amp;$O$120,'Sch A. Input'!$H$13:$CA$13,"&lt;="&amp;$L$11))</f>
        <v>0</v>
      </c>
      <c r="I216" s="237">
        <f>IF(G216=0,0,SUMIFS('Sch A. Input'!H107:CA107,'Sch A. Input'!$H$14:$CA$14,"One-time",'Sch A. Input'!$H$13:$CA$13,"&lt;="&amp;$O$120,'Sch A. Input'!$H$13:$CA$13,"&lt;="&amp;$L$11))</f>
        <v>0</v>
      </c>
      <c r="J216" s="272">
        <f t="shared" si="104"/>
        <v>0</v>
      </c>
      <c r="K216" s="237">
        <f t="shared" si="105"/>
        <v>0</v>
      </c>
      <c r="L216" s="237">
        <f t="shared" si="106"/>
        <v>0</v>
      </c>
      <c r="M216" s="265">
        <f t="shared" si="107"/>
        <v>0</v>
      </c>
      <c r="N216" s="270">
        <f t="shared" si="95"/>
        <v>0</v>
      </c>
      <c r="O216" s="240">
        <f t="shared" si="96"/>
        <v>0</v>
      </c>
      <c r="P216" s="241"/>
      <c r="Q216" s="274">
        <f t="shared" si="108"/>
        <v>0</v>
      </c>
      <c r="R216" s="237">
        <f>IF(Q216=0,0,SUMIFS('Sch A. Input'!$H107:$CA107,'Sch A. Input'!$H$14:$CA$14,"Recurring",'Sch A. Input'!$H$13:$CA$13,"&lt;="&amp;$Y$120,'Sch A. Input'!$H$13:$CA$13,"&gt;"&amp;$O$120,'Sch A. Input'!$H$13:$CA$13,"&lt;="&amp;$L$11))</f>
        <v>0</v>
      </c>
      <c r="S216" s="237">
        <f>IF(Q216=0,0,SUMIFS('Sch A. Input'!$H107:$CA107,'Sch A. Input'!$H$14:$CA$14,"One-time",'Sch A. Input'!$H$13:$CA$13,"&lt;="&amp;$Y$120,'Sch A. Input'!$H$13:$CA$13,"&gt;"&amp;$O$120,'Sch A. Input'!$H$13:$CA$13,"&lt;="&amp;$L$11))</f>
        <v>0</v>
      </c>
      <c r="T216" s="272">
        <f t="shared" si="109"/>
        <v>0</v>
      </c>
      <c r="U216" s="237">
        <f t="shared" si="110"/>
        <v>0</v>
      </c>
      <c r="V216" s="237">
        <f t="shared" si="111"/>
        <v>0</v>
      </c>
      <c r="W216" s="265">
        <f t="shared" si="112"/>
        <v>0</v>
      </c>
      <c r="X216" s="270">
        <f t="shared" si="97"/>
        <v>0</v>
      </c>
      <c r="Y216" s="240">
        <f t="shared" si="98"/>
        <v>0</v>
      </c>
      <c r="Z216" s="241"/>
      <c r="AA216" s="274">
        <f t="shared" si="113"/>
        <v>0</v>
      </c>
      <c r="AB216" s="237">
        <f>IF(AA216=0,0,SUMIFS('Sch A. Input'!H107:CA107,'Sch A. Input'!$H$14:$CA$14,"Recurring",'Sch A. Input'!$H$13:$CA$13,"&lt;="&amp;$L$11,'Sch A. Input'!$H$13:$CA$13,"&lt;="&amp;$AI$120,'Sch A. Input'!$H$13:$CA$13,"&gt;"&amp;$Y$120))</f>
        <v>0</v>
      </c>
      <c r="AC216" s="237">
        <f>IF(AA216=0,0,SUMIFS('Sch A. Input'!H107:CA107,'Sch A. Input'!$H$14:$CA$14,"One-time",'Sch A. Input'!$H$13:$CA$13,"&lt;="&amp;$L$11,'Sch A. Input'!$H$13:$CA$13,"&lt;="&amp;$AI$120,'Sch A. Input'!$H$13:$CA$13,"&gt;"&amp;$Y$120))</f>
        <v>0</v>
      </c>
      <c r="AD216" s="272">
        <f t="shared" si="114"/>
        <v>0</v>
      </c>
      <c r="AE216" s="237">
        <f t="shared" si="115"/>
        <v>0</v>
      </c>
      <c r="AF216" s="237">
        <f t="shared" si="116"/>
        <v>0</v>
      </c>
      <c r="AG216" s="265">
        <f t="shared" si="117"/>
        <v>0</v>
      </c>
      <c r="AH216" s="270">
        <f t="shared" si="99"/>
        <v>0</v>
      </c>
      <c r="AI216" s="240">
        <f t="shared" si="100"/>
        <v>0</v>
      </c>
      <c r="AK216" s="274">
        <f t="shared" si="118"/>
        <v>0</v>
      </c>
      <c r="AL216" s="237">
        <f>IF(AK216=0,0,SUMIFS('Sch A. Input'!H107:CA107,'Sch A. Input'!$H$14:$CA$14,"Recurring",'Sch A. Input'!$H$13:$CA$13,"&lt;="&amp;$L$11,'Sch A. Input'!$H$13:$CA$13,"&lt;="&amp;$AS$120,'Sch A. Input'!$H$13:$CA$13,"&gt;"&amp;$AI$120))</f>
        <v>0</v>
      </c>
      <c r="AM216" s="237">
        <f>IF(AK216=0,0,SUMIFS('Sch A. Input'!H107:CA107,'Sch A. Input'!$H$14:$CA$14,"One-time",'Sch A. Input'!$H$13:$CA$13,"&lt;="&amp;L$11,'Sch A. Input'!$H$13:$CA$13,"&lt;="&amp;$AS$120,'Sch A. Input'!$H$13:$CA$13,"&gt;"&amp;$AI$120))</f>
        <v>0</v>
      </c>
      <c r="AN216" s="272">
        <f t="shared" si="119"/>
        <v>0</v>
      </c>
      <c r="AO216" s="237">
        <f t="shared" si="120"/>
        <v>0</v>
      </c>
      <c r="AP216" s="237">
        <f t="shared" si="121"/>
        <v>0</v>
      </c>
      <c r="AQ216" s="265">
        <f t="shared" si="122"/>
        <v>0</v>
      </c>
      <c r="AR216" s="270">
        <f t="shared" si="101"/>
        <v>0</v>
      </c>
      <c r="AS216" s="240">
        <f t="shared" si="102"/>
        <v>0</v>
      </c>
      <c r="AY216" s="158"/>
      <c r="AZ216" s="158"/>
      <c r="BK216" s="2"/>
      <c r="BL216" s="2"/>
      <c r="BM216" s="2"/>
      <c r="BN216" s="2"/>
      <c r="BO216" s="2"/>
      <c r="BP216" s="2"/>
      <c r="BQ216" s="2"/>
      <c r="BR216" s="2"/>
      <c r="BS216" s="2"/>
      <c r="BT216" s="2"/>
      <c r="BU216" s="2"/>
      <c r="BV216" s="2"/>
      <c r="BW216" s="2"/>
      <c r="BX216" s="2"/>
      <c r="BY216" s="2"/>
      <c r="BZ216" s="2"/>
      <c r="CA216" s="2"/>
      <c r="CI216"/>
      <c r="CJ216"/>
      <c r="CK216"/>
      <c r="CL216"/>
      <c r="CM216"/>
      <c r="CN216"/>
      <c r="CO216"/>
      <c r="CP216"/>
      <c r="CQ216"/>
      <c r="CR216"/>
      <c r="CS216"/>
      <c r="CT216"/>
      <c r="CU216"/>
      <c r="CV216"/>
      <c r="CW216"/>
      <c r="CX216"/>
    </row>
    <row r="217" spans="2:102" x14ac:dyDescent="0.35">
      <c r="B217" s="70" t="str">
        <f t="shared" si="123"/>
        <v/>
      </c>
      <c r="C217" s="164" t="str">
        <f t="shared" si="123"/>
        <v/>
      </c>
      <c r="D217" s="262" t="str">
        <f t="shared" si="123"/>
        <v/>
      </c>
      <c r="E217" s="262">
        <f t="shared" si="123"/>
        <v>45016</v>
      </c>
      <c r="F217" s="262">
        <f t="shared" si="123"/>
        <v>0</v>
      </c>
      <c r="G217" s="96">
        <f t="shared" si="103"/>
        <v>0</v>
      </c>
      <c r="H217" s="237">
        <f>IF(G217=0,0,SUMIFS('Sch A. Input'!H108:CA108,'Sch A. Input'!$H$14:$CA$14,"Recurring",'Sch A. Input'!$H$13:$CA$13,"&lt;="&amp;$O$120,'Sch A. Input'!$H$13:$CA$13,"&lt;="&amp;$L$11))</f>
        <v>0</v>
      </c>
      <c r="I217" s="237">
        <f>IF(G217=0,0,SUMIFS('Sch A. Input'!H108:CA108,'Sch A. Input'!$H$14:$CA$14,"One-time",'Sch A. Input'!$H$13:$CA$13,"&lt;="&amp;$O$120,'Sch A. Input'!$H$13:$CA$13,"&lt;="&amp;$L$11))</f>
        <v>0</v>
      </c>
      <c r="J217" s="272">
        <f t="shared" si="104"/>
        <v>0</v>
      </c>
      <c r="K217" s="237">
        <f t="shared" si="105"/>
        <v>0</v>
      </c>
      <c r="L217" s="237">
        <f t="shared" si="106"/>
        <v>0</v>
      </c>
      <c r="M217" s="265">
        <f t="shared" si="107"/>
        <v>0</v>
      </c>
      <c r="N217" s="270">
        <f t="shared" si="95"/>
        <v>0</v>
      </c>
      <c r="O217" s="240">
        <f t="shared" si="96"/>
        <v>0</v>
      </c>
      <c r="P217" s="241"/>
      <c r="Q217" s="274">
        <f t="shared" si="108"/>
        <v>0</v>
      </c>
      <c r="R217" s="237">
        <f>IF(Q217=0,0,SUMIFS('Sch A. Input'!$H108:$CA108,'Sch A. Input'!$H$14:$CA$14,"Recurring",'Sch A. Input'!$H$13:$CA$13,"&lt;="&amp;$Y$120,'Sch A. Input'!$H$13:$CA$13,"&gt;"&amp;$O$120,'Sch A. Input'!$H$13:$CA$13,"&lt;="&amp;$L$11))</f>
        <v>0</v>
      </c>
      <c r="S217" s="237">
        <f>IF(Q217=0,0,SUMIFS('Sch A. Input'!$H108:$CA108,'Sch A. Input'!$H$14:$CA$14,"One-time",'Sch A. Input'!$H$13:$CA$13,"&lt;="&amp;$Y$120,'Sch A. Input'!$H$13:$CA$13,"&gt;"&amp;$O$120,'Sch A. Input'!$H$13:$CA$13,"&lt;="&amp;$L$11))</f>
        <v>0</v>
      </c>
      <c r="T217" s="272">
        <f t="shared" si="109"/>
        <v>0</v>
      </c>
      <c r="U217" s="237">
        <f t="shared" si="110"/>
        <v>0</v>
      </c>
      <c r="V217" s="237">
        <f t="shared" si="111"/>
        <v>0</v>
      </c>
      <c r="W217" s="265">
        <f t="shared" si="112"/>
        <v>0</v>
      </c>
      <c r="X217" s="270">
        <f t="shared" si="97"/>
        <v>0</v>
      </c>
      <c r="Y217" s="240">
        <f t="shared" si="98"/>
        <v>0</v>
      </c>
      <c r="Z217" s="241"/>
      <c r="AA217" s="274">
        <f t="shared" si="113"/>
        <v>0</v>
      </c>
      <c r="AB217" s="237">
        <f>IF(AA217=0,0,SUMIFS('Sch A. Input'!H108:CA108,'Sch A. Input'!$H$14:$CA$14,"Recurring",'Sch A. Input'!$H$13:$CA$13,"&lt;="&amp;$L$11,'Sch A. Input'!$H$13:$CA$13,"&lt;="&amp;$AI$120,'Sch A. Input'!$H$13:$CA$13,"&gt;"&amp;$Y$120))</f>
        <v>0</v>
      </c>
      <c r="AC217" s="237">
        <f>IF(AA217=0,0,SUMIFS('Sch A. Input'!H108:CA108,'Sch A. Input'!$H$14:$CA$14,"One-time",'Sch A. Input'!$H$13:$CA$13,"&lt;="&amp;$L$11,'Sch A. Input'!$H$13:$CA$13,"&lt;="&amp;$AI$120,'Sch A. Input'!$H$13:$CA$13,"&gt;"&amp;$Y$120))</f>
        <v>0</v>
      </c>
      <c r="AD217" s="272">
        <f t="shared" si="114"/>
        <v>0</v>
      </c>
      <c r="AE217" s="237">
        <f t="shared" si="115"/>
        <v>0</v>
      </c>
      <c r="AF217" s="237">
        <f t="shared" si="116"/>
        <v>0</v>
      </c>
      <c r="AG217" s="265">
        <f t="shared" si="117"/>
        <v>0</v>
      </c>
      <c r="AH217" s="270">
        <f t="shared" si="99"/>
        <v>0</v>
      </c>
      <c r="AI217" s="240">
        <f t="shared" si="100"/>
        <v>0</v>
      </c>
      <c r="AK217" s="274">
        <f t="shared" si="118"/>
        <v>0</v>
      </c>
      <c r="AL217" s="237">
        <f>IF(AK217=0,0,SUMIFS('Sch A. Input'!H108:CA108,'Sch A. Input'!$H$14:$CA$14,"Recurring",'Sch A. Input'!$H$13:$CA$13,"&lt;="&amp;$L$11,'Sch A. Input'!$H$13:$CA$13,"&lt;="&amp;$AS$120,'Sch A. Input'!$H$13:$CA$13,"&gt;"&amp;$AI$120))</f>
        <v>0</v>
      </c>
      <c r="AM217" s="237">
        <f>IF(AK217=0,0,SUMIFS('Sch A. Input'!H108:CA108,'Sch A. Input'!$H$14:$CA$14,"One-time",'Sch A. Input'!$H$13:$CA$13,"&lt;="&amp;L$11,'Sch A. Input'!$H$13:$CA$13,"&lt;="&amp;$AS$120,'Sch A. Input'!$H$13:$CA$13,"&gt;"&amp;$AI$120))</f>
        <v>0</v>
      </c>
      <c r="AN217" s="272">
        <f t="shared" si="119"/>
        <v>0</v>
      </c>
      <c r="AO217" s="237">
        <f t="shared" si="120"/>
        <v>0</v>
      </c>
      <c r="AP217" s="237">
        <f t="shared" si="121"/>
        <v>0</v>
      </c>
      <c r="AQ217" s="265">
        <f t="shared" si="122"/>
        <v>0</v>
      </c>
      <c r="AR217" s="270">
        <f t="shared" si="101"/>
        <v>0</v>
      </c>
      <c r="AS217" s="240">
        <f t="shared" si="102"/>
        <v>0</v>
      </c>
      <c r="AY217" s="158"/>
      <c r="AZ217" s="158"/>
      <c r="BK217" s="2"/>
      <c r="BL217" s="2"/>
      <c r="BM217" s="2"/>
      <c r="BN217" s="2"/>
      <c r="BO217" s="2"/>
      <c r="BP217" s="2"/>
      <c r="BQ217" s="2"/>
      <c r="BR217" s="2"/>
      <c r="BS217" s="2"/>
      <c r="BT217" s="2"/>
      <c r="BU217" s="2"/>
      <c r="BV217" s="2"/>
      <c r="BW217" s="2"/>
      <c r="BX217" s="2"/>
      <c r="BY217" s="2"/>
      <c r="BZ217" s="2"/>
      <c r="CA217" s="2"/>
      <c r="CI217"/>
      <c r="CJ217"/>
      <c r="CK217"/>
      <c r="CL217"/>
      <c r="CM217"/>
      <c r="CN217"/>
      <c r="CO217"/>
      <c r="CP217"/>
      <c r="CQ217"/>
      <c r="CR217"/>
      <c r="CS217"/>
      <c r="CT217"/>
      <c r="CU217"/>
      <c r="CV217"/>
      <c r="CW217"/>
      <c r="CX217"/>
    </row>
    <row r="218" spans="2:102" x14ac:dyDescent="0.35">
      <c r="B218" s="70" t="str">
        <f t="shared" si="123"/>
        <v/>
      </c>
      <c r="C218" s="164" t="str">
        <f t="shared" si="123"/>
        <v/>
      </c>
      <c r="D218" s="262" t="str">
        <f t="shared" si="123"/>
        <v/>
      </c>
      <c r="E218" s="262">
        <f t="shared" si="123"/>
        <v>45016</v>
      </c>
      <c r="F218" s="262">
        <f t="shared" si="123"/>
        <v>0</v>
      </c>
      <c r="G218" s="96">
        <f t="shared" si="103"/>
        <v>0</v>
      </c>
      <c r="H218" s="237">
        <f>IF(G218=0,0,SUMIFS('Sch A. Input'!H109:CA109,'Sch A. Input'!$H$14:$CA$14,"Recurring",'Sch A. Input'!$H$13:$CA$13,"&lt;="&amp;$O$120,'Sch A. Input'!$H$13:$CA$13,"&lt;="&amp;$L$11))</f>
        <v>0</v>
      </c>
      <c r="I218" s="237">
        <f>IF(G218=0,0,SUMIFS('Sch A. Input'!H109:CA109,'Sch A. Input'!$H$14:$CA$14,"One-time",'Sch A. Input'!$H$13:$CA$13,"&lt;="&amp;$O$120,'Sch A. Input'!$H$13:$CA$13,"&lt;="&amp;$L$11))</f>
        <v>0</v>
      </c>
      <c r="J218" s="272">
        <f t="shared" si="104"/>
        <v>0</v>
      </c>
      <c r="K218" s="237">
        <f t="shared" si="105"/>
        <v>0</v>
      </c>
      <c r="L218" s="237">
        <f t="shared" si="106"/>
        <v>0</v>
      </c>
      <c r="M218" s="265">
        <f t="shared" si="107"/>
        <v>0</v>
      </c>
      <c r="N218" s="270">
        <f t="shared" si="95"/>
        <v>0</v>
      </c>
      <c r="O218" s="240">
        <f t="shared" si="96"/>
        <v>0</v>
      </c>
      <c r="P218" s="241"/>
      <c r="Q218" s="274">
        <f t="shared" si="108"/>
        <v>0</v>
      </c>
      <c r="R218" s="237">
        <f>IF(Q218=0,0,SUMIFS('Sch A. Input'!$H109:$CA109,'Sch A. Input'!$H$14:$CA$14,"Recurring",'Sch A. Input'!$H$13:$CA$13,"&lt;="&amp;$Y$120,'Sch A. Input'!$H$13:$CA$13,"&gt;"&amp;$O$120,'Sch A. Input'!$H$13:$CA$13,"&lt;="&amp;$L$11))</f>
        <v>0</v>
      </c>
      <c r="S218" s="237">
        <f>IF(Q218=0,0,SUMIFS('Sch A. Input'!$H109:$CA109,'Sch A. Input'!$H$14:$CA$14,"One-time",'Sch A. Input'!$H$13:$CA$13,"&lt;="&amp;$Y$120,'Sch A. Input'!$H$13:$CA$13,"&gt;"&amp;$O$120,'Sch A. Input'!$H$13:$CA$13,"&lt;="&amp;$L$11))</f>
        <v>0</v>
      </c>
      <c r="T218" s="272">
        <f t="shared" si="109"/>
        <v>0</v>
      </c>
      <c r="U218" s="237">
        <f t="shared" si="110"/>
        <v>0</v>
      </c>
      <c r="V218" s="237">
        <f t="shared" si="111"/>
        <v>0</v>
      </c>
      <c r="W218" s="265">
        <f t="shared" si="112"/>
        <v>0</v>
      </c>
      <c r="X218" s="270">
        <f t="shared" si="97"/>
        <v>0</v>
      </c>
      <c r="Y218" s="240">
        <f t="shared" si="98"/>
        <v>0</v>
      </c>
      <c r="Z218" s="241"/>
      <c r="AA218" s="274">
        <f t="shared" si="113"/>
        <v>0</v>
      </c>
      <c r="AB218" s="237">
        <f>IF(AA218=0,0,SUMIFS('Sch A. Input'!H109:CA109,'Sch A. Input'!$H$14:$CA$14,"Recurring",'Sch A. Input'!$H$13:$CA$13,"&lt;="&amp;$L$11,'Sch A. Input'!$H$13:$CA$13,"&lt;="&amp;$AI$120,'Sch A. Input'!$H$13:$CA$13,"&gt;"&amp;$Y$120))</f>
        <v>0</v>
      </c>
      <c r="AC218" s="237">
        <f>IF(AA218=0,0,SUMIFS('Sch A. Input'!H109:CA109,'Sch A. Input'!$H$14:$CA$14,"One-time",'Sch A. Input'!$H$13:$CA$13,"&lt;="&amp;$L$11,'Sch A. Input'!$H$13:$CA$13,"&lt;="&amp;$AI$120,'Sch A. Input'!$H$13:$CA$13,"&gt;"&amp;$Y$120))</f>
        <v>0</v>
      </c>
      <c r="AD218" s="272">
        <f t="shared" si="114"/>
        <v>0</v>
      </c>
      <c r="AE218" s="237">
        <f t="shared" si="115"/>
        <v>0</v>
      </c>
      <c r="AF218" s="237">
        <f t="shared" si="116"/>
        <v>0</v>
      </c>
      <c r="AG218" s="265">
        <f t="shared" si="117"/>
        <v>0</v>
      </c>
      <c r="AH218" s="270">
        <f t="shared" si="99"/>
        <v>0</v>
      </c>
      <c r="AI218" s="240">
        <f t="shared" si="100"/>
        <v>0</v>
      </c>
      <c r="AK218" s="274">
        <f t="shared" si="118"/>
        <v>0</v>
      </c>
      <c r="AL218" s="237">
        <f>IF(AK218=0,0,SUMIFS('Sch A. Input'!H109:CA109,'Sch A. Input'!$H$14:$CA$14,"Recurring",'Sch A. Input'!$H$13:$CA$13,"&lt;="&amp;$L$11,'Sch A. Input'!$H$13:$CA$13,"&lt;="&amp;$AS$120,'Sch A. Input'!$H$13:$CA$13,"&gt;"&amp;$AI$120))</f>
        <v>0</v>
      </c>
      <c r="AM218" s="237">
        <f>IF(AK218=0,0,SUMIFS('Sch A. Input'!H109:CA109,'Sch A. Input'!$H$14:$CA$14,"One-time",'Sch A. Input'!$H$13:$CA$13,"&lt;="&amp;L$11,'Sch A. Input'!$H$13:$CA$13,"&lt;="&amp;$AS$120,'Sch A. Input'!$H$13:$CA$13,"&gt;"&amp;$AI$120))</f>
        <v>0</v>
      </c>
      <c r="AN218" s="272">
        <f t="shared" si="119"/>
        <v>0</v>
      </c>
      <c r="AO218" s="237">
        <f t="shared" si="120"/>
        <v>0</v>
      </c>
      <c r="AP218" s="237">
        <f t="shared" si="121"/>
        <v>0</v>
      </c>
      <c r="AQ218" s="265">
        <f t="shared" si="122"/>
        <v>0</v>
      </c>
      <c r="AR218" s="270">
        <f t="shared" si="101"/>
        <v>0</v>
      </c>
      <c r="AS218" s="240">
        <f t="shared" si="102"/>
        <v>0</v>
      </c>
      <c r="AY218" s="158"/>
      <c r="AZ218" s="158"/>
      <c r="BK218" s="2"/>
      <c r="BL218" s="2"/>
      <c r="BM218" s="2"/>
      <c r="BN218" s="2"/>
      <c r="BO218" s="2"/>
      <c r="BP218" s="2"/>
      <c r="BQ218" s="2"/>
      <c r="BR218" s="2"/>
      <c r="BS218" s="2"/>
      <c r="BT218" s="2"/>
      <c r="BU218" s="2"/>
      <c r="BV218" s="2"/>
      <c r="BW218" s="2"/>
      <c r="BX218" s="2"/>
      <c r="BY218" s="2"/>
      <c r="BZ218" s="2"/>
      <c r="CA218" s="2"/>
      <c r="CI218"/>
      <c r="CJ218"/>
      <c r="CK218"/>
      <c r="CL218"/>
      <c r="CM218"/>
      <c r="CN218"/>
      <c r="CO218"/>
      <c r="CP218"/>
      <c r="CQ218"/>
      <c r="CR218"/>
      <c r="CS218"/>
      <c r="CT218"/>
      <c r="CU218"/>
      <c r="CV218"/>
      <c r="CW218"/>
      <c r="CX218"/>
    </row>
    <row r="219" spans="2:102" x14ac:dyDescent="0.35">
      <c r="B219" s="70" t="str">
        <f t="shared" si="123"/>
        <v/>
      </c>
      <c r="C219" s="164" t="str">
        <f t="shared" si="123"/>
        <v/>
      </c>
      <c r="D219" s="262" t="str">
        <f t="shared" si="123"/>
        <v/>
      </c>
      <c r="E219" s="262">
        <f t="shared" si="123"/>
        <v>45016</v>
      </c>
      <c r="F219" s="262">
        <f t="shared" si="123"/>
        <v>0</v>
      </c>
      <c r="G219" s="96">
        <f t="shared" si="103"/>
        <v>0</v>
      </c>
      <c r="H219" s="237">
        <f>IF(G219=0,0,SUMIFS('Sch A. Input'!H110:CA110,'Sch A. Input'!$H$14:$CA$14,"Recurring",'Sch A. Input'!$H$13:$CA$13,"&lt;="&amp;$O$120,'Sch A. Input'!$H$13:$CA$13,"&lt;="&amp;$L$11))</f>
        <v>0</v>
      </c>
      <c r="I219" s="237">
        <f>IF(G219=0,0,SUMIFS('Sch A. Input'!H110:CA110,'Sch A. Input'!$H$14:$CA$14,"One-time",'Sch A. Input'!$H$13:$CA$13,"&lt;="&amp;$O$120,'Sch A. Input'!$H$13:$CA$13,"&lt;="&amp;$L$11))</f>
        <v>0</v>
      </c>
      <c r="J219" s="272">
        <f t="shared" si="104"/>
        <v>0</v>
      </c>
      <c r="K219" s="237">
        <f t="shared" si="105"/>
        <v>0</v>
      </c>
      <c r="L219" s="237">
        <f t="shared" si="106"/>
        <v>0</v>
      </c>
      <c r="M219" s="265">
        <f t="shared" si="107"/>
        <v>0</v>
      </c>
      <c r="N219" s="270">
        <f t="shared" si="95"/>
        <v>0</v>
      </c>
      <c r="O219" s="240">
        <f t="shared" si="96"/>
        <v>0</v>
      </c>
      <c r="P219" s="241"/>
      <c r="Q219" s="274">
        <f t="shared" si="108"/>
        <v>0</v>
      </c>
      <c r="R219" s="237">
        <f>IF(Q219=0,0,SUMIFS('Sch A. Input'!$H110:$CA110,'Sch A. Input'!$H$14:$CA$14,"Recurring",'Sch A. Input'!$H$13:$CA$13,"&lt;="&amp;$Y$120,'Sch A. Input'!$H$13:$CA$13,"&gt;"&amp;$O$120,'Sch A. Input'!$H$13:$CA$13,"&lt;="&amp;$L$11))</f>
        <v>0</v>
      </c>
      <c r="S219" s="237">
        <f>IF(Q219=0,0,SUMIFS('Sch A. Input'!$H110:$CA110,'Sch A. Input'!$H$14:$CA$14,"One-time",'Sch A. Input'!$H$13:$CA$13,"&lt;="&amp;$Y$120,'Sch A. Input'!$H$13:$CA$13,"&gt;"&amp;$O$120,'Sch A. Input'!$H$13:$CA$13,"&lt;="&amp;$L$11))</f>
        <v>0</v>
      </c>
      <c r="T219" s="272">
        <f t="shared" si="109"/>
        <v>0</v>
      </c>
      <c r="U219" s="237">
        <f t="shared" si="110"/>
        <v>0</v>
      </c>
      <c r="V219" s="237">
        <f t="shared" si="111"/>
        <v>0</v>
      </c>
      <c r="W219" s="265">
        <f t="shared" si="112"/>
        <v>0</v>
      </c>
      <c r="X219" s="270">
        <f t="shared" si="97"/>
        <v>0</v>
      </c>
      <c r="Y219" s="240">
        <f t="shared" si="98"/>
        <v>0</v>
      </c>
      <c r="Z219" s="241"/>
      <c r="AA219" s="274">
        <f t="shared" si="113"/>
        <v>0</v>
      </c>
      <c r="AB219" s="237">
        <f>IF(AA219=0,0,SUMIFS('Sch A. Input'!H110:CA110,'Sch A. Input'!$H$14:$CA$14,"Recurring",'Sch A. Input'!$H$13:$CA$13,"&lt;="&amp;$L$11,'Sch A. Input'!$H$13:$CA$13,"&lt;="&amp;$AI$120,'Sch A. Input'!$H$13:$CA$13,"&gt;"&amp;$Y$120))</f>
        <v>0</v>
      </c>
      <c r="AC219" s="237">
        <f>IF(AA219=0,0,SUMIFS('Sch A. Input'!H110:CA110,'Sch A. Input'!$H$14:$CA$14,"One-time",'Sch A. Input'!$H$13:$CA$13,"&lt;="&amp;$L$11,'Sch A. Input'!$H$13:$CA$13,"&lt;="&amp;$AI$120,'Sch A. Input'!$H$13:$CA$13,"&gt;"&amp;$Y$120))</f>
        <v>0</v>
      </c>
      <c r="AD219" s="272">
        <f t="shared" si="114"/>
        <v>0</v>
      </c>
      <c r="AE219" s="237">
        <f t="shared" si="115"/>
        <v>0</v>
      </c>
      <c r="AF219" s="237">
        <f t="shared" si="116"/>
        <v>0</v>
      </c>
      <c r="AG219" s="265">
        <f t="shared" si="117"/>
        <v>0</v>
      </c>
      <c r="AH219" s="270">
        <f t="shared" si="99"/>
        <v>0</v>
      </c>
      <c r="AI219" s="240">
        <f t="shared" si="100"/>
        <v>0</v>
      </c>
      <c r="AK219" s="274">
        <f t="shared" si="118"/>
        <v>0</v>
      </c>
      <c r="AL219" s="237">
        <f>IF(AK219=0,0,SUMIFS('Sch A. Input'!H110:CA110,'Sch A. Input'!$H$14:$CA$14,"Recurring",'Sch A. Input'!$H$13:$CA$13,"&lt;="&amp;$L$11,'Sch A. Input'!$H$13:$CA$13,"&lt;="&amp;$AS$120,'Sch A. Input'!$H$13:$CA$13,"&gt;"&amp;$AI$120))</f>
        <v>0</v>
      </c>
      <c r="AM219" s="237">
        <f>IF(AK219=0,0,SUMIFS('Sch A. Input'!H110:CA110,'Sch A. Input'!$H$14:$CA$14,"One-time",'Sch A. Input'!$H$13:$CA$13,"&lt;="&amp;L$11,'Sch A. Input'!$H$13:$CA$13,"&lt;="&amp;$AS$120,'Sch A. Input'!$H$13:$CA$13,"&gt;"&amp;$AI$120))</f>
        <v>0</v>
      </c>
      <c r="AN219" s="272">
        <f t="shared" si="119"/>
        <v>0</v>
      </c>
      <c r="AO219" s="237">
        <f t="shared" si="120"/>
        <v>0</v>
      </c>
      <c r="AP219" s="237">
        <f t="shared" si="121"/>
        <v>0</v>
      </c>
      <c r="AQ219" s="265">
        <f t="shared" si="122"/>
        <v>0</v>
      </c>
      <c r="AR219" s="270">
        <f t="shared" si="101"/>
        <v>0</v>
      </c>
      <c r="AS219" s="240">
        <f t="shared" si="102"/>
        <v>0</v>
      </c>
      <c r="AY219" s="158"/>
      <c r="AZ219" s="158"/>
      <c r="BK219" s="2"/>
      <c r="BL219" s="2"/>
      <c r="BM219" s="2"/>
      <c r="BN219" s="2"/>
      <c r="BO219" s="2"/>
      <c r="BP219" s="2"/>
      <c r="BQ219" s="2"/>
      <c r="BR219" s="2"/>
      <c r="BS219" s="2"/>
      <c r="BT219" s="2"/>
      <c r="BU219" s="2"/>
      <c r="BV219" s="2"/>
      <c r="BW219" s="2"/>
      <c r="BX219" s="2"/>
      <c r="BY219" s="2"/>
      <c r="BZ219" s="2"/>
      <c r="CA219" s="2"/>
      <c r="CI219"/>
      <c r="CJ219"/>
      <c r="CK219"/>
      <c r="CL219"/>
      <c r="CM219"/>
      <c r="CN219"/>
      <c r="CO219"/>
      <c r="CP219"/>
      <c r="CQ219"/>
      <c r="CR219"/>
      <c r="CS219"/>
      <c r="CT219"/>
      <c r="CU219"/>
      <c r="CV219"/>
      <c r="CW219"/>
      <c r="CX219"/>
    </row>
    <row r="220" spans="2:102" x14ac:dyDescent="0.35">
      <c r="B220" s="70" t="str">
        <f t="shared" si="123"/>
        <v/>
      </c>
      <c r="C220" s="164" t="str">
        <f t="shared" si="123"/>
        <v/>
      </c>
      <c r="D220" s="262" t="str">
        <f t="shared" si="123"/>
        <v/>
      </c>
      <c r="E220" s="262">
        <f t="shared" si="123"/>
        <v>45016</v>
      </c>
      <c r="F220" s="262">
        <f t="shared" si="123"/>
        <v>0</v>
      </c>
      <c r="G220" s="96">
        <f t="shared" si="103"/>
        <v>0</v>
      </c>
      <c r="H220" s="237">
        <f>IF(G220=0,0,SUMIFS('Sch A. Input'!H111:CA111,'Sch A. Input'!$H$14:$CA$14,"Recurring",'Sch A. Input'!$H$13:$CA$13,"&lt;="&amp;$O$120,'Sch A. Input'!$H$13:$CA$13,"&lt;="&amp;$L$11))</f>
        <v>0</v>
      </c>
      <c r="I220" s="237">
        <f>IF(G220=0,0,SUMIFS('Sch A. Input'!H111:CA111,'Sch A. Input'!$H$14:$CA$14,"One-time",'Sch A. Input'!$H$13:$CA$13,"&lt;="&amp;$O$120,'Sch A. Input'!$H$13:$CA$13,"&lt;="&amp;$L$11))</f>
        <v>0</v>
      </c>
      <c r="J220" s="272">
        <f t="shared" si="104"/>
        <v>0</v>
      </c>
      <c r="K220" s="237">
        <f t="shared" si="105"/>
        <v>0</v>
      </c>
      <c r="L220" s="237">
        <f t="shared" si="106"/>
        <v>0</v>
      </c>
      <c r="M220" s="265">
        <f t="shared" si="107"/>
        <v>0</v>
      </c>
      <c r="N220" s="270">
        <f t="shared" si="95"/>
        <v>0</v>
      </c>
      <c r="O220" s="240">
        <f t="shared" ref="O220:O223" si="124">IFERROR(IF(N220="YES",MIN(J220*($G$12/$D$12),$G$12),((SUMPRODUCT(--((MIN(L220,$D$12))&gt;$C$9:$C$12),((MIN(L220,$D$12))-$C$9:$C$12),$H$9:$H$12))-((1-M220/24)*((SUMPRODUCT(--((MIN(K220,$D$12))&gt;$C$9:$C$12),((MIN(K220,$D$12))-$C$9:$C$12),$H$9:$H$12)))))),0)</f>
        <v>0</v>
      </c>
      <c r="P220" s="241"/>
      <c r="Q220" s="274">
        <f t="shared" si="108"/>
        <v>0</v>
      </c>
      <c r="R220" s="237">
        <f>IF(Q220=0,0,SUMIFS('Sch A. Input'!$H111:$CA111,'Sch A. Input'!$H$14:$CA$14,"Recurring",'Sch A. Input'!$H$13:$CA$13,"&lt;="&amp;$Y$120,'Sch A. Input'!$H$13:$CA$13,"&gt;"&amp;$O$120,'Sch A. Input'!$H$13:$CA$13,"&lt;="&amp;$L$11))</f>
        <v>0</v>
      </c>
      <c r="S220" s="237">
        <f>IF(Q220=0,0,SUMIFS('Sch A. Input'!$H111:$CA111,'Sch A. Input'!$H$14:$CA$14,"One-time",'Sch A. Input'!$H$13:$CA$13,"&lt;="&amp;$Y$120,'Sch A. Input'!$H$13:$CA$13,"&gt;"&amp;$O$120,'Sch A. Input'!$H$13:$CA$13,"&lt;="&amp;$L$11))</f>
        <v>0</v>
      </c>
      <c r="T220" s="272">
        <f t="shared" si="109"/>
        <v>0</v>
      </c>
      <c r="U220" s="237">
        <f t="shared" si="110"/>
        <v>0</v>
      </c>
      <c r="V220" s="237">
        <f t="shared" si="111"/>
        <v>0</v>
      </c>
      <c r="W220" s="265">
        <f t="shared" si="112"/>
        <v>0</v>
      </c>
      <c r="X220" s="270">
        <f t="shared" si="97"/>
        <v>0</v>
      </c>
      <c r="Y220" s="240">
        <f t="shared" ref="Y220:Y223" si="125">IF(Q220=0,0,IFERROR(IF(X220="YES",MIN((T220+J220)*($G$12/$D$12),$G$12),((SUMPRODUCT(--((MIN(V220,$D$12))&gt;$C$9:$C$12),((MIN(V220,$D$12))-$C$9:$C$12),$H$9:$H$12))-((1-W220/24)*((SUMPRODUCT(--((MIN(U220,$D$12))&gt;$C$9:$C$12),((MIN(U220,$D$12))-$C$9:$C$12),$H$9:$H$12))))))-O220,0))</f>
        <v>0</v>
      </c>
      <c r="Z220" s="241"/>
      <c r="AA220" s="274">
        <f t="shared" si="113"/>
        <v>0</v>
      </c>
      <c r="AB220" s="237">
        <f>IF(AA220=0,0,SUMIFS('Sch A. Input'!H111:CA111,'Sch A. Input'!$H$14:$CA$14,"Recurring",'Sch A. Input'!$H$13:$CA$13,"&lt;="&amp;$L$11,'Sch A. Input'!$H$13:$CA$13,"&lt;="&amp;$AI$120,'Sch A. Input'!$H$13:$CA$13,"&gt;"&amp;$Y$120))</f>
        <v>0</v>
      </c>
      <c r="AC220" s="237">
        <f>IF(AA220=0,0,SUMIFS('Sch A. Input'!H111:CA111,'Sch A. Input'!$H$14:$CA$14,"One-time",'Sch A. Input'!$H$13:$CA$13,"&lt;="&amp;$L$11,'Sch A. Input'!$H$13:$CA$13,"&lt;="&amp;$AI$120,'Sch A. Input'!$H$13:$CA$13,"&gt;"&amp;$Y$120))</f>
        <v>0</v>
      </c>
      <c r="AD220" s="272">
        <f t="shared" si="114"/>
        <v>0</v>
      </c>
      <c r="AE220" s="237">
        <f t="shared" si="115"/>
        <v>0</v>
      </c>
      <c r="AF220" s="237">
        <f t="shared" si="116"/>
        <v>0</v>
      </c>
      <c r="AG220" s="265">
        <f t="shared" si="117"/>
        <v>0</v>
      </c>
      <c r="AH220" s="270">
        <f t="shared" si="99"/>
        <v>0</v>
      </c>
      <c r="AI220" s="240">
        <f t="shared" ref="AI220:AI223" si="126">IF(AA220=0,0,IFERROR(IF(AH220="YES",MIN((AD220+T220+J220)*($G$12/$D$12),$G$12),((SUMPRODUCT(--((MIN(AF220,$D$12))&gt;$C$9:$C$12),((MIN(AF220,$D$12))-$C$9:$C$12),$H$9:$H$12))-((1-AG220/24)*((SUMPRODUCT(--((MIN(AE220,$D$12))&gt;$C$9:$C$12),((MIN(AE220,$D$12))-$C$9:$C$12),$H$9:$H$12))))))-O220-Y220,0))</f>
        <v>0</v>
      </c>
      <c r="AK220" s="274">
        <f t="shared" si="118"/>
        <v>0</v>
      </c>
      <c r="AL220" s="237">
        <f>IF(AK220=0,0,SUMIFS('Sch A. Input'!H111:CA111,'Sch A. Input'!$H$14:$CA$14,"Recurring",'Sch A. Input'!$H$13:$CA$13,"&lt;="&amp;$L$11,'Sch A. Input'!$H$13:$CA$13,"&lt;="&amp;$AS$120,'Sch A. Input'!$H$13:$CA$13,"&gt;"&amp;$AI$120))</f>
        <v>0</v>
      </c>
      <c r="AM220" s="237">
        <f>IF(AK220=0,0,SUMIFS('Sch A. Input'!H111:CA111,'Sch A. Input'!$H$14:$CA$14,"One-time",'Sch A. Input'!$H$13:$CA$13,"&lt;="&amp;L$11,'Sch A. Input'!$H$13:$CA$13,"&lt;="&amp;$AS$120,'Sch A. Input'!$H$13:$CA$13,"&gt;"&amp;$AI$120))</f>
        <v>0</v>
      </c>
      <c r="AN220" s="272">
        <f t="shared" si="119"/>
        <v>0</v>
      </c>
      <c r="AO220" s="237">
        <f t="shared" si="120"/>
        <v>0</v>
      </c>
      <c r="AP220" s="237">
        <f t="shared" si="121"/>
        <v>0</v>
      </c>
      <c r="AQ220" s="265">
        <f t="shared" si="122"/>
        <v>0</v>
      </c>
      <c r="AR220" s="270">
        <f t="shared" si="101"/>
        <v>0</v>
      </c>
      <c r="AS220" s="240">
        <f t="shared" ref="AS220:AS223" si="127">IF(AK220=0,0,IFERROR(IF(AR220="YES",MIN((AN220+AD220+T220+J220)*($G$12/$D$12),$G$12),((SUMPRODUCT(--((MIN(AP220,$D$12))&gt;$C$9:$C$12),((MIN(AP220,$D$12))-$C$9:$C$12),$H$9:$H$12))-((1-AQ220/24)*((SUMPRODUCT(--((MIN(AO220,$D$12))&gt;$C$9:$C$12),((MIN(AO220,$D$12))-$C$9:$C$12),$H$9:$H$12))))))-O220-Y220-AI220,0))</f>
        <v>0</v>
      </c>
      <c r="AY220" s="158"/>
      <c r="AZ220" s="158"/>
      <c r="BK220" s="2"/>
      <c r="BL220" s="2"/>
      <c r="BM220" s="2"/>
      <c r="BN220" s="2"/>
      <c r="BO220" s="2"/>
      <c r="BP220" s="2"/>
      <c r="BQ220" s="2"/>
      <c r="BR220" s="2"/>
      <c r="BS220" s="2"/>
      <c r="BT220" s="2"/>
      <c r="BU220" s="2"/>
      <c r="BV220" s="2"/>
      <c r="BW220" s="2"/>
      <c r="BX220" s="2"/>
      <c r="BY220" s="2"/>
      <c r="BZ220" s="2"/>
      <c r="CA220" s="2"/>
      <c r="CI220"/>
      <c r="CJ220"/>
      <c r="CK220"/>
      <c r="CL220"/>
      <c r="CM220"/>
      <c r="CN220"/>
      <c r="CO220"/>
      <c r="CP220"/>
      <c r="CQ220"/>
      <c r="CR220"/>
      <c r="CS220"/>
      <c r="CT220"/>
      <c r="CU220"/>
      <c r="CV220"/>
      <c r="CW220"/>
      <c r="CX220"/>
    </row>
    <row r="221" spans="2:102" x14ac:dyDescent="0.35">
      <c r="B221" s="70" t="str">
        <f t="shared" si="123"/>
        <v/>
      </c>
      <c r="C221" s="164" t="str">
        <f t="shared" si="123"/>
        <v/>
      </c>
      <c r="D221" s="262" t="str">
        <f t="shared" si="123"/>
        <v/>
      </c>
      <c r="E221" s="262">
        <f t="shared" si="123"/>
        <v>45016</v>
      </c>
      <c r="F221" s="262">
        <f t="shared" si="123"/>
        <v>0</v>
      </c>
      <c r="G221" s="96">
        <f t="shared" si="103"/>
        <v>0</v>
      </c>
      <c r="H221" s="237">
        <f>IF(G221=0,0,SUMIFS('Sch A. Input'!H112:CA112,'Sch A. Input'!$H$14:$CA$14,"Recurring",'Sch A. Input'!$H$13:$CA$13,"&lt;="&amp;$O$120,'Sch A. Input'!$H$13:$CA$13,"&lt;="&amp;$L$11))</f>
        <v>0</v>
      </c>
      <c r="I221" s="237">
        <f>IF(G221=0,0,SUMIFS('Sch A. Input'!H112:CA112,'Sch A. Input'!$H$14:$CA$14,"One-time",'Sch A. Input'!$H$13:$CA$13,"&lt;="&amp;$O$120,'Sch A. Input'!$H$13:$CA$13,"&lt;="&amp;$L$11))</f>
        <v>0</v>
      </c>
      <c r="J221" s="272">
        <f t="shared" si="104"/>
        <v>0</v>
      </c>
      <c r="K221" s="237">
        <f t="shared" si="105"/>
        <v>0</v>
      </c>
      <c r="L221" s="237">
        <f t="shared" si="106"/>
        <v>0</v>
      </c>
      <c r="M221" s="265">
        <f t="shared" si="107"/>
        <v>0</v>
      </c>
      <c r="N221" s="270">
        <f t="shared" si="95"/>
        <v>0</v>
      </c>
      <c r="O221" s="240">
        <f t="shared" si="124"/>
        <v>0</v>
      </c>
      <c r="P221" s="241"/>
      <c r="Q221" s="274">
        <f t="shared" si="108"/>
        <v>0</v>
      </c>
      <c r="R221" s="237">
        <f>IF(Q221=0,0,SUMIFS('Sch A. Input'!$H112:$CA112,'Sch A. Input'!$H$14:$CA$14,"Recurring",'Sch A. Input'!$H$13:$CA$13,"&lt;="&amp;$Y$120,'Sch A. Input'!$H$13:$CA$13,"&gt;"&amp;$O$120,'Sch A. Input'!$H$13:$CA$13,"&lt;="&amp;$L$11))</f>
        <v>0</v>
      </c>
      <c r="S221" s="237">
        <f>IF(Q221=0,0,SUMIFS('Sch A. Input'!$H112:$CA112,'Sch A. Input'!$H$14:$CA$14,"One-time",'Sch A. Input'!$H$13:$CA$13,"&lt;="&amp;$Y$120,'Sch A. Input'!$H$13:$CA$13,"&gt;"&amp;$O$120,'Sch A. Input'!$H$13:$CA$13,"&lt;="&amp;$L$11))</f>
        <v>0</v>
      </c>
      <c r="T221" s="272">
        <f t="shared" si="109"/>
        <v>0</v>
      </c>
      <c r="U221" s="237">
        <f t="shared" si="110"/>
        <v>0</v>
      </c>
      <c r="V221" s="237">
        <f t="shared" si="111"/>
        <v>0</v>
      </c>
      <c r="W221" s="265">
        <f t="shared" si="112"/>
        <v>0</v>
      </c>
      <c r="X221" s="270">
        <f t="shared" si="97"/>
        <v>0</v>
      </c>
      <c r="Y221" s="240">
        <f t="shared" si="125"/>
        <v>0</v>
      </c>
      <c r="Z221" s="241"/>
      <c r="AA221" s="274">
        <f t="shared" si="113"/>
        <v>0</v>
      </c>
      <c r="AB221" s="237">
        <f>IF(AA221=0,0,SUMIFS('Sch A. Input'!H112:CA112,'Sch A. Input'!$H$14:$CA$14,"Recurring",'Sch A. Input'!$H$13:$CA$13,"&lt;="&amp;$L$11,'Sch A. Input'!$H$13:$CA$13,"&lt;="&amp;$AI$120,'Sch A. Input'!$H$13:$CA$13,"&gt;"&amp;$Y$120))</f>
        <v>0</v>
      </c>
      <c r="AC221" s="237">
        <f>IF(AA221=0,0,SUMIFS('Sch A. Input'!H112:CA112,'Sch A. Input'!$H$14:$CA$14,"One-time",'Sch A. Input'!$H$13:$CA$13,"&lt;="&amp;$L$11,'Sch A. Input'!$H$13:$CA$13,"&lt;="&amp;$AI$120,'Sch A. Input'!$H$13:$CA$13,"&gt;"&amp;$Y$120))</f>
        <v>0</v>
      </c>
      <c r="AD221" s="272">
        <f t="shared" si="114"/>
        <v>0</v>
      </c>
      <c r="AE221" s="237">
        <f t="shared" si="115"/>
        <v>0</v>
      </c>
      <c r="AF221" s="237">
        <f t="shared" si="116"/>
        <v>0</v>
      </c>
      <c r="AG221" s="265">
        <f t="shared" si="117"/>
        <v>0</v>
      </c>
      <c r="AH221" s="270">
        <f t="shared" si="99"/>
        <v>0</v>
      </c>
      <c r="AI221" s="240">
        <f t="shared" si="126"/>
        <v>0</v>
      </c>
      <c r="AK221" s="274">
        <f t="shared" si="118"/>
        <v>0</v>
      </c>
      <c r="AL221" s="237">
        <f>IF(AK221=0,0,SUMIFS('Sch A. Input'!H112:CA112,'Sch A. Input'!$H$14:$CA$14,"Recurring",'Sch A. Input'!$H$13:$CA$13,"&lt;="&amp;$L$11,'Sch A. Input'!$H$13:$CA$13,"&lt;="&amp;$AS$120,'Sch A. Input'!$H$13:$CA$13,"&gt;"&amp;$AI$120))</f>
        <v>0</v>
      </c>
      <c r="AM221" s="237">
        <f>IF(AK221=0,0,SUMIFS('Sch A. Input'!H112:CA112,'Sch A. Input'!$H$14:$CA$14,"One-time",'Sch A. Input'!$H$13:$CA$13,"&lt;="&amp;L$11,'Sch A. Input'!$H$13:$CA$13,"&lt;="&amp;$AS$120,'Sch A. Input'!$H$13:$CA$13,"&gt;"&amp;$AI$120))</f>
        <v>0</v>
      </c>
      <c r="AN221" s="272">
        <f t="shared" si="119"/>
        <v>0</v>
      </c>
      <c r="AO221" s="237">
        <f t="shared" si="120"/>
        <v>0</v>
      </c>
      <c r="AP221" s="237">
        <f t="shared" si="121"/>
        <v>0</v>
      </c>
      <c r="AQ221" s="265">
        <f t="shared" si="122"/>
        <v>0</v>
      </c>
      <c r="AR221" s="270">
        <f t="shared" si="101"/>
        <v>0</v>
      </c>
      <c r="AS221" s="240">
        <f t="shared" si="127"/>
        <v>0</v>
      </c>
      <c r="AY221" s="158"/>
      <c r="AZ221" s="158"/>
      <c r="BK221" s="2"/>
      <c r="BL221" s="2"/>
      <c r="BM221" s="2"/>
      <c r="BN221" s="2"/>
      <c r="BO221" s="2"/>
      <c r="BP221" s="2"/>
      <c r="BQ221" s="2"/>
      <c r="BR221" s="2"/>
      <c r="BS221" s="2"/>
      <c r="BT221" s="2"/>
      <c r="BU221" s="2"/>
      <c r="BV221" s="2"/>
      <c r="BW221" s="2"/>
      <c r="BX221" s="2"/>
      <c r="BY221" s="2"/>
      <c r="BZ221" s="2"/>
      <c r="CA221" s="2"/>
      <c r="CI221"/>
      <c r="CJ221"/>
      <c r="CK221"/>
      <c r="CL221"/>
      <c r="CM221"/>
      <c r="CN221"/>
      <c r="CO221"/>
      <c r="CP221"/>
      <c r="CQ221"/>
      <c r="CR221"/>
      <c r="CS221"/>
      <c r="CT221"/>
      <c r="CU221"/>
      <c r="CV221"/>
      <c r="CW221"/>
      <c r="CX221"/>
    </row>
    <row r="222" spans="2:102" x14ac:dyDescent="0.35">
      <c r="B222" s="70" t="str">
        <f t="shared" si="123"/>
        <v/>
      </c>
      <c r="C222" s="164" t="str">
        <f t="shared" si="123"/>
        <v/>
      </c>
      <c r="D222" s="262" t="str">
        <f t="shared" si="123"/>
        <v/>
      </c>
      <c r="E222" s="262">
        <f t="shared" si="123"/>
        <v>45016</v>
      </c>
      <c r="F222" s="262">
        <f t="shared" si="123"/>
        <v>0</v>
      </c>
      <c r="G222" s="96">
        <f t="shared" si="103"/>
        <v>0</v>
      </c>
      <c r="H222" s="237">
        <f>IF(G222=0,0,SUMIFS('Sch A. Input'!H113:CA113,'Sch A. Input'!$H$14:$CA$14,"Recurring",'Sch A. Input'!$H$13:$CA$13,"&lt;="&amp;$O$120,'Sch A. Input'!$H$13:$CA$13,"&lt;="&amp;$L$11))</f>
        <v>0</v>
      </c>
      <c r="I222" s="237">
        <f>IF(G222=0,0,SUMIFS('Sch A. Input'!H113:CA113,'Sch A. Input'!$H$14:$CA$14,"One-time",'Sch A. Input'!$H$13:$CA$13,"&lt;="&amp;$O$120,'Sch A. Input'!$H$13:$CA$13,"&lt;="&amp;$L$11))</f>
        <v>0</v>
      </c>
      <c r="J222" s="272">
        <f t="shared" si="104"/>
        <v>0</v>
      </c>
      <c r="K222" s="237">
        <f t="shared" si="105"/>
        <v>0</v>
      </c>
      <c r="L222" s="237">
        <f t="shared" si="106"/>
        <v>0</v>
      </c>
      <c r="M222" s="265">
        <f t="shared" si="107"/>
        <v>0</v>
      </c>
      <c r="N222" s="270">
        <f t="shared" si="95"/>
        <v>0</v>
      </c>
      <c r="O222" s="240">
        <f t="shared" si="124"/>
        <v>0</v>
      </c>
      <c r="P222" s="241"/>
      <c r="Q222" s="274">
        <f t="shared" si="108"/>
        <v>0</v>
      </c>
      <c r="R222" s="237">
        <f>IF(Q222=0,0,SUMIFS('Sch A. Input'!$H113:$CA113,'Sch A. Input'!$H$14:$CA$14,"Recurring",'Sch A. Input'!$H$13:$CA$13,"&lt;="&amp;$Y$120,'Sch A. Input'!$H$13:$CA$13,"&gt;"&amp;$O$120,'Sch A. Input'!$H$13:$CA$13,"&lt;="&amp;$L$11))</f>
        <v>0</v>
      </c>
      <c r="S222" s="237">
        <f>IF(Q222=0,0,SUMIFS('Sch A. Input'!$H113:$CA113,'Sch A. Input'!$H$14:$CA$14,"One-time",'Sch A. Input'!$H$13:$CA$13,"&lt;="&amp;$Y$120,'Sch A. Input'!$H$13:$CA$13,"&gt;"&amp;$O$120,'Sch A. Input'!$H$13:$CA$13,"&lt;="&amp;$L$11))</f>
        <v>0</v>
      </c>
      <c r="T222" s="272">
        <f t="shared" si="109"/>
        <v>0</v>
      </c>
      <c r="U222" s="237">
        <f t="shared" si="110"/>
        <v>0</v>
      </c>
      <c r="V222" s="237">
        <f t="shared" si="111"/>
        <v>0</v>
      </c>
      <c r="W222" s="265">
        <f t="shared" si="112"/>
        <v>0</v>
      </c>
      <c r="X222" s="270">
        <f t="shared" si="97"/>
        <v>0</v>
      </c>
      <c r="Y222" s="240">
        <f t="shared" si="125"/>
        <v>0</v>
      </c>
      <c r="Z222" s="241"/>
      <c r="AA222" s="274">
        <f t="shared" si="113"/>
        <v>0</v>
      </c>
      <c r="AB222" s="237">
        <f>IF(AA222=0,0,SUMIFS('Sch A. Input'!H113:CA113,'Sch A. Input'!$H$14:$CA$14,"Recurring",'Sch A. Input'!$H$13:$CA$13,"&lt;="&amp;$L$11,'Sch A. Input'!$H$13:$CA$13,"&lt;="&amp;$AI$120,'Sch A. Input'!$H$13:$CA$13,"&gt;"&amp;$Y$120))</f>
        <v>0</v>
      </c>
      <c r="AC222" s="237">
        <f>IF(AA222=0,0,SUMIFS('Sch A. Input'!H113:CA113,'Sch A. Input'!$H$14:$CA$14,"One-time",'Sch A. Input'!$H$13:$CA$13,"&lt;="&amp;$L$11,'Sch A. Input'!$H$13:$CA$13,"&lt;="&amp;$AI$120,'Sch A. Input'!$H$13:$CA$13,"&gt;"&amp;$Y$120))</f>
        <v>0</v>
      </c>
      <c r="AD222" s="272">
        <f t="shared" si="114"/>
        <v>0</v>
      </c>
      <c r="AE222" s="237">
        <f t="shared" si="115"/>
        <v>0</v>
      </c>
      <c r="AF222" s="237">
        <f t="shared" si="116"/>
        <v>0</v>
      </c>
      <c r="AG222" s="265">
        <f t="shared" si="117"/>
        <v>0</v>
      </c>
      <c r="AH222" s="270">
        <f t="shared" si="99"/>
        <v>0</v>
      </c>
      <c r="AI222" s="240">
        <f t="shared" si="126"/>
        <v>0</v>
      </c>
      <c r="AK222" s="274">
        <f t="shared" si="118"/>
        <v>0</v>
      </c>
      <c r="AL222" s="237">
        <f>IF(AK222=0,0,SUMIFS('Sch A. Input'!H113:CA113,'Sch A. Input'!$H$14:$CA$14,"Recurring",'Sch A. Input'!$H$13:$CA$13,"&lt;="&amp;$L$11,'Sch A. Input'!$H$13:$CA$13,"&lt;="&amp;$AS$120,'Sch A. Input'!$H$13:$CA$13,"&gt;"&amp;$AI$120))</f>
        <v>0</v>
      </c>
      <c r="AM222" s="237">
        <f>IF(AK222=0,0,SUMIFS('Sch A. Input'!H113:CA113,'Sch A. Input'!$H$14:$CA$14,"One-time",'Sch A. Input'!$H$13:$CA$13,"&lt;="&amp;L$11,'Sch A. Input'!$H$13:$CA$13,"&lt;="&amp;$AS$120,'Sch A. Input'!$H$13:$CA$13,"&gt;"&amp;$AI$120))</f>
        <v>0</v>
      </c>
      <c r="AN222" s="272">
        <f t="shared" si="119"/>
        <v>0</v>
      </c>
      <c r="AO222" s="237">
        <f t="shared" si="120"/>
        <v>0</v>
      </c>
      <c r="AP222" s="237">
        <f t="shared" si="121"/>
        <v>0</v>
      </c>
      <c r="AQ222" s="265">
        <f t="shared" si="122"/>
        <v>0</v>
      </c>
      <c r="AR222" s="270">
        <f t="shared" si="101"/>
        <v>0</v>
      </c>
      <c r="AS222" s="240">
        <f t="shared" si="127"/>
        <v>0</v>
      </c>
      <c r="AY222" s="158"/>
      <c r="AZ222" s="158"/>
      <c r="BK222" s="2"/>
      <c r="BL222" s="2"/>
      <c r="BM222" s="2"/>
      <c r="BN222" s="2"/>
      <c r="BO222" s="2"/>
      <c r="BP222" s="2"/>
      <c r="BQ222" s="2"/>
      <c r="BR222" s="2"/>
      <c r="BS222" s="2"/>
      <c r="BT222" s="2"/>
      <c r="BU222" s="2"/>
      <c r="BV222" s="2"/>
      <c r="BW222" s="2"/>
      <c r="BX222" s="2"/>
      <c r="BY222" s="2"/>
      <c r="BZ222" s="2"/>
      <c r="CA222" s="2"/>
      <c r="CI222"/>
      <c r="CJ222"/>
      <c r="CK222"/>
      <c r="CL222"/>
      <c r="CM222"/>
      <c r="CN222"/>
      <c r="CO222"/>
      <c r="CP222"/>
      <c r="CQ222"/>
      <c r="CR222"/>
      <c r="CS222"/>
      <c r="CT222"/>
      <c r="CU222"/>
      <c r="CV222"/>
      <c r="CW222"/>
      <c r="CX222"/>
    </row>
    <row r="223" spans="2:102" x14ac:dyDescent="0.35">
      <c r="B223" s="183" t="str">
        <f t="shared" ref="B223:C223" si="128">B116</f>
        <v/>
      </c>
      <c r="C223" s="184" t="str">
        <f t="shared" si="128"/>
        <v/>
      </c>
      <c r="D223" s="263" t="str">
        <f t="shared" si="123"/>
        <v/>
      </c>
      <c r="E223" s="264">
        <f t="shared" si="123"/>
        <v>45016</v>
      </c>
      <c r="F223" s="264">
        <f t="shared" si="123"/>
        <v>0</v>
      </c>
      <c r="G223" s="96">
        <f t="shared" si="103"/>
        <v>0</v>
      </c>
      <c r="H223" s="237">
        <f>IF(G223=0,0,SUMIFS('Sch A. Input'!H114:CA114,'Sch A. Input'!$H$14:$CA$14,"Recurring",'Sch A. Input'!$H$13:$CA$13,"&lt;="&amp;$O$120,'Sch A. Input'!$H$13:$CA$13,"&lt;="&amp;$L$11))</f>
        <v>0</v>
      </c>
      <c r="I223" s="237">
        <f>IF(G223=0,0,SUMIFS('Sch A. Input'!H114:CA114,'Sch A. Input'!$H$14:$CA$14,"One-time",'Sch A. Input'!$H$13:$CA$13,"&lt;="&amp;$O$120,'Sch A. Input'!$H$13:$CA$13,"&lt;="&amp;$L$11))</f>
        <v>0</v>
      </c>
      <c r="J223" s="272">
        <f t="shared" si="104"/>
        <v>0</v>
      </c>
      <c r="K223" s="237">
        <f t="shared" si="105"/>
        <v>0</v>
      </c>
      <c r="L223" s="237">
        <f t="shared" si="106"/>
        <v>0</v>
      </c>
      <c r="M223" s="266">
        <f t="shared" si="107"/>
        <v>0</v>
      </c>
      <c r="N223" s="271">
        <f t="shared" si="95"/>
        <v>0</v>
      </c>
      <c r="O223" s="240">
        <f t="shared" si="124"/>
        <v>0</v>
      </c>
      <c r="P223" s="241"/>
      <c r="Q223" s="274">
        <f t="shared" si="108"/>
        <v>0</v>
      </c>
      <c r="R223" s="237">
        <f>IF(Q223=0,0,SUMIFS('Sch A. Input'!$H114:$CA114,'Sch A. Input'!$H$14:$CA$14,"Recurring",'Sch A. Input'!$H$13:$CA$13,"&lt;="&amp;$Y$120,'Sch A. Input'!$H$13:$CA$13,"&gt;"&amp;$O$120,'Sch A. Input'!$H$13:$CA$13,"&lt;="&amp;$L$11))</f>
        <v>0</v>
      </c>
      <c r="S223" s="237">
        <f>IF(Q223=0,0,SUMIFS('Sch A. Input'!$H114:$CA114,'Sch A. Input'!$H$14:$CA$14,"One-time",'Sch A. Input'!$H$13:$CA$13,"&lt;="&amp;$Y$120,'Sch A. Input'!$H$13:$CA$13,"&gt;"&amp;$O$120,'Sch A. Input'!$H$13:$CA$13,"&lt;="&amp;$L$11))</f>
        <v>0</v>
      </c>
      <c r="T223" s="272">
        <f t="shared" si="109"/>
        <v>0</v>
      </c>
      <c r="U223" s="237">
        <f t="shared" si="110"/>
        <v>0</v>
      </c>
      <c r="V223" s="237">
        <f t="shared" si="111"/>
        <v>0</v>
      </c>
      <c r="W223" s="266">
        <f t="shared" si="112"/>
        <v>0</v>
      </c>
      <c r="X223" s="271">
        <f t="shared" si="97"/>
        <v>0</v>
      </c>
      <c r="Y223" s="240">
        <f t="shared" si="125"/>
        <v>0</v>
      </c>
      <c r="Z223" s="241"/>
      <c r="AA223" s="274">
        <f t="shared" si="113"/>
        <v>0</v>
      </c>
      <c r="AB223" s="237">
        <f>IF(AA223=0,0,SUMIFS('Sch A. Input'!H114:CA114,'Sch A. Input'!$H$14:$CA$14,"Recurring",'Sch A. Input'!$H$13:$CA$13,"&lt;="&amp;$L$11,'Sch A. Input'!$H$13:$CA$13,"&lt;="&amp;$AI$120,'Sch A. Input'!$H$13:$CA$13,"&gt;"&amp;$Y$120))</f>
        <v>0</v>
      </c>
      <c r="AC223" s="237">
        <f>IF(AA223=0,0,SUMIFS('Sch A. Input'!H114:CA114,'Sch A. Input'!$H$14:$CA$14,"One-time",'Sch A. Input'!$H$13:$CA$13,"&lt;="&amp;$L$11,'Sch A. Input'!$H$13:$CA$13,"&lt;="&amp;$AI$120,'Sch A. Input'!$H$13:$CA$13,"&gt;"&amp;$Y$120))</f>
        <v>0</v>
      </c>
      <c r="AD223" s="272">
        <f t="shared" si="114"/>
        <v>0</v>
      </c>
      <c r="AE223" s="237">
        <f t="shared" si="115"/>
        <v>0</v>
      </c>
      <c r="AF223" s="237">
        <f t="shared" si="116"/>
        <v>0</v>
      </c>
      <c r="AG223" s="266">
        <f t="shared" si="117"/>
        <v>0</v>
      </c>
      <c r="AH223" s="271">
        <f t="shared" si="99"/>
        <v>0</v>
      </c>
      <c r="AI223" s="240">
        <f t="shared" si="126"/>
        <v>0</v>
      </c>
      <c r="AK223" s="274">
        <f t="shared" si="118"/>
        <v>0</v>
      </c>
      <c r="AL223" s="237">
        <f>IF(AK223=0,0,SUMIFS('Sch A. Input'!H114:CA114,'Sch A. Input'!$H$14:$CA$14,"Recurring",'Sch A. Input'!$H$13:$CA$13,"&lt;="&amp;$L$11,'Sch A. Input'!$H$13:$CA$13,"&lt;="&amp;$AS$120,'Sch A. Input'!$H$13:$CA$13,"&gt;"&amp;$AI$120))</f>
        <v>0</v>
      </c>
      <c r="AM223" s="237">
        <f>IF(AK223=0,0,SUMIFS('Sch A. Input'!H114:CA114,'Sch A. Input'!$H$14:$CA$14,"One-time",'Sch A. Input'!$H$13:$CA$13,"&lt;="&amp;L$11,'Sch A. Input'!$H$13:$CA$13,"&lt;="&amp;$AS$120,'Sch A. Input'!$H$13:$CA$13,"&gt;"&amp;$AI$120))</f>
        <v>0</v>
      </c>
      <c r="AN223" s="272">
        <f t="shared" si="119"/>
        <v>0</v>
      </c>
      <c r="AO223" s="237">
        <f t="shared" si="120"/>
        <v>0</v>
      </c>
      <c r="AP223" s="237">
        <f t="shared" si="121"/>
        <v>0</v>
      </c>
      <c r="AQ223" s="266">
        <f t="shared" si="122"/>
        <v>0</v>
      </c>
      <c r="AR223" s="271">
        <f t="shared" si="101"/>
        <v>0</v>
      </c>
      <c r="AS223" s="240">
        <f t="shared" si="127"/>
        <v>0</v>
      </c>
      <c r="AY223" s="158"/>
      <c r="AZ223" s="158"/>
      <c r="BK223" s="2"/>
      <c r="BL223" s="2"/>
      <c r="BM223" s="2"/>
      <c r="BN223" s="2"/>
      <c r="BO223" s="2"/>
      <c r="BP223" s="2"/>
      <c r="BQ223" s="2"/>
      <c r="BR223" s="2"/>
      <c r="BS223" s="2"/>
      <c r="BT223" s="2"/>
      <c r="BU223" s="2"/>
      <c r="BV223" s="2"/>
      <c r="BW223" s="2"/>
      <c r="BX223" s="2"/>
      <c r="BY223" s="2"/>
      <c r="BZ223" s="2"/>
      <c r="CA223" s="2"/>
      <c r="CI223"/>
      <c r="CJ223"/>
      <c r="CK223"/>
      <c r="CL223"/>
      <c r="CM223"/>
      <c r="CN223"/>
      <c r="CO223"/>
      <c r="CP223"/>
      <c r="CQ223"/>
      <c r="CR223"/>
      <c r="CS223"/>
      <c r="CT223"/>
      <c r="CU223"/>
      <c r="CV223"/>
      <c r="CW223"/>
      <c r="CX223"/>
    </row>
    <row r="224" spans="2:102" ht="15" thickBot="1" x14ac:dyDescent="0.4">
      <c r="B224" s="139"/>
      <c r="C224" s="2"/>
      <c r="G224" s="269">
        <f>SUM(G124:G223)</f>
        <v>0</v>
      </c>
      <c r="H224" s="238">
        <f>SUM(H124:H223)</f>
        <v>0</v>
      </c>
      <c r="I224" s="238">
        <f t="shared" ref="I224:L224" si="129">SUM(I124:I223)</f>
        <v>0</v>
      </c>
      <c r="J224" s="261">
        <f t="shared" si="129"/>
        <v>0</v>
      </c>
      <c r="K224" s="238">
        <f t="shared" si="129"/>
        <v>0</v>
      </c>
      <c r="L224" s="238">
        <f t="shared" si="129"/>
        <v>0</v>
      </c>
      <c r="M224" s="238"/>
      <c r="N224" s="239"/>
      <c r="O224" s="273">
        <f>SUM(O124:O223)</f>
        <v>0</v>
      </c>
      <c r="P224" s="241"/>
      <c r="Q224" s="269">
        <f>SUM(Q124:Q223)</f>
        <v>0</v>
      </c>
      <c r="R224" s="238">
        <f>SUM(R124:R223)</f>
        <v>0</v>
      </c>
      <c r="S224" s="238">
        <f t="shared" ref="S224:V224" si="130">SUM(S124:S223)</f>
        <v>0</v>
      </c>
      <c r="T224" s="261">
        <f t="shared" si="130"/>
        <v>0</v>
      </c>
      <c r="U224" s="238">
        <f t="shared" si="130"/>
        <v>0</v>
      </c>
      <c r="V224" s="238">
        <f t="shared" si="130"/>
        <v>0</v>
      </c>
      <c r="W224" s="238"/>
      <c r="X224" s="239"/>
      <c r="Y224" s="273">
        <f>SUM(Y124:Y223)</f>
        <v>0</v>
      </c>
      <c r="Z224" s="241"/>
      <c r="AA224" s="269">
        <f t="shared" ref="AA224:AF224" si="131">SUM(AA124:AA223)</f>
        <v>0</v>
      </c>
      <c r="AB224" s="238">
        <f t="shared" si="131"/>
        <v>0</v>
      </c>
      <c r="AC224" s="238">
        <f t="shared" si="131"/>
        <v>0</v>
      </c>
      <c r="AD224" s="261">
        <f t="shared" si="131"/>
        <v>0</v>
      </c>
      <c r="AE224" s="238">
        <f t="shared" si="131"/>
        <v>0</v>
      </c>
      <c r="AF224" s="238">
        <f t="shared" si="131"/>
        <v>0</v>
      </c>
      <c r="AG224" s="238"/>
      <c r="AH224" s="239"/>
      <c r="AI224" s="273">
        <f>SUM(AI124:AI223)</f>
        <v>0</v>
      </c>
      <c r="AK224" s="269">
        <f t="shared" ref="AK224:AP224" si="132">SUM(AK124:AK223)</f>
        <v>0</v>
      </c>
      <c r="AL224" s="238">
        <f t="shared" si="132"/>
        <v>0</v>
      </c>
      <c r="AM224" s="238">
        <f t="shared" si="132"/>
        <v>0</v>
      </c>
      <c r="AN224" s="261">
        <f t="shared" si="132"/>
        <v>0</v>
      </c>
      <c r="AO224" s="238">
        <f t="shared" si="132"/>
        <v>0</v>
      </c>
      <c r="AP224" s="238">
        <f t="shared" si="132"/>
        <v>0</v>
      </c>
      <c r="AQ224" s="238"/>
      <c r="AR224" s="239"/>
      <c r="AS224" s="273">
        <f>SUM(AS124:AS223)</f>
        <v>0</v>
      </c>
      <c r="AT224" s="3"/>
      <c r="AW224" s="166"/>
      <c r="AX224" s="166"/>
      <c r="BK224" s="2"/>
      <c r="BL224" s="2"/>
      <c r="BM224" s="2"/>
      <c r="BN224" s="2"/>
      <c r="BO224" s="2"/>
      <c r="BP224" s="2"/>
      <c r="BQ224" s="2"/>
      <c r="BR224" s="2"/>
      <c r="BS224" s="2"/>
      <c r="BT224" s="2"/>
      <c r="BU224" s="2"/>
      <c r="BV224" s="2"/>
      <c r="BW224" s="2"/>
      <c r="BX224" s="2"/>
      <c r="BY224" s="2"/>
      <c r="BZ224" s="2"/>
      <c r="CA224" s="2"/>
      <c r="CI224"/>
      <c r="CJ224"/>
      <c r="CK224"/>
      <c r="CL224"/>
      <c r="CM224"/>
      <c r="CN224"/>
      <c r="CO224"/>
      <c r="CP224"/>
      <c r="CQ224"/>
      <c r="CR224"/>
      <c r="CS224"/>
      <c r="CT224"/>
      <c r="CU224"/>
      <c r="CV224"/>
      <c r="CW224"/>
      <c r="CX224"/>
    </row>
    <row r="225" spans="1:97" ht="15" customHeight="1" thickTop="1" x14ac:dyDescent="0.35">
      <c r="C225" s="2"/>
      <c r="G225" s="102" t="s">
        <v>35</v>
      </c>
      <c r="H225" s="103">
        <f>IF($L$11&lt;=$O120,IF(H224=J117,0,"Error"),0)</f>
        <v>0</v>
      </c>
      <c r="I225" s="103">
        <f>IF($L$11&lt;=$O120,IF(I224=K117,0,"Error"),0)</f>
        <v>0</v>
      </c>
      <c r="J225" s="103">
        <f>IF($L$11&lt;=$O120,IF(J224=L117,0,"Error"),0)</f>
        <v>0</v>
      </c>
      <c r="K225" s="103">
        <f>IF($L$11&lt;=$O120,IF(K224=M117,0,"Error"),0)</f>
        <v>0</v>
      </c>
      <c r="L225" s="103">
        <f>IF($L$11&lt;=$O120,IF(L224=N117,0,"Error"),0)</f>
        <v>0</v>
      </c>
      <c r="M225" s="294"/>
      <c r="N225" s="294"/>
      <c r="O225" s="103">
        <f>IF($L$11&lt;=$O120,IF(MROUND(O224,0.05)=MROUND(Q117,0.05),0,"Error"),0)</f>
        <v>0</v>
      </c>
      <c r="P225" s="294"/>
      <c r="Q225" s="102" t="s">
        <v>35</v>
      </c>
      <c r="R225" s="103">
        <f>IF($L$11&gt;$O120,IF($L$11&lt;=$Y120,IF(R224=J117-H224,0,"Error"),0),0)</f>
        <v>0</v>
      </c>
      <c r="S225" s="103">
        <f>IF($L$11&gt;$O120,IF($L$11&lt;=$Y120,IF(S224=K117-I224,0,"Error"),0),0)</f>
        <v>0</v>
      </c>
      <c r="T225" s="103">
        <f>IF($L$11&gt;$O120,IF($L$11&lt;=$Y120,IF(T224=L117-J224,0,"Error"),0),0)</f>
        <v>0</v>
      </c>
      <c r="U225" s="103">
        <f>IF($L$11&gt;$O120,IF($L$11&lt;=$Y120,IF(SUMIFS($M$17:$M$116,Q124:Q223,"&lt;&gt;"&amp;0)=U224,0,"Error"),0),0)</f>
        <v>0</v>
      </c>
      <c r="V225" s="103">
        <f>IF($L$11&gt;$O120,IF($L$11&lt;=$Y120,IF(SUMIFS($N$17:$N$116,Q124:Q223,"&lt;&gt;"&amp;0)=V224,0,"Error"),0),0)</f>
        <v>0</v>
      </c>
      <c r="W225" s="294"/>
      <c r="X225" s="294"/>
      <c r="Y225" s="103">
        <f>IF($L$11&gt;$O120,IF($L$11&lt;=$Y120,IF(MROUND(Q117,0.05)=MROUND((O224+Y224),0.05),0,"Error"),0),0)</f>
        <v>0</v>
      </c>
      <c r="Z225" s="295"/>
      <c r="AA225" s="102" t="s">
        <v>35</v>
      </c>
      <c r="AB225" s="103">
        <f>IF($L$11&gt;$Y120,IF($L$11&lt;=$AI120,IF(AB224=J117-R224-H224,0,"Error"),0),0)</f>
        <v>0</v>
      </c>
      <c r="AC225" s="103">
        <f>IF($L$11&gt;$Y120,IF($L$11&lt;=$AI120,IF(AC224=K117-S224-I224,0,"Error"),0),0)</f>
        <v>0</v>
      </c>
      <c r="AD225" s="103">
        <f>IF($L$11&gt;$Y120,IF($L$11&lt;=$AI120,IF(AD224=L117-T224-J224,0,"Error"),0),0)</f>
        <v>0</v>
      </c>
      <c r="AE225" s="103">
        <f>IF($L$11&gt;$Y120,IF($L$11&lt;=$AI120,IF(SUMIFS($M$17:$M$116,AA124:AA223,"&lt;&gt;"&amp;0)=AE224,0,"Error"),0),0)</f>
        <v>0</v>
      </c>
      <c r="AF225" s="103">
        <f>IF($L$11&gt;$Y120,IF($L$11&lt;=$AI120,IF(SUMIFS($N$17:$N$116,AA124:AA223,"&lt;&gt;"&amp;0)=AF224,0,"Error"),0),0)</f>
        <v>0</v>
      </c>
      <c r="AG225" s="294"/>
      <c r="AH225" s="294"/>
      <c r="AI225" s="103">
        <f>IF($L$11&gt;$Y120,IF($L$11&lt;=$AI120,IF(MROUND(Q117,0.05)=MROUND((O224+Y224+AI224),0.05),0,"Error"),0),0)</f>
        <v>0</v>
      </c>
      <c r="AJ225" s="294"/>
      <c r="AK225" s="102" t="s">
        <v>35</v>
      </c>
      <c r="AL225" s="103">
        <f>IF($L$11&gt;$AI120,IF($L$11&lt;=$AS120,IF(AL224=J117-AB224-R224-H224,0,"Error"),0),0)</f>
        <v>0</v>
      </c>
      <c r="AM225" s="103">
        <f>IF($L$11&gt;$AI120,IF($L$11&lt;=$AS120,IF(AM224=K117-AC224-S224-I224,0,"Error"),0),0)</f>
        <v>0</v>
      </c>
      <c r="AN225" s="103">
        <f>IF($L$11&gt;$AI120,IF($L$11&lt;=$AS120,IF(AN224=L117-AD224-T224-J224,0,"Error"),0),0)</f>
        <v>0</v>
      </c>
      <c r="AO225" s="103">
        <f>IF($L$11&gt;$AI120,IF($L$11&lt;=$AS120,IF(SUMIFS($M$17:$M$116,AK124:AK223,"&lt;&gt;"&amp;0)=AO224,0,"Error"),0),0)</f>
        <v>0</v>
      </c>
      <c r="AP225" s="103">
        <f>IF($L$11&gt;$AI120,IF($L$11&lt;=$AS120,IF(SUMIFS($N$17:$N$116,AK124:AK223,"&lt;&gt;"&amp;0)=AP224,0,"Error"),0),0)</f>
        <v>0</v>
      </c>
      <c r="AQ225" s="294"/>
      <c r="AR225" s="294"/>
      <c r="AS225" s="103">
        <f>IF($L$11&gt;$AI120,IF($L$11&lt;=$AS120,IF(MROUND(Q117,0.05)=MROUND((O224+Y224+AI224+AS224),0.05),0,"Error"),0),0)</f>
        <v>0</v>
      </c>
      <c r="AZ225" s="158"/>
      <c r="BK225" s="2"/>
      <c r="BL225" s="2"/>
      <c r="BM225" s="2"/>
      <c r="BN225" s="2"/>
      <c r="BO225" s="2"/>
      <c r="BP225" s="2"/>
      <c r="BQ225" s="2"/>
      <c r="BR225" s="2"/>
      <c r="BS225" s="2"/>
      <c r="BT225" s="2"/>
      <c r="BU225" s="2"/>
      <c r="CI225"/>
      <c r="CJ225"/>
      <c r="CK225"/>
      <c r="CL225"/>
      <c r="CM225"/>
      <c r="CN225"/>
      <c r="CO225"/>
      <c r="CP225"/>
      <c r="CQ225"/>
      <c r="CR225"/>
      <c r="CS225"/>
    </row>
    <row r="226" spans="1:97" x14ac:dyDescent="0.35">
      <c r="G226" s="3"/>
      <c r="H226" s="3"/>
      <c r="I226" s="3"/>
      <c r="J226" s="3"/>
      <c r="K226" s="3"/>
      <c r="L226" s="3"/>
      <c r="M226" s="3"/>
      <c r="N226" s="3"/>
      <c r="O226" s="3"/>
      <c r="Q226" s="3"/>
      <c r="R226" s="3"/>
      <c r="S226" s="3"/>
      <c r="T226" s="3"/>
      <c r="U226" s="3"/>
      <c r="V226" s="3"/>
      <c r="W226" s="3"/>
      <c r="X226" s="3"/>
      <c r="Y226" s="3"/>
      <c r="Z226" s="44"/>
      <c r="AA226" s="3"/>
      <c r="AB226" s="3"/>
      <c r="AC226" s="3"/>
      <c r="AD226" s="3"/>
      <c r="AE226" s="3"/>
      <c r="AF226" s="3"/>
      <c r="AG226" s="3"/>
      <c r="AH226" s="3"/>
      <c r="AI226" s="3"/>
      <c r="BG226"/>
      <c r="BH226"/>
      <c r="BI226"/>
      <c r="BJ226"/>
      <c r="CE226" s="2"/>
      <c r="CF226" s="2"/>
      <c r="CG226" s="2"/>
      <c r="CH226" s="2"/>
    </row>
    <row r="227" spans="1:97" ht="15" thickBot="1" x14ac:dyDescent="0.4">
      <c r="Y227" s="158"/>
      <c r="Z227" s="158"/>
      <c r="AA227" s="158"/>
      <c r="AC227" s="44"/>
    </row>
    <row r="228" spans="1:97" s="56" customFormat="1" ht="15" customHeight="1" x14ac:dyDescent="0.25">
      <c r="B228" s="319" t="s">
        <v>26</v>
      </c>
      <c r="C228" s="320"/>
      <c r="D228" s="320"/>
      <c r="E228" s="320"/>
      <c r="F228" s="320"/>
      <c r="G228" s="320"/>
      <c r="H228" s="320"/>
      <c r="I228" s="320"/>
      <c r="J228" s="320"/>
      <c r="K228" s="320"/>
      <c r="L228" s="320"/>
      <c r="M228" s="320"/>
      <c r="N228" s="320"/>
      <c r="O228" s="320"/>
      <c r="P228" s="321"/>
      <c r="Q228" s="2"/>
      <c r="Y228" s="160"/>
      <c r="AH228" s="160"/>
      <c r="AR228" s="160"/>
    </row>
    <row r="229" spans="1:97" s="56" customFormat="1" ht="130.5" customHeight="1" thickBot="1" x14ac:dyDescent="0.3">
      <c r="B229" s="310" t="s">
        <v>122</v>
      </c>
      <c r="C229" s="311"/>
      <c r="D229" s="311"/>
      <c r="E229" s="311"/>
      <c r="F229" s="311"/>
      <c r="G229" s="311"/>
      <c r="H229" s="311"/>
      <c r="I229" s="311"/>
      <c r="J229" s="311"/>
      <c r="K229" s="311"/>
      <c r="L229" s="311"/>
      <c r="M229" s="311"/>
      <c r="N229" s="311"/>
      <c r="O229" s="311"/>
      <c r="P229" s="312"/>
      <c r="Q229" s="2"/>
    </row>
    <row r="230" spans="1:97" x14ac:dyDescent="0.35">
      <c r="C230" s="2"/>
    </row>
    <row r="231" spans="1:97" x14ac:dyDescent="0.35">
      <c r="A231" s="54">
        <v>1</v>
      </c>
      <c r="B231" s="176" t="s">
        <v>67</v>
      </c>
      <c r="C231" s="2"/>
    </row>
    <row r="232" spans="1:97" x14ac:dyDescent="0.35">
      <c r="A232" s="54">
        <f t="shared" ref="A232:A236" si="133">A231+1</f>
        <v>2</v>
      </c>
      <c r="B232" s="176" t="s">
        <v>68</v>
      </c>
      <c r="C232" s="2"/>
    </row>
    <row r="233" spans="1:97" x14ac:dyDescent="0.35">
      <c r="A233" s="54">
        <f t="shared" si="133"/>
        <v>3</v>
      </c>
      <c r="B233" s="176" t="s">
        <v>69</v>
      </c>
      <c r="C233" s="2"/>
    </row>
    <row r="234" spans="1:97" x14ac:dyDescent="0.35">
      <c r="A234" s="54">
        <f t="shared" si="133"/>
        <v>4</v>
      </c>
      <c r="B234" s="176" t="s">
        <v>70</v>
      </c>
      <c r="C234" s="2"/>
    </row>
    <row r="235" spans="1:97" x14ac:dyDescent="0.35">
      <c r="A235" s="54">
        <f t="shared" si="133"/>
        <v>5</v>
      </c>
      <c r="B235" s="176" t="s">
        <v>71</v>
      </c>
      <c r="C235" s="2"/>
    </row>
    <row r="236" spans="1:97" x14ac:dyDescent="0.35">
      <c r="A236" s="54">
        <f t="shared" si="133"/>
        <v>6</v>
      </c>
      <c r="B236" s="282" t="s">
        <v>97</v>
      </c>
      <c r="C236" s="2"/>
    </row>
    <row r="237" spans="1:97" x14ac:dyDescent="0.35">
      <c r="A237" s="54">
        <f t="shared" ref="A237:A240" si="134">A236+1</f>
        <v>7</v>
      </c>
      <c r="B237" s="282" t="s">
        <v>98</v>
      </c>
      <c r="C237" s="2"/>
    </row>
    <row r="238" spans="1:97" x14ac:dyDescent="0.35">
      <c r="A238" s="54">
        <f t="shared" si="134"/>
        <v>8</v>
      </c>
      <c r="B238" s="282" t="s">
        <v>99</v>
      </c>
      <c r="C238" s="2"/>
    </row>
    <row r="239" spans="1:97" x14ac:dyDescent="0.35">
      <c r="A239" s="54">
        <f t="shared" si="134"/>
        <v>9</v>
      </c>
      <c r="B239" s="294" t="s">
        <v>162</v>
      </c>
      <c r="C239" s="2"/>
    </row>
    <row r="240" spans="1:97" x14ac:dyDescent="0.35">
      <c r="A240" s="54">
        <f t="shared" si="134"/>
        <v>10</v>
      </c>
      <c r="B240" s="294" t="s">
        <v>163</v>
      </c>
      <c r="C240" s="2"/>
    </row>
    <row r="241" spans="1:3" x14ac:dyDescent="0.35">
      <c r="A241" s="54">
        <f>A240+1</f>
        <v>11</v>
      </c>
      <c r="B241" s="294" t="s">
        <v>164</v>
      </c>
      <c r="C241" s="2"/>
    </row>
    <row r="242" spans="1:3" x14ac:dyDescent="0.35">
      <c r="A242" s="54">
        <f>A241+1</f>
        <v>12</v>
      </c>
      <c r="B242" s="294" t="s">
        <v>165</v>
      </c>
      <c r="C242" s="2"/>
    </row>
    <row r="243" spans="1:3" x14ac:dyDescent="0.35">
      <c r="A243" s="54">
        <f>A242+1</f>
        <v>13</v>
      </c>
      <c r="B243" s="294" t="s">
        <v>166</v>
      </c>
      <c r="C243" s="2"/>
    </row>
    <row r="244" spans="1:3" x14ac:dyDescent="0.35">
      <c r="A244" s="54">
        <f t="shared" ref="A244:A248" si="135">A243+1</f>
        <v>14</v>
      </c>
      <c r="B244" s="282" t="s">
        <v>100</v>
      </c>
      <c r="C244" s="2"/>
    </row>
    <row r="245" spans="1:3" x14ac:dyDescent="0.35">
      <c r="A245" s="54">
        <f t="shared" si="135"/>
        <v>15</v>
      </c>
      <c r="B245" s="294" t="s">
        <v>167</v>
      </c>
      <c r="C245" s="2"/>
    </row>
    <row r="246" spans="1:3" x14ac:dyDescent="0.35">
      <c r="A246" s="54">
        <f t="shared" si="135"/>
        <v>16</v>
      </c>
      <c r="B246" s="245" t="s">
        <v>83</v>
      </c>
      <c r="C246" s="2"/>
    </row>
    <row r="247" spans="1:3" x14ac:dyDescent="0.35">
      <c r="A247" s="54">
        <f t="shared" si="135"/>
        <v>17</v>
      </c>
      <c r="B247" s="294" t="s">
        <v>168</v>
      </c>
      <c r="C247" s="2"/>
    </row>
    <row r="248" spans="1:3" x14ac:dyDescent="0.35">
      <c r="A248" s="54">
        <f t="shared" si="135"/>
        <v>18</v>
      </c>
      <c r="B248" s="294" t="s">
        <v>169</v>
      </c>
      <c r="C248" s="2"/>
    </row>
    <row r="249" spans="1:3" x14ac:dyDescent="0.35">
      <c r="A249" s="54">
        <f t="shared" ref="A249:A258" si="136">A248+1</f>
        <v>19</v>
      </c>
      <c r="B249" s="294" t="s">
        <v>170</v>
      </c>
      <c r="C249" s="2"/>
    </row>
    <row r="250" spans="1:3" x14ac:dyDescent="0.35">
      <c r="A250" s="54">
        <f t="shared" si="136"/>
        <v>20</v>
      </c>
      <c r="B250" s="294" t="s">
        <v>171</v>
      </c>
      <c r="C250" s="2"/>
    </row>
    <row r="251" spans="1:3" x14ac:dyDescent="0.35">
      <c r="A251" s="54">
        <f t="shared" si="136"/>
        <v>21</v>
      </c>
      <c r="B251" s="294" t="s">
        <v>172</v>
      </c>
      <c r="C251" s="2"/>
    </row>
    <row r="252" spans="1:3" x14ac:dyDescent="0.35">
      <c r="A252" s="54">
        <f t="shared" si="136"/>
        <v>22</v>
      </c>
      <c r="B252" s="294" t="s">
        <v>173</v>
      </c>
      <c r="C252" s="2"/>
    </row>
    <row r="253" spans="1:3" x14ac:dyDescent="0.35">
      <c r="A253" s="54">
        <f t="shared" si="136"/>
        <v>23</v>
      </c>
      <c r="B253" s="282" t="s">
        <v>101</v>
      </c>
      <c r="C253" s="2"/>
    </row>
    <row r="254" spans="1:3" x14ac:dyDescent="0.35">
      <c r="A254" s="54">
        <f t="shared" si="136"/>
        <v>24</v>
      </c>
      <c r="B254" s="294" t="s">
        <v>174</v>
      </c>
      <c r="C254" s="2"/>
    </row>
    <row r="255" spans="1:3" x14ac:dyDescent="0.35">
      <c r="A255" s="54">
        <f t="shared" si="136"/>
        <v>25</v>
      </c>
      <c r="B255" s="294" t="s">
        <v>175</v>
      </c>
      <c r="C255" s="2"/>
    </row>
    <row r="256" spans="1:3" x14ac:dyDescent="0.35">
      <c r="A256" s="54">
        <f t="shared" si="136"/>
        <v>26</v>
      </c>
      <c r="B256" s="294" t="s">
        <v>176</v>
      </c>
      <c r="C256" s="2"/>
    </row>
    <row r="257" spans="1:29" x14ac:dyDescent="0.35">
      <c r="A257" s="54">
        <f t="shared" si="136"/>
        <v>27</v>
      </c>
      <c r="B257" s="282" t="s">
        <v>102</v>
      </c>
      <c r="C257" s="2"/>
    </row>
    <row r="258" spans="1:29" x14ac:dyDescent="0.35">
      <c r="A258" s="54">
        <f t="shared" si="136"/>
        <v>28</v>
      </c>
      <c r="B258" s="282" t="s">
        <v>103</v>
      </c>
      <c r="C258" s="2"/>
    </row>
    <row r="259" spans="1:29" x14ac:dyDescent="0.35">
      <c r="B259" s="19"/>
    </row>
    <row r="260" spans="1:29" hidden="1" x14ac:dyDescent="0.35">
      <c r="B260" s="19"/>
    </row>
    <row r="261" spans="1:29" hidden="1" x14ac:dyDescent="0.35">
      <c r="B261" s="19"/>
    </row>
    <row r="262" spans="1:29" hidden="1" x14ac:dyDescent="0.35">
      <c r="T262" s="20"/>
      <c r="U262" s="20"/>
      <c r="V262" s="20"/>
      <c r="W262" s="20"/>
      <c r="X262" s="20"/>
      <c r="Y262" s="20"/>
      <c r="Z262" s="20"/>
      <c r="AA262" s="20"/>
      <c r="AB262" s="20"/>
      <c r="AC262" s="20"/>
    </row>
    <row r="263" spans="1:29" hidden="1" x14ac:dyDescent="0.35">
      <c r="T263" s="20"/>
      <c r="U263" s="20"/>
      <c r="V263" s="20"/>
      <c r="W263" s="20"/>
      <c r="X263" s="20"/>
      <c r="Y263" s="20"/>
      <c r="Z263" s="20"/>
      <c r="AA263" s="20"/>
      <c r="AB263" s="20"/>
      <c r="AC263" s="20"/>
    </row>
  </sheetData>
  <sheetProtection algorithmName="SHA-512" hashValue="rNFdf5sSNqD1y6bBTpud8qAjddPB3XEI+wIiYttY+3ObPPrUCZnwahq7KsWTfESF7CPKATScaLfpRhSR3zpbJg==" saltValue="dok6kYB/XJjc21qkjRea0w==" spinCount="100000" sheet="1" formatColumns="0" formatRows="0"/>
  <mergeCells count="2">
    <mergeCell ref="B228:P228"/>
    <mergeCell ref="B229:P229"/>
  </mergeCells>
  <conditionalFormatting sqref="G17:AC116">
    <cfRule type="cellIs" dxfId="1" priority="5" operator="lessThan">
      <formula>0</formula>
    </cfRule>
  </conditionalFormatting>
  <conditionalFormatting sqref="Z17:AB116 S17:X116">
    <cfRule type="expression" dxfId="0" priority="4">
      <formula>NOT(ISNUMBER(S17))</formula>
    </cfRule>
  </conditionalFormatting>
  <dataValidations count="3">
    <dataValidation allowBlank="1" showErrorMessage="1" prompt="Calculated on the basis of the Taxable Gross Earnings YTD" sqref="AY123:XFD123 O123 M124:M126 AI123 AA123:AF123 AK123:AP123 AS123 AY124:BB132 A123:L123" xr:uid="{00000000-0002-0000-0400-000000000000}"/>
    <dataValidation allowBlank="1" showInputMessage="1" showErrorMessage="1" errorTitle="Invalid date" error="Please input date within fiscal year 2017-18." sqref="D17:F116" xr:uid="{00000000-0002-0000-0400-000001000000}"/>
    <dataValidation allowBlank="1" sqref="A16:XFD16 M123:N123 AG123:AH123 AQ123:AR123" xr:uid="{00000000-0002-0000-0400-000002000000}"/>
  </dataValidations>
  <hyperlinks>
    <hyperlink ref="B1" location="'Instructions and contents'!A1" tooltip="Instructions and contents" display="Instructions and contents" xr:uid="{00000000-0004-0000-0400-000000000000}"/>
    <hyperlink ref="B2" location="'Sch C. Quarter Output (PR1)'!A1" tooltip="Schedule C: Quarter Output (PR1)" display="&lt;Previous tab" xr:uid="{00000000-0004-0000-0400-000001000000}"/>
  </hyperlinks>
  <pageMargins left="0.7" right="0.7" top="0.75" bottom="0.75" header="0.3" footer="0.3"/>
  <pageSetup orientation="portrait" r:id="rId1"/>
  <headerFooter>
    <oddFooter>&amp;C&amp;7&amp;B&amp;"Arial"Document Classification: KPMG Confidential</oddFooter>
  </headerFooter>
  <customProperties>
    <customPr name="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
  <sheetViews>
    <sheetView showGridLines="0" zoomScale="85" zoomScaleNormal="85" workbookViewId="0">
      <selection activeCell="D1" sqref="D1"/>
    </sheetView>
  </sheetViews>
  <sheetFormatPr defaultColWidth="0" defaultRowHeight="14.5" zeroHeight="1" x14ac:dyDescent="0.35"/>
  <cols>
    <col min="1" max="1" width="9.1796875" customWidth="1"/>
    <col min="2" max="2" width="27.453125" customWidth="1"/>
    <col min="3" max="3" width="17" customWidth="1"/>
    <col min="4" max="4" width="100.81640625" customWidth="1"/>
    <col min="5" max="5" width="0" hidden="1" customWidth="1"/>
    <col min="6" max="16384" width="9.1796875" hidden="1"/>
  </cols>
  <sheetData>
    <row r="1" spans="1:4" x14ac:dyDescent="0.35">
      <c r="A1" s="58" t="s">
        <v>27</v>
      </c>
    </row>
    <row r="2" spans="1:4" x14ac:dyDescent="0.35">
      <c r="A2" s="293" t="s">
        <v>29</v>
      </c>
    </row>
    <row r="3" spans="1:4" x14ac:dyDescent="0.35"/>
    <row r="4" spans="1:4" x14ac:dyDescent="0.35">
      <c r="A4" s="287" t="s">
        <v>111</v>
      </c>
      <c r="B4" s="288" t="s">
        <v>112</v>
      </c>
      <c r="C4" s="288" t="s">
        <v>113</v>
      </c>
      <c r="D4" s="289" t="s">
        <v>114</v>
      </c>
    </row>
    <row r="5" spans="1:4" x14ac:dyDescent="0.35">
      <c r="A5" s="290">
        <v>1</v>
      </c>
      <c r="B5" s="291" t="s">
        <v>115</v>
      </c>
      <c r="C5" s="300">
        <v>44643</v>
      </c>
      <c r="D5" s="292" t="s">
        <v>177</v>
      </c>
    </row>
    <row r="6" spans="1:4" hidden="1" x14ac:dyDescent="0.35">
      <c r="A6" s="290"/>
      <c r="B6" s="291"/>
      <c r="C6" s="300"/>
      <c r="D6" s="292"/>
    </row>
    <row r="7" spans="1:4" hidden="1" x14ac:dyDescent="0.35">
      <c r="A7" s="290"/>
      <c r="B7" s="291"/>
      <c r="C7" s="300"/>
      <c r="D7" s="292"/>
    </row>
  </sheetData>
  <sheetProtection algorithmName="SHA-512" hashValue="PFrIHBLT3X/tYZHDXqcoiSt6WJ5f6mvAdxwIU/CFh7Jgrlbr2JkREnRHzQRgqoZrub125KPwWYBdgHR073oP3Q==" saltValue="NrzfkD3KCP1eQ/nXfbS0GQ==" spinCount="100000" sheet="1" objects="1" scenarios="1"/>
  <hyperlinks>
    <hyperlink ref="A1" location="'Instructions and contents'!A1" tooltip="Instructions and contents" display="Instructions and contents" xr:uid="{00000000-0004-0000-0500-000000000000}"/>
    <hyperlink ref="A2" location="'Sch D. Workings'!A1" tooltip="Schedule C: Quarter Output (PR1)" display="&lt;Previous tab" xr:uid="{00000000-0004-0000-0500-00000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6"/>
  <sheetViews>
    <sheetView workbookViewId="0"/>
  </sheetViews>
  <sheetFormatPr defaultRowHeight="14.5" x14ac:dyDescent="0.35"/>
  <sheetData>
    <row r="1" spans="1:5" x14ac:dyDescent="0.35">
      <c r="A1" s="113" t="s">
        <v>39</v>
      </c>
      <c r="B1" s="113" t="s">
        <v>40</v>
      </c>
      <c r="C1" s="113" t="s">
        <v>41</v>
      </c>
      <c r="D1" s="113" t="s">
        <v>42</v>
      </c>
      <c r="E1" s="113" t="s">
        <v>43</v>
      </c>
    </row>
    <row r="2" spans="1:5" x14ac:dyDescent="0.35">
      <c r="A2">
        <v>2</v>
      </c>
      <c r="B2">
        <v>46</v>
      </c>
      <c r="C2">
        <v>7</v>
      </c>
      <c r="D2">
        <v>51</v>
      </c>
      <c r="E2" t="s">
        <v>50</v>
      </c>
    </row>
    <row r="3" spans="1:5" x14ac:dyDescent="0.35">
      <c r="A3">
        <v>3</v>
      </c>
      <c r="B3">
        <v>58</v>
      </c>
      <c r="C3">
        <v>8</v>
      </c>
      <c r="D3">
        <v>65</v>
      </c>
      <c r="E3" t="s">
        <v>46</v>
      </c>
    </row>
    <row r="4" spans="1:5" x14ac:dyDescent="0.35">
      <c r="A4">
        <v>3</v>
      </c>
      <c r="B4">
        <v>11</v>
      </c>
      <c r="C4">
        <v>8</v>
      </c>
      <c r="D4">
        <v>19</v>
      </c>
      <c r="E4" t="s">
        <v>47</v>
      </c>
    </row>
    <row r="5" spans="1:5" x14ac:dyDescent="0.35">
      <c r="A5">
        <v>3</v>
      </c>
      <c r="B5">
        <v>25</v>
      </c>
      <c r="C5">
        <v>8</v>
      </c>
      <c r="D5">
        <v>28</v>
      </c>
      <c r="E5" t="s">
        <v>48</v>
      </c>
    </row>
    <row r="6" spans="1:5" x14ac:dyDescent="0.35">
      <c r="A6">
        <v>2</v>
      </c>
      <c r="B6">
        <v>35</v>
      </c>
      <c r="C6">
        <v>7</v>
      </c>
      <c r="D6">
        <v>41</v>
      </c>
      <c r="E6" t="s">
        <v>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E2"/>
  <sheetViews>
    <sheetView workbookViewId="0"/>
  </sheetViews>
  <sheetFormatPr defaultRowHeight="14.5" x14ac:dyDescent="0.35"/>
  <sheetData>
    <row r="1" spans="1:5" x14ac:dyDescent="0.35">
      <c r="A1" s="113" t="s">
        <v>39</v>
      </c>
      <c r="B1" s="113" t="s">
        <v>40</v>
      </c>
      <c r="C1" s="113" t="s">
        <v>41</v>
      </c>
      <c r="D1" s="113" t="s">
        <v>42</v>
      </c>
      <c r="E1" s="113" t="s">
        <v>43</v>
      </c>
    </row>
    <row r="2" spans="1:5" x14ac:dyDescent="0.35">
      <c r="A2">
        <v>1</v>
      </c>
      <c r="B2">
        <v>1</v>
      </c>
      <c r="C2">
        <v>8</v>
      </c>
      <c r="D2">
        <v>15</v>
      </c>
      <c r="E2" t="s">
        <v>44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Instructions and contents</vt:lpstr>
      <vt:lpstr>Sch A. Input</vt:lpstr>
      <vt:lpstr>Sch B. Semi-monthly Output</vt:lpstr>
      <vt:lpstr>Sch C. Quarter Output (PR1)</vt:lpstr>
      <vt:lpstr>Sch D. Workings</vt:lpstr>
      <vt:lpstr>Version_Control</vt:lpstr>
      <vt:lpstr>Annual_Recurring_YTD_1</vt:lpstr>
      <vt:lpstr>Annualized_Recurring_YTD</vt:lpstr>
      <vt:lpstr>End_Date</vt:lpstr>
      <vt:lpstr>One_time</vt:lpstr>
      <vt:lpstr>One_time_Earnings_YTD</vt:lpstr>
      <vt:lpstr>Period_End</vt:lpstr>
      <vt:lpstr>Recurring</vt:lpstr>
      <vt:lpstr>Recurring_Earnings_YTD_1</vt:lpstr>
    </vt:vector>
  </TitlesOfParts>
  <Manager>Office of the Tax Commissioner</Manager>
  <Company>Bermuda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the Tax Commissioner</dc:creator>
  <cp:lastModifiedBy>Fitzsimmons, Sara</cp:lastModifiedBy>
  <cp:lastPrinted>2017-04-12T21:51:33Z</cp:lastPrinted>
  <dcterms:created xsi:type="dcterms:W3CDTF">2014-02-27T20:56:02Z</dcterms:created>
  <dcterms:modified xsi:type="dcterms:W3CDTF">2022-03-23T12:40:05Z</dcterms:modified>
  <cp:category>KPMG Confidential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{2D7140ED-8E3D-4749-B0AE-3638588B29FE}</vt:lpwstr>
  </property>
</Properties>
</file>