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19200" windowHeight="6855" tabRatio="772" activeTab="1"/>
  </bookViews>
  <sheets>
    <sheet name="Instructions and contents" sheetId="8" r:id="rId1"/>
    <sheet name="Sch A. Input" sheetId="5" r:id="rId2"/>
    <sheet name="Sch B. 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2" l="1"/>
  <c r="C4" i="6"/>
  <c r="C4" i="7"/>
  <c r="AL223" i="2" l="1"/>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A223" i="2"/>
  <c r="AA222" i="2"/>
  <c r="AA221" i="2"/>
  <c r="AA220" i="2"/>
  <c r="AA219" i="2"/>
  <c r="AA218" i="2"/>
  <c r="AA217" i="2"/>
  <c r="AA216" i="2"/>
  <c r="AA215" i="2"/>
  <c r="AA214" i="2"/>
  <c r="AA213" i="2"/>
  <c r="AA212" i="2"/>
  <c r="AA211" i="2"/>
  <c r="AA210" i="2"/>
  <c r="AA209" i="2"/>
  <c r="AA208" i="2"/>
  <c r="AA207" i="2"/>
  <c r="AA206" i="2"/>
  <c r="AA205" i="2"/>
  <c r="AA204" i="2"/>
  <c r="AA203" i="2"/>
  <c r="AA202" i="2"/>
  <c r="AA201" i="2"/>
  <c r="AA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DX17" i="5" l="1"/>
  <c r="DU17" i="5"/>
  <c r="DR17" i="5"/>
  <c r="DO17" i="5"/>
  <c r="DL17" i="5"/>
  <c r="DI17" i="5"/>
  <c r="DF17" i="5"/>
  <c r="DC17" i="5"/>
  <c r="CZ17" i="5"/>
  <c r="CW17" i="5"/>
  <c r="CT17" i="5"/>
  <c r="CQ17" i="5"/>
  <c r="CN17" i="5"/>
  <c r="CK17" i="5"/>
  <c r="CH17" i="5"/>
  <c r="CE17" i="5"/>
  <c r="CB17" i="5"/>
  <c r="BY17" i="5"/>
  <c r="BV17" i="5"/>
  <c r="BS17" i="5"/>
  <c r="BP17" i="5"/>
  <c r="BM17" i="5"/>
  <c r="BJ17" i="5"/>
  <c r="BG17" i="5"/>
  <c r="BD17" i="5"/>
  <c r="BA17" i="5"/>
  <c r="AX17" i="5"/>
  <c r="AU17" i="5"/>
  <c r="AR17" i="5"/>
  <c r="AO17" i="5"/>
  <c r="AL17" i="5"/>
  <c r="AI17" i="5"/>
  <c r="AF17" i="5"/>
  <c r="AC17" i="5"/>
  <c r="Z17" i="5"/>
  <c r="W17" i="5"/>
  <c r="T17" i="5"/>
  <c r="Q17" i="5"/>
  <c r="N17" i="5"/>
  <c r="K17" i="5"/>
  <c r="DX16" i="5"/>
  <c r="DU16" i="5"/>
  <c r="DR16" i="5"/>
  <c r="DO16" i="5"/>
  <c r="DL16" i="5"/>
  <c r="DI16" i="5"/>
  <c r="DF16" i="5"/>
  <c r="DC16" i="5"/>
  <c r="CZ16" i="5"/>
  <c r="CW16" i="5"/>
  <c r="CT16" i="5"/>
  <c r="CQ16" i="5"/>
  <c r="CN16" i="5"/>
  <c r="CK16" i="5"/>
  <c r="CH16" i="5"/>
  <c r="CE16" i="5"/>
  <c r="CB16" i="5"/>
  <c r="BY16" i="5"/>
  <c r="BV16" i="5"/>
  <c r="BS16" i="5"/>
  <c r="BP16" i="5"/>
  <c r="BM16" i="5"/>
  <c r="BJ16" i="5"/>
  <c r="BG16" i="5"/>
  <c r="BD16" i="5"/>
  <c r="BA16" i="5"/>
  <c r="AX16" i="5"/>
  <c r="AU16" i="5"/>
  <c r="AR16" i="5"/>
  <c r="AO16" i="5"/>
  <c r="AL16" i="5"/>
  <c r="AI16" i="5"/>
  <c r="AF16" i="5"/>
  <c r="AC16" i="5"/>
  <c r="Z16" i="5"/>
  <c r="W16" i="5"/>
  <c r="T16" i="5"/>
  <c r="Q16" i="5"/>
  <c r="N16" i="5"/>
  <c r="K16" i="5"/>
  <c r="DX15" i="5"/>
  <c r="DU15" i="5"/>
  <c r="DR15" i="5"/>
  <c r="DO15" i="5"/>
  <c r="DL15" i="5"/>
  <c r="DI15" i="5"/>
  <c r="DF15" i="5"/>
  <c r="DC15" i="5"/>
  <c r="CZ15" i="5"/>
  <c r="CW15" i="5"/>
  <c r="CT15" i="5"/>
  <c r="CQ15" i="5"/>
  <c r="CN15" i="5"/>
  <c r="CK15" i="5"/>
  <c r="BP15" i="5"/>
  <c r="BM15" i="5"/>
  <c r="AX15" i="5"/>
  <c r="AU15" i="5"/>
  <c r="AR15" i="5"/>
  <c r="AL15" i="5"/>
  <c r="AI15" i="5"/>
  <c r="AF15" i="5"/>
  <c r="AC15" i="5"/>
  <c r="Z15" i="5"/>
  <c r="W15" i="5"/>
  <c r="T15" i="5"/>
  <c r="Q15" i="5"/>
  <c r="N15" i="5"/>
  <c r="K15" i="5"/>
  <c r="AO15" i="5" l="1"/>
  <c r="BD15" i="5"/>
  <c r="BV15" i="5"/>
  <c r="BS15" i="5"/>
  <c r="BA15" i="5"/>
  <c r="BY15" i="5" l="1"/>
  <c r="BJ15" i="5"/>
  <c r="BG15" i="5"/>
  <c r="CB15" i="5" l="1"/>
  <c r="CH15" i="5" l="1"/>
  <c r="CE15" i="5"/>
  <c r="DX25" i="5" l="1"/>
  <c r="DU25" i="5"/>
  <c r="DR25" i="5"/>
  <c r="DO25" i="5"/>
  <c r="DL25" i="5"/>
  <c r="DI25" i="5"/>
  <c r="DF25" i="5"/>
  <c r="DC25" i="5"/>
  <c r="CZ25" i="5"/>
  <c r="CW25" i="5"/>
  <c r="CT25" i="5"/>
  <c r="CQ25" i="5"/>
  <c r="CN25" i="5"/>
  <c r="CK25" i="5"/>
  <c r="CH25" i="5"/>
  <c r="CE25" i="5"/>
  <c r="CB25" i="5"/>
  <c r="BY25" i="5"/>
  <c r="BV25" i="5"/>
  <c r="BS25" i="5"/>
  <c r="BP25" i="5"/>
  <c r="BM25" i="5"/>
  <c r="BJ25" i="5"/>
  <c r="BG25" i="5"/>
  <c r="BD25" i="5"/>
  <c r="BA25" i="5"/>
  <c r="AX25" i="5"/>
  <c r="AU25" i="5"/>
  <c r="AR25" i="5"/>
  <c r="AO25" i="5"/>
  <c r="AL25" i="5"/>
  <c r="AI25" i="5"/>
  <c r="AF25" i="5"/>
  <c r="AC25" i="5"/>
  <c r="Z25" i="5"/>
  <c r="W25" i="5"/>
  <c r="T25" i="5"/>
  <c r="Q25" i="5"/>
  <c r="N25" i="5"/>
  <c r="K25" i="5"/>
  <c r="DX24" i="5"/>
  <c r="DU24" i="5"/>
  <c r="DR24" i="5"/>
  <c r="DO24" i="5"/>
  <c r="DL24" i="5"/>
  <c r="DI24" i="5"/>
  <c r="DF24" i="5"/>
  <c r="DC24" i="5"/>
  <c r="CZ24" i="5"/>
  <c r="CW24" i="5"/>
  <c r="CT24" i="5"/>
  <c r="CQ24" i="5"/>
  <c r="CN24" i="5"/>
  <c r="CK24" i="5"/>
  <c r="CH24" i="5"/>
  <c r="CE24" i="5"/>
  <c r="CB24" i="5"/>
  <c r="BY24" i="5"/>
  <c r="BV24" i="5"/>
  <c r="BS24" i="5"/>
  <c r="BP24" i="5"/>
  <c r="BM24" i="5"/>
  <c r="BJ24" i="5"/>
  <c r="BG24" i="5"/>
  <c r="BD24" i="5"/>
  <c r="BA24" i="5"/>
  <c r="AX24" i="5"/>
  <c r="AU24" i="5"/>
  <c r="AR24" i="5"/>
  <c r="AO24" i="5"/>
  <c r="AL24" i="5"/>
  <c r="AI24" i="5"/>
  <c r="AF24" i="5"/>
  <c r="AC24" i="5"/>
  <c r="Z24" i="5"/>
  <c r="W24" i="5"/>
  <c r="T24" i="5"/>
  <c r="Q24" i="5"/>
  <c r="N24" i="5"/>
  <c r="K24" i="5"/>
  <c r="DX23" i="5"/>
  <c r="DU23" i="5"/>
  <c r="DR23" i="5"/>
  <c r="DO23" i="5"/>
  <c r="DL23" i="5"/>
  <c r="DI23" i="5"/>
  <c r="DF23" i="5"/>
  <c r="DC23" i="5"/>
  <c r="CZ23" i="5"/>
  <c r="CW23" i="5"/>
  <c r="CT23" i="5"/>
  <c r="CQ23" i="5"/>
  <c r="CN23" i="5"/>
  <c r="CK23" i="5"/>
  <c r="CH23" i="5"/>
  <c r="CE23" i="5"/>
  <c r="CB23" i="5"/>
  <c r="BY23" i="5"/>
  <c r="BV23" i="5"/>
  <c r="BS23" i="5"/>
  <c r="BP23" i="5"/>
  <c r="BM23" i="5"/>
  <c r="BJ23" i="5"/>
  <c r="BG23" i="5"/>
  <c r="BD23" i="5"/>
  <c r="BA23" i="5"/>
  <c r="AX23" i="5"/>
  <c r="AU23" i="5"/>
  <c r="AR23" i="5"/>
  <c r="AO23" i="5"/>
  <c r="AL23" i="5"/>
  <c r="AI23" i="5"/>
  <c r="AF23" i="5"/>
  <c r="AC23" i="5"/>
  <c r="Z23" i="5"/>
  <c r="W23" i="5"/>
  <c r="T23" i="5"/>
  <c r="Q23" i="5"/>
  <c r="N23" i="5"/>
  <c r="K23" i="5"/>
  <c r="DX22" i="5"/>
  <c r="DU22" i="5"/>
  <c r="DR22" i="5"/>
  <c r="DO22" i="5"/>
  <c r="DL22" i="5"/>
  <c r="DI22" i="5"/>
  <c r="DF22" i="5"/>
  <c r="DC22" i="5"/>
  <c r="CZ22" i="5"/>
  <c r="CW22" i="5"/>
  <c r="CT22" i="5"/>
  <c r="CQ22" i="5"/>
  <c r="CN22" i="5"/>
  <c r="CK22" i="5"/>
  <c r="CH22" i="5"/>
  <c r="CE22" i="5"/>
  <c r="CB22" i="5"/>
  <c r="BY22" i="5"/>
  <c r="BV22" i="5"/>
  <c r="BS22" i="5"/>
  <c r="BP22" i="5"/>
  <c r="BM22" i="5"/>
  <c r="BJ22" i="5"/>
  <c r="BG22" i="5"/>
  <c r="BD22" i="5"/>
  <c r="BA22" i="5"/>
  <c r="AX22" i="5"/>
  <c r="AU22" i="5"/>
  <c r="AR22" i="5"/>
  <c r="AO22" i="5"/>
  <c r="AL22" i="5"/>
  <c r="AI22" i="5"/>
  <c r="AF22" i="5"/>
  <c r="AC22" i="5"/>
  <c r="Z22" i="5"/>
  <c r="W22" i="5"/>
  <c r="T22" i="5"/>
  <c r="Q22" i="5"/>
  <c r="N22" i="5"/>
  <c r="K22" i="5"/>
  <c r="DX21" i="5"/>
  <c r="DU21" i="5"/>
  <c r="DR21" i="5"/>
  <c r="DO21" i="5"/>
  <c r="DL21" i="5"/>
  <c r="DI21" i="5"/>
  <c r="DF21" i="5"/>
  <c r="DC21" i="5"/>
  <c r="CZ21" i="5"/>
  <c r="CW21" i="5"/>
  <c r="CT21" i="5"/>
  <c r="CQ21" i="5"/>
  <c r="CN21" i="5"/>
  <c r="CK21" i="5"/>
  <c r="CH21" i="5"/>
  <c r="CE21" i="5"/>
  <c r="CB21" i="5"/>
  <c r="BY21" i="5"/>
  <c r="BV21" i="5"/>
  <c r="BS21" i="5"/>
  <c r="BP21" i="5"/>
  <c r="BM21" i="5"/>
  <c r="BJ21" i="5"/>
  <c r="BG21" i="5"/>
  <c r="BD21" i="5"/>
  <c r="BA21" i="5"/>
  <c r="AX21" i="5"/>
  <c r="AU21" i="5"/>
  <c r="AR21" i="5"/>
  <c r="AO21" i="5"/>
  <c r="AL21" i="5"/>
  <c r="AI21" i="5"/>
  <c r="AF21" i="5"/>
  <c r="AC21" i="5"/>
  <c r="Z21" i="5"/>
  <c r="W21" i="5"/>
  <c r="T21" i="5"/>
  <c r="Q21" i="5"/>
  <c r="N21" i="5"/>
  <c r="K21" i="5"/>
  <c r="DX20" i="5"/>
  <c r="DU20" i="5"/>
  <c r="DR20" i="5"/>
  <c r="DO20" i="5"/>
  <c r="DL20" i="5"/>
  <c r="DI20" i="5"/>
  <c r="DF20" i="5"/>
  <c r="DC20" i="5"/>
  <c r="CZ20" i="5"/>
  <c r="CW20" i="5"/>
  <c r="CT20" i="5"/>
  <c r="CQ20" i="5"/>
  <c r="CN20" i="5"/>
  <c r="CK20" i="5"/>
  <c r="CH20" i="5"/>
  <c r="CE20" i="5"/>
  <c r="CB20" i="5"/>
  <c r="BY20" i="5"/>
  <c r="BV20" i="5"/>
  <c r="BS20" i="5"/>
  <c r="BP20" i="5"/>
  <c r="BM20" i="5"/>
  <c r="BJ20" i="5"/>
  <c r="BG20" i="5"/>
  <c r="BD20" i="5"/>
  <c r="BA20" i="5"/>
  <c r="AX20" i="5"/>
  <c r="AU20" i="5"/>
  <c r="AR20" i="5"/>
  <c r="AO20" i="5"/>
  <c r="AL20" i="5"/>
  <c r="AI20" i="5"/>
  <c r="AF20" i="5"/>
  <c r="AC20" i="5"/>
  <c r="Z20" i="5"/>
  <c r="W20" i="5"/>
  <c r="T20" i="5"/>
  <c r="Q20" i="5"/>
  <c r="N20" i="5"/>
  <c r="K20" i="5"/>
  <c r="DX19" i="5"/>
  <c r="DU19" i="5"/>
  <c r="DR19" i="5"/>
  <c r="DO19" i="5"/>
  <c r="DL19" i="5"/>
  <c r="DI19" i="5"/>
  <c r="DF19" i="5"/>
  <c r="DC19" i="5"/>
  <c r="CZ19" i="5"/>
  <c r="CW19" i="5"/>
  <c r="CT19" i="5"/>
  <c r="CQ19" i="5"/>
  <c r="CN19" i="5"/>
  <c r="CK19" i="5"/>
  <c r="CH19" i="5"/>
  <c r="CE19" i="5"/>
  <c r="CB19" i="5"/>
  <c r="BY19" i="5"/>
  <c r="BV19" i="5"/>
  <c r="BS19" i="5"/>
  <c r="BP19" i="5"/>
  <c r="BM19" i="5"/>
  <c r="BJ19" i="5"/>
  <c r="BG19" i="5"/>
  <c r="BD19" i="5"/>
  <c r="BA19" i="5"/>
  <c r="AX19" i="5"/>
  <c r="AU19" i="5"/>
  <c r="AR19" i="5"/>
  <c r="AO19" i="5"/>
  <c r="AL19" i="5"/>
  <c r="AI19" i="5"/>
  <c r="AF19" i="5"/>
  <c r="AC19" i="5"/>
  <c r="Z19" i="5"/>
  <c r="W19" i="5"/>
  <c r="T19" i="5"/>
  <c r="Q19" i="5"/>
  <c r="N19" i="5"/>
  <c r="K19" i="5"/>
  <c r="DX18" i="5"/>
  <c r="DU18" i="5"/>
  <c r="DR18" i="5"/>
  <c r="DO18" i="5"/>
  <c r="DL18" i="5"/>
  <c r="DI18" i="5"/>
  <c r="DF18" i="5"/>
  <c r="DC18" i="5"/>
  <c r="CZ18" i="5"/>
  <c r="CW18" i="5"/>
  <c r="CT18" i="5"/>
  <c r="CQ18" i="5"/>
  <c r="CN18" i="5"/>
  <c r="CK18" i="5"/>
  <c r="CH18" i="5"/>
  <c r="CE18" i="5"/>
  <c r="CB18" i="5"/>
  <c r="BY18" i="5"/>
  <c r="BV18" i="5"/>
  <c r="BS18" i="5"/>
  <c r="BP18" i="5"/>
  <c r="BM18" i="5"/>
  <c r="BJ18" i="5"/>
  <c r="BG18" i="5"/>
  <c r="BD18" i="5"/>
  <c r="BA18" i="5"/>
  <c r="AX18" i="5"/>
  <c r="AU18" i="5"/>
  <c r="AR18" i="5"/>
  <c r="AO18" i="5"/>
  <c r="AL18" i="5"/>
  <c r="AI18" i="5"/>
  <c r="AF18" i="5"/>
  <c r="AC18" i="5"/>
  <c r="Z18" i="5"/>
  <c r="W18" i="5"/>
  <c r="T18" i="5"/>
  <c r="Q18" i="5"/>
  <c r="N18" i="5"/>
  <c r="K18" i="5"/>
  <c r="DX114" i="5" l="1"/>
  <c r="DU114" i="5"/>
  <c r="DR114" i="5"/>
  <c r="DO114" i="5"/>
  <c r="DL114" i="5"/>
  <c r="DI114" i="5"/>
  <c r="DF114" i="5"/>
  <c r="DC114" i="5"/>
  <c r="CZ114" i="5"/>
  <c r="CW114" i="5"/>
  <c r="CT114" i="5"/>
  <c r="CQ114" i="5"/>
  <c r="CN114" i="5"/>
  <c r="CK114" i="5"/>
  <c r="CH114" i="5"/>
  <c r="CE114" i="5"/>
  <c r="CB114" i="5"/>
  <c r="BY114" i="5"/>
  <c r="BV114" i="5"/>
  <c r="BS114" i="5"/>
  <c r="BP114" i="5"/>
  <c r="BM114" i="5"/>
  <c r="BJ114" i="5"/>
  <c r="BG114" i="5"/>
  <c r="BD114" i="5"/>
  <c r="BA114" i="5"/>
  <c r="AX114" i="5"/>
  <c r="AU114" i="5"/>
  <c r="AR114" i="5"/>
  <c r="AO114" i="5"/>
  <c r="AL114" i="5"/>
  <c r="AI114" i="5"/>
  <c r="AF114" i="5"/>
  <c r="AC114" i="5"/>
  <c r="Z114" i="5"/>
  <c r="W114" i="5"/>
  <c r="T114" i="5"/>
  <c r="Q114" i="5"/>
  <c r="N114" i="5"/>
  <c r="K114" i="5"/>
  <c r="DX113" i="5"/>
  <c r="DU113" i="5"/>
  <c r="DR113" i="5"/>
  <c r="DO113" i="5"/>
  <c r="DL113" i="5"/>
  <c r="DI113" i="5"/>
  <c r="DF113" i="5"/>
  <c r="DC113" i="5"/>
  <c r="CZ113" i="5"/>
  <c r="CW113" i="5"/>
  <c r="CT113" i="5"/>
  <c r="CQ113" i="5"/>
  <c r="CN113" i="5"/>
  <c r="CK113" i="5"/>
  <c r="CH113" i="5"/>
  <c r="CE113" i="5"/>
  <c r="CB113" i="5"/>
  <c r="BY113" i="5"/>
  <c r="BV113" i="5"/>
  <c r="BS113" i="5"/>
  <c r="BP113" i="5"/>
  <c r="BM113" i="5"/>
  <c r="BJ113" i="5"/>
  <c r="BG113" i="5"/>
  <c r="BD113" i="5"/>
  <c r="BA113" i="5"/>
  <c r="AX113" i="5"/>
  <c r="AU113" i="5"/>
  <c r="AR113" i="5"/>
  <c r="AO113" i="5"/>
  <c r="AL113" i="5"/>
  <c r="AI113" i="5"/>
  <c r="AF113" i="5"/>
  <c r="AC113" i="5"/>
  <c r="Z113" i="5"/>
  <c r="W113" i="5"/>
  <c r="T113" i="5"/>
  <c r="Q113" i="5"/>
  <c r="N113" i="5"/>
  <c r="K113" i="5"/>
  <c r="DX112" i="5"/>
  <c r="DU112" i="5"/>
  <c r="DR112" i="5"/>
  <c r="DO112" i="5"/>
  <c r="DL112" i="5"/>
  <c r="DI112" i="5"/>
  <c r="DF112" i="5"/>
  <c r="DC112" i="5"/>
  <c r="CZ112" i="5"/>
  <c r="CW112" i="5"/>
  <c r="CT112" i="5"/>
  <c r="CQ112" i="5"/>
  <c r="CN112" i="5"/>
  <c r="CK112" i="5"/>
  <c r="CH112" i="5"/>
  <c r="CE112" i="5"/>
  <c r="CB112" i="5"/>
  <c r="BY112" i="5"/>
  <c r="BV112" i="5"/>
  <c r="BS112" i="5"/>
  <c r="BP112" i="5"/>
  <c r="BM112" i="5"/>
  <c r="BJ112" i="5"/>
  <c r="BG112" i="5"/>
  <c r="BD112" i="5"/>
  <c r="BA112" i="5"/>
  <c r="AX112" i="5"/>
  <c r="AU112" i="5"/>
  <c r="AR112" i="5"/>
  <c r="AO112" i="5"/>
  <c r="AL112" i="5"/>
  <c r="AI112" i="5"/>
  <c r="AF112" i="5"/>
  <c r="AC112" i="5"/>
  <c r="Z112" i="5"/>
  <c r="W112" i="5"/>
  <c r="T112" i="5"/>
  <c r="Q112" i="5"/>
  <c r="N112" i="5"/>
  <c r="K112" i="5"/>
  <c r="DX111" i="5"/>
  <c r="DU111" i="5"/>
  <c r="DR111" i="5"/>
  <c r="DO111" i="5"/>
  <c r="DL111" i="5"/>
  <c r="DI111" i="5"/>
  <c r="DF111" i="5"/>
  <c r="DC111" i="5"/>
  <c r="CZ111" i="5"/>
  <c r="CW111" i="5"/>
  <c r="CT111" i="5"/>
  <c r="CQ111" i="5"/>
  <c r="CN111" i="5"/>
  <c r="CK111" i="5"/>
  <c r="CH111" i="5"/>
  <c r="CE111" i="5"/>
  <c r="CB111" i="5"/>
  <c r="BY111" i="5"/>
  <c r="BV111" i="5"/>
  <c r="BS111" i="5"/>
  <c r="BP111" i="5"/>
  <c r="BM111" i="5"/>
  <c r="BJ111" i="5"/>
  <c r="BG111" i="5"/>
  <c r="BD111" i="5"/>
  <c r="BA111" i="5"/>
  <c r="AX111" i="5"/>
  <c r="AU111" i="5"/>
  <c r="AR111" i="5"/>
  <c r="AO111" i="5"/>
  <c r="AL111" i="5"/>
  <c r="AI111" i="5"/>
  <c r="AF111" i="5"/>
  <c r="AC111" i="5"/>
  <c r="Z111" i="5"/>
  <c r="W111" i="5"/>
  <c r="T111" i="5"/>
  <c r="Q111" i="5"/>
  <c r="N111" i="5"/>
  <c r="K111" i="5"/>
  <c r="DX110" i="5"/>
  <c r="DU110" i="5"/>
  <c r="DR110" i="5"/>
  <c r="DO110" i="5"/>
  <c r="DL110" i="5"/>
  <c r="DI110" i="5"/>
  <c r="DF110" i="5"/>
  <c r="DC110" i="5"/>
  <c r="CZ110" i="5"/>
  <c r="CW110" i="5"/>
  <c r="CT110" i="5"/>
  <c r="CQ110" i="5"/>
  <c r="CN110" i="5"/>
  <c r="CK110" i="5"/>
  <c r="CH110" i="5"/>
  <c r="CE110" i="5"/>
  <c r="CB110" i="5"/>
  <c r="BY110" i="5"/>
  <c r="BV110" i="5"/>
  <c r="BS110" i="5"/>
  <c r="BP110" i="5"/>
  <c r="BM110" i="5"/>
  <c r="BJ110" i="5"/>
  <c r="BG110" i="5"/>
  <c r="BD110" i="5"/>
  <c r="BA110" i="5"/>
  <c r="AX110" i="5"/>
  <c r="AU110" i="5"/>
  <c r="AR110" i="5"/>
  <c r="AO110" i="5"/>
  <c r="AL110" i="5"/>
  <c r="AI110" i="5"/>
  <c r="AF110" i="5"/>
  <c r="AC110" i="5"/>
  <c r="Z110" i="5"/>
  <c r="W110" i="5"/>
  <c r="T110" i="5"/>
  <c r="Q110" i="5"/>
  <c r="N110" i="5"/>
  <c r="K110" i="5"/>
  <c r="DX109" i="5"/>
  <c r="DU109" i="5"/>
  <c r="DR109" i="5"/>
  <c r="DO109" i="5"/>
  <c r="DL109" i="5"/>
  <c r="DI109" i="5"/>
  <c r="DF109" i="5"/>
  <c r="DC109" i="5"/>
  <c r="CZ109" i="5"/>
  <c r="CW109" i="5"/>
  <c r="CT109" i="5"/>
  <c r="CQ109" i="5"/>
  <c r="CN109" i="5"/>
  <c r="CK109" i="5"/>
  <c r="CH109" i="5"/>
  <c r="CE109" i="5"/>
  <c r="CB109" i="5"/>
  <c r="BY109" i="5"/>
  <c r="BV109" i="5"/>
  <c r="BS109" i="5"/>
  <c r="BP109" i="5"/>
  <c r="BM109" i="5"/>
  <c r="BJ109" i="5"/>
  <c r="BG109" i="5"/>
  <c r="BD109" i="5"/>
  <c r="BA109" i="5"/>
  <c r="AX109" i="5"/>
  <c r="AU109" i="5"/>
  <c r="AR109" i="5"/>
  <c r="AO109" i="5"/>
  <c r="AL109" i="5"/>
  <c r="AI109" i="5"/>
  <c r="AF109" i="5"/>
  <c r="AC109" i="5"/>
  <c r="Z109" i="5"/>
  <c r="W109" i="5"/>
  <c r="T109" i="5"/>
  <c r="Q109" i="5"/>
  <c r="N109" i="5"/>
  <c r="K109" i="5"/>
  <c r="DX108" i="5"/>
  <c r="DU108" i="5"/>
  <c r="DR108" i="5"/>
  <c r="DO108" i="5"/>
  <c r="DL108" i="5"/>
  <c r="DI108" i="5"/>
  <c r="DF108" i="5"/>
  <c r="DC108" i="5"/>
  <c r="CZ108" i="5"/>
  <c r="CW108" i="5"/>
  <c r="CT108" i="5"/>
  <c r="CQ108" i="5"/>
  <c r="CN108" i="5"/>
  <c r="CK108" i="5"/>
  <c r="CH108" i="5"/>
  <c r="CE108" i="5"/>
  <c r="CB108" i="5"/>
  <c r="BY108" i="5"/>
  <c r="BV108" i="5"/>
  <c r="BS108" i="5"/>
  <c r="BP108" i="5"/>
  <c r="BM108" i="5"/>
  <c r="BJ108" i="5"/>
  <c r="BG108" i="5"/>
  <c r="BD108" i="5"/>
  <c r="BA108" i="5"/>
  <c r="AX108" i="5"/>
  <c r="AU108" i="5"/>
  <c r="AR108" i="5"/>
  <c r="AO108" i="5"/>
  <c r="AL108" i="5"/>
  <c r="AI108" i="5"/>
  <c r="AF108" i="5"/>
  <c r="AC108" i="5"/>
  <c r="Z108" i="5"/>
  <c r="W108" i="5"/>
  <c r="T108" i="5"/>
  <c r="Q108" i="5"/>
  <c r="N108" i="5"/>
  <c r="K108" i="5"/>
  <c r="DX107" i="5"/>
  <c r="DU107" i="5"/>
  <c r="DR107" i="5"/>
  <c r="DO107" i="5"/>
  <c r="DL107" i="5"/>
  <c r="DI107" i="5"/>
  <c r="DF107" i="5"/>
  <c r="DC107" i="5"/>
  <c r="CZ107" i="5"/>
  <c r="CW107" i="5"/>
  <c r="CT107" i="5"/>
  <c r="CQ107" i="5"/>
  <c r="CN107" i="5"/>
  <c r="CK107" i="5"/>
  <c r="CH107" i="5"/>
  <c r="CE107" i="5"/>
  <c r="CB107" i="5"/>
  <c r="BY107" i="5"/>
  <c r="BV107" i="5"/>
  <c r="BS107" i="5"/>
  <c r="BP107" i="5"/>
  <c r="BM107" i="5"/>
  <c r="BJ107" i="5"/>
  <c r="BG107" i="5"/>
  <c r="BD107" i="5"/>
  <c r="BA107" i="5"/>
  <c r="AX107" i="5"/>
  <c r="AU107" i="5"/>
  <c r="AR107" i="5"/>
  <c r="AO107" i="5"/>
  <c r="AL107" i="5"/>
  <c r="AI107" i="5"/>
  <c r="AF107" i="5"/>
  <c r="AC107" i="5"/>
  <c r="Z107" i="5"/>
  <c r="W107" i="5"/>
  <c r="T107" i="5"/>
  <c r="Q107" i="5"/>
  <c r="N107" i="5"/>
  <c r="K107" i="5"/>
  <c r="DX106" i="5"/>
  <c r="DU106" i="5"/>
  <c r="DR106" i="5"/>
  <c r="DO106" i="5"/>
  <c r="DL106" i="5"/>
  <c r="DI106" i="5"/>
  <c r="DF106" i="5"/>
  <c r="DC106" i="5"/>
  <c r="CZ106" i="5"/>
  <c r="CW106" i="5"/>
  <c r="CT106" i="5"/>
  <c r="CQ106" i="5"/>
  <c r="CN106" i="5"/>
  <c r="CK106" i="5"/>
  <c r="CH106" i="5"/>
  <c r="CE106" i="5"/>
  <c r="CB106" i="5"/>
  <c r="BY106" i="5"/>
  <c r="BV106" i="5"/>
  <c r="BS106" i="5"/>
  <c r="BP106" i="5"/>
  <c r="BM106" i="5"/>
  <c r="BJ106" i="5"/>
  <c r="BG106" i="5"/>
  <c r="BD106" i="5"/>
  <c r="BA106" i="5"/>
  <c r="AX106" i="5"/>
  <c r="AU106" i="5"/>
  <c r="AR106" i="5"/>
  <c r="AO106" i="5"/>
  <c r="AL106" i="5"/>
  <c r="AI106" i="5"/>
  <c r="AF106" i="5"/>
  <c r="AC106" i="5"/>
  <c r="Z106" i="5"/>
  <c r="W106" i="5"/>
  <c r="T106" i="5"/>
  <c r="Q106" i="5"/>
  <c r="N106" i="5"/>
  <c r="K106" i="5"/>
  <c r="DX105" i="5"/>
  <c r="DU105" i="5"/>
  <c r="DR105" i="5"/>
  <c r="DO105" i="5"/>
  <c r="DL105" i="5"/>
  <c r="DI105" i="5"/>
  <c r="DF105" i="5"/>
  <c r="DC105" i="5"/>
  <c r="CZ105" i="5"/>
  <c r="CW105" i="5"/>
  <c r="CT105" i="5"/>
  <c r="CQ105" i="5"/>
  <c r="CN105" i="5"/>
  <c r="CK105" i="5"/>
  <c r="CH105" i="5"/>
  <c r="CE105" i="5"/>
  <c r="CB105" i="5"/>
  <c r="BY105" i="5"/>
  <c r="BV105" i="5"/>
  <c r="BS105" i="5"/>
  <c r="BP105" i="5"/>
  <c r="BM105" i="5"/>
  <c r="BJ105" i="5"/>
  <c r="BG105" i="5"/>
  <c r="BD105" i="5"/>
  <c r="BA105" i="5"/>
  <c r="AX105" i="5"/>
  <c r="AU105" i="5"/>
  <c r="AR105" i="5"/>
  <c r="AO105" i="5"/>
  <c r="AL105" i="5"/>
  <c r="AI105" i="5"/>
  <c r="AF105" i="5"/>
  <c r="AC105" i="5"/>
  <c r="Z105" i="5"/>
  <c r="W105" i="5"/>
  <c r="T105" i="5"/>
  <c r="Q105" i="5"/>
  <c r="N105" i="5"/>
  <c r="K105" i="5"/>
  <c r="DX104" i="5"/>
  <c r="DU104" i="5"/>
  <c r="DR104" i="5"/>
  <c r="DO104" i="5"/>
  <c r="DL104" i="5"/>
  <c r="DI104" i="5"/>
  <c r="DF104" i="5"/>
  <c r="DC104" i="5"/>
  <c r="CZ104" i="5"/>
  <c r="CW104" i="5"/>
  <c r="CT104" i="5"/>
  <c r="CQ104" i="5"/>
  <c r="CN104" i="5"/>
  <c r="CK104" i="5"/>
  <c r="CH104" i="5"/>
  <c r="CE104" i="5"/>
  <c r="CB104" i="5"/>
  <c r="BY104" i="5"/>
  <c r="BV104" i="5"/>
  <c r="BS104" i="5"/>
  <c r="BP104" i="5"/>
  <c r="BM104" i="5"/>
  <c r="BJ104" i="5"/>
  <c r="BG104" i="5"/>
  <c r="BD104" i="5"/>
  <c r="BA104" i="5"/>
  <c r="AX104" i="5"/>
  <c r="AU104" i="5"/>
  <c r="AR104" i="5"/>
  <c r="AO104" i="5"/>
  <c r="AL104" i="5"/>
  <c r="AI104" i="5"/>
  <c r="AF104" i="5"/>
  <c r="AC104" i="5"/>
  <c r="Z104" i="5"/>
  <c r="W104" i="5"/>
  <c r="T104" i="5"/>
  <c r="Q104" i="5"/>
  <c r="N104" i="5"/>
  <c r="K104" i="5"/>
  <c r="DX103" i="5"/>
  <c r="DU103" i="5"/>
  <c r="DR103" i="5"/>
  <c r="DO103" i="5"/>
  <c r="DL103" i="5"/>
  <c r="DI103" i="5"/>
  <c r="DF103" i="5"/>
  <c r="DC103" i="5"/>
  <c r="CZ103" i="5"/>
  <c r="CW103" i="5"/>
  <c r="CT103" i="5"/>
  <c r="CQ103" i="5"/>
  <c r="CN103" i="5"/>
  <c r="CK103" i="5"/>
  <c r="CH103" i="5"/>
  <c r="CE103" i="5"/>
  <c r="CB103" i="5"/>
  <c r="BY103" i="5"/>
  <c r="BV103" i="5"/>
  <c r="BS103" i="5"/>
  <c r="BP103" i="5"/>
  <c r="BM103" i="5"/>
  <c r="BJ103" i="5"/>
  <c r="BG103" i="5"/>
  <c r="BD103" i="5"/>
  <c r="BA103" i="5"/>
  <c r="AX103" i="5"/>
  <c r="AU103" i="5"/>
  <c r="AR103" i="5"/>
  <c r="AO103" i="5"/>
  <c r="AL103" i="5"/>
  <c r="AI103" i="5"/>
  <c r="AF103" i="5"/>
  <c r="AC103" i="5"/>
  <c r="Z103" i="5"/>
  <c r="W103" i="5"/>
  <c r="T103" i="5"/>
  <c r="Q103" i="5"/>
  <c r="N103" i="5"/>
  <c r="K103" i="5"/>
  <c r="DX102" i="5"/>
  <c r="DU102" i="5"/>
  <c r="DR102" i="5"/>
  <c r="DO102" i="5"/>
  <c r="DL102" i="5"/>
  <c r="DI102" i="5"/>
  <c r="DF102" i="5"/>
  <c r="DC102" i="5"/>
  <c r="CZ102" i="5"/>
  <c r="CW102" i="5"/>
  <c r="CT102" i="5"/>
  <c r="CQ102" i="5"/>
  <c r="CN102" i="5"/>
  <c r="CK102" i="5"/>
  <c r="CH102" i="5"/>
  <c r="CE102" i="5"/>
  <c r="CB102" i="5"/>
  <c r="BY102" i="5"/>
  <c r="BV102" i="5"/>
  <c r="BS102" i="5"/>
  <c r="BP102" i="5"/>
  <c r="BM102" i="5"/>
  <c r="BJ102" i="5"/>
  <c r="BG102" i="5"/>
  <c r="BD102" i="5"/>
  <c r="BA102" i="5"/>
  <c r="AX102" i="5"/>
  <c r="AU102" i="5"/>
  <c r="AR102" i="5"/>
  <c r="AO102" i="5"/>
  <c r="AL102" i="5"/>
  <c r="AI102" i="5"/>
  <c r="AF102" i="5"/>
  <c r="AC102" i="5"/>
  <c r="Z102" i="5"/>
  <c r="W102" i="5"/>
  <c r="T102" i="5"/>
  <c r="Q102" i="5"/>
  <c r="N102" i="5"/>
  <c r="K102" i="5"/>
  <c r="DX101" i="5"/>
  <c r="DU101" i="5"/>
  <c r="DR101" i="5"/>
  <c r="DO101" i="5"/>
  <c r="DL101" i="5"/>
  <c r="DI101" i="5"/>
  <c r="DF101" i="5"/>
  <c r="DC101" i="5"/>
  <c r="CZ101" i="5"/>
  <c r="CW101" i="5"/>
  <c r="CT101" i="5"/>
  <c r="CQ101" i="5"/>
  <c r="CN101" i="5"/>
  <c r="CK101" i="5"/>
  <c r="CH101" i="5"/>
  <c r="CE101" i="5"/>
  <c r="CB101" i="5"/>
  <c r="BY101" i="5"/>
  <c r="BV101" i="5"/>
  <c r="BS101" i="5"/>
  <c r="BP101" i="5"/>
  <c r="BM101" i="5"/>
  <c r="BJ101" i="5"/>
  <c r="BG101" i="5"/>
  <c r="BD101" i="5"/>
  <c r="BA101" i="5"/>
  <c r="AX101" i="5"/>
  <c r="AU101" i="5"/>
  <c r="AR101" i="5"/>
  <c r="AO101" i="5"/>
  <c r="AL101" i="5"/>
  <c r="AI101" i="5"/>
  <c r="AF101" i="5"/>
  <c r="AC101" i="5"/>
  <c r="Z101" i="5"/>
  <c r="W101" i="5"/>
  <c r="T101" i="5"/>
  <c r="Q101" i="5"/>
  <c r="N101" i="5"/>
  <c r="K101" i="5"/>
  <c r="DX100" i="5"/>
  <c r="DU100" i="5"/>
  <c r="DR100" i="5"/>
  <c r="DO100" i="5"/>
  <c r="DL100" i="5"/>
  <c r="DI100" i="5"/>
  <c r="DF100" i="5"/>
  <c r="DC100" i="5"/>
  <c r="CZ100" i="5"/>
  <c r="CW100" i="5"/>
  <c r="CT100" i="5"/>
  <c r="CQ100" i="5"/>
  <c r="CN100" i="5"/>
  <c r="CK100" i="5"/>
  <c r="CH100" i="5"/>
  <c r="CE100" i="5"/>
  <c r="CB100" i="5"/>
  <c r="BY100" i="5"/>
  <c r="BV100" i="5"/>
  <c r="BS100" i="5"/>
  <c r="BP100" i="5"/>
  <c r="BM100" i="5"/>
  <c r="BJ100" i="5"/>
  <c r="BG100" i="5"/>
  <c r="BD100" i="5"/>
  <c r="BA100" i="5"/>
  <c r="AX100" i="5"/>
  <c r="AU100" i="5"/>
  <c r="AR100" i="5"/>
  <c r="AO100" i="5"/>
  <c r="AL100" i="5"/>
  <c r="AI100" i="5"/>
  <c r="AF100" i="5"/>
  <c r="AC100" i="5"/>
  <c r="Z100" i="5"/>
  <c r="W100" i="5"/>
  <c r="T100" i="5"/>
  <c r="Q100" i="5"/>
  <c r="N100" i="5"/>
  <c r="K100" i="5"/>
  <c r="DX99" i="5"/>
  <c r="DU99" i="5"/>
  <c r="DR99" i="5"/>
  <c r="DO99" i="5"/>
  <c r="DL99" i="5"/>
  <c r="DI99" i="5"/>
  <c r="DF99" i="5"/>
  <c r="DC99" i="5"/>
  <c r="CZ99" i="5"/>
  <c r="CW99" i="5"/>
  <c r="CT99" i="5"/>
  <c r="CQ99" i="5"/>
  <c r="CN99" i="5"/>
  <c r="CK99" i="5"/>
  <c r="CH99" i="5"/>
  <c r="CE99" i="5"/>
  <c r="CB99" i="5"/>
  <c r="BY99" i="5"/>
  <c r="BV99" i="5"/>
  <c r="BS99" i="5"/>
  <c r="BP99" i="5"/>
  <c r="BM99" i="5"/>
  <c r="BJ99" i="5"/>
  <c r="BG99" i="5"/>
  <c r="BD99" i="5"/>
  <c r="BA99" i="5"/>
  <c r="AX99" i="5"/>
  <c r="AU99" i="5"/>
  <c r="AR99" i="5"/>
  <c r="AO99" i="5"/>
  <c r="AL99" i="5"/>
  <c r="AI99" i="5"/>
  <c r="AF99" i="5"/>
  <c r="AC99" i="5"/>
  <c r="Z99" i="5"/>
  <c r="W99" i="5"/>
  <c r="T99" i="5"/>
  <c r="Q99" i="5"/>
  <c r="N99" i="5"/>
  <c r="K99" i="5"/>
  <c r="DX98" i="5"/>
  <c r="DU98" i="5"/>
  <c r="DR98" i="5"/>
  <c r="DO98" i="5"/>
  <c r="DL98" i="5"/>
  <c r="DI98" i="5"/>
  <c r="DF98" i="5"/>
  <c r="DC98" i="5"/>
  <c r="CZ98" i="5"/>
  <c r="CW98" i="5"/>
  <c r="CT98" i="5"/>
  <c r="CQ98" i="5"/>
  <c r="CN98" i="5"/>
  <c r="CK98" i="5"/>
  <c r="CH98" i="5"/>
  <c r="CE98" i="5"/>
  <c r="CB98" i="5"/>
  <c r="BY98" i="5"/>
  <c r="BV98" i="5"/>
  <c r="BS98" i="5"/>
  <c r="BP98" i="5"/>
  <c r="BM98" i="5"/>
  <c r="BJ98" i="5"/>
  <c r="BG98" i="5"/>
  <c r="BD98" i="5"/>
  <c r="BA98" i="5"/>
  <c r="AX98" i="5"/>
  <c r="AU98" i="5"/>
  <c r="AR98" i="5"/>
  <c r="AO98" i="5"/>
  <c r="AL98" i="5"/>
  <c r="AI98" i="5"/>
  <c r="AF98" i="5"/>
  <c r="AC98" i="5"/>
  <c r="Z98" i="5"/>
  <c r="W98" i="5"/>
  <c r="T98" i="5"/>
  <c r="Q98" i="5"/>
  <c r="N98" i="5"/>
  <c r="K98" i="5"/>
  <c r="DX97" i="5"/>
  <c r="DU97" i="5"/>
  <c r="DR97" i="5"/>
  <c r="DO97" i="5"/>
  <c r="DL97" i="5"/>
  <c r="DI97" i="5"/>
  <c r="DF97" i="5"/>
  <c r="DC97" i="5"/>
  <c r="CZ97" i="5"/>
  <c r="CW97" i="5"/>
  <c r="CT97" i="5"/>
  <c r="CQ97" i="5"/>
  <c r="CN97" i="5"/>
  <c r="CK97" i="5"/>
  <c r="CH97" i="5"/>
  <c r="CE97" i="5"/>
  <c r="CB97" i="5"/>
  <c r="BY97" i="5"/>
  <c r="BV97" i="5"/>
  <c r="BS97" i="5"/>
  <c r="BP97" i="5"/>
  <c r="BM97" i="5"/>
  <c r="BJ97" i="5"/>
  <c r="BG97" i="5"/>
  <c r="BD97" i="5"/>
  <c r="BA97" i="5"/>
  <c r="AX97" i="5"/>
  <c r="AU97" i="5"/>
  <c r="AR97" i="5"/>
  <c r="AO97" i="5"/>
  <c r="AL97" i="5"/>
  <c r="AI97" i="5"/>
  <c r="AF97" i="5"/>
  <c r="AC97" i="5"/>
  <c r="Z97" i="5"/>
  <c r="W97" i="5"/>
  <c r="T97" i="5"/>
  <c r="Q97" i="5"/>
  <c r="N97" i="5"/>
  <c r="K97" i="5"/>
  <c r="DX96" i="5"/>
  <c r="DU96" i="5"/>
  <c r="DR96" i="5"/>
  <c r="DO96" i="5"/>
  <c r="DL96" i="5"/>
  <c r="DI96" i="5"/>
  <c r="DF96" i="5"/>
  <c r="DC96" i="5"/>
  <c r="CZ96" i="5"/>
  <c r="CW96" i="5"/>
  <c r="CT96" i="5"/>
  <c r="CQ96" i="5"/>
  <c r="CN96" i="5"/>
  <c r="CK96" i="5"/>
  <c r="CH96" i="5"/>
  <c r="CE96" i="5"/>
  <c r="CB96" i="5"/>
  <c r="BY96" i="5"/>
  <c r="BV96" i="5"/>
  <c r="BS96" i="5"/>
  <c r="BP96" i="5"/>
  <c r="BM96" i="5"/>
  <c r="BJ96" i="5"/>
  <c r="BG96" i="5"/>
  <c r="BD96" i="5"/>
  <c r="BA96" i="5"/>
  <c r="AX96" i="5"/>
  <c r="AU96" i="5"/>
  <c r="AR96" i="5"/>
  <c r="AO96" i="5"/>
  <c r="AL96" i="5"/>
  <c r="AI96" i="5"/>
  <c r="AF96" i="5"/>
  <c r="AC96" i="5"/>
  <c r="Z96" i="5"/>
  <c r="W96" i="5"/>
  <c r="T96" i="5"/>
  <c r="Q96" i="5"/>
  <c r="N96" i="5"/>
  <c r="K96" i="5"/>
  <c r="DX95" i="5"/>
  <c r="DU95" i="5"/>
  <c r="DR95" i="5"/>
  <c r="DO95" i="5"/>
  <c r="DL95" i="5"/>
  <c r="DI95" i="5"/>
  <c r="DF95" i="5"/>
  <c r="DC95" i="5"/>
  <c r="CZ95" i="5"/>
  <c r="CW95" i="5"/>
  <c r="CT95" i="5"/>
  <c r="CQ95" i="5"/>
  <c r="CN95" i="5"/>
  <c r="CK95" i="5"/>
  <c r="CH95" i="5"/>
  <c r="CE95" i="5"/>
  <c r="CB95" i="5"/>
  <c r="BY95" i="5"/>
  <c r="BV95" i="5"/>
  <c r="BS95" i="5"/>
  <c r="BP95" i="5"/>
  <c r="BM95" i="5"/>
  <c r="BJ95" i="5"/>
  <c r="BG95" i="5"/>
  <c r="BD95" i="5"/>
  <c r="BA95" i="5"/>
  <c r="AX95" i="5"/>
  <c r="AU95" i="5"/>
  <c r="AR95" i="5"/>
  <c r="AO95" i="5"/>
  <c r="AL95" i="5"/>
  <c r="AI95" i="5"/>
  <c r="AF95" i="5"/>
  <c r="AC95" i="5"/>
  <c r="Z95" i="5"/>
  <c r="W95" i="5"/>
  <c r="T95" i="5"/>
  <c r="Q95" i="5"/>
  <c r="N95" i="5"/>
  <c r="K95" i="5"/>
  <c r="DX94" i="5"/>
  <c r="DU94" i="5"/>
  <c r="DR94" i="5"/>
  <c r="DO94" i="5"/>
  <c r="DL94" i="5"/>
  <c r="DI94" i="5"/>
  <c r="DF94" i="5"/>
  <c r="DC94" i="5"/>
  <c r="CZ94" i="5"/>
  <c r="CW94" i="5"/>
  <c r="CT94" i="5"/>
  <c r="CQ94" i="5"/>
  <c r="CN94" i="5"/>
  <c r="CK94" i="5"/>
  <c r="CH94" i="5"/>
  <c r="CE94" i="5"/>
  <c r="CB94" i="5"/>
  <c r="BY94" i="5"/>
  <c r="BV94" i="5"/>
  <c r="BS94" i="5"/>
  <c r="BP94" i="5"/>
  <c r="BM94" i="5"/>
  <c r="BJ94" i="5"/>
  <c r="BG94" i="5"/>
  <c r="BD94" i="5"/>
  <c r="BA94" i="5"/>
  <c r="AX94" i="5"/>
  <c r="AU94" i="5"/>
  <c r="AR94" i="5"/>
  <c r="AO94" i="5"/>
  <c r="AL94" i="5"/>
  <c r="AI94" i="5"/>
  <c r="AF94" i="5"/>
  <c r="AC94" i="5"/>
  <c r="Z94" i="5"/>
  <c r="W94" i="5"/>
  <c r="T94" i="5"/>
  <c r="Q94" i="5"/>
  <c r="N94" i="5"/>
  <c r="K94" i="5"/>
  <c r="DX93" i="5"/>
  <c r="DU93" i="5"/>
  <c r="DR93" i="5"/>
  <c r="DO93" i="5"/>
  <c r="DL93" i="5"/>
  <c r="DI93" i="5"/>
  <c r="DF93" i="5"/>
  <c r="DC93" i="5"/>
  <c r="CZ93" i="5"/>
  <c r="CW93" i="5"/>
  <c r="CT93" i="5"/>
  <c r="CQ93" i="5"/>
  <c r="CN93" i="5"/>
  <c r="CK93" i="5"/>
  <c r="CH93" i="5"/>
  <c r="CE93" i="5"/>
  <c r="CB93" i="5"/>
  <c r="BY93" i="5"/>
  <c r="BV93" i="5"/>
  <c r="BS93" i="5"/>
  <c r="BP93" i="5"/>
  <c r="BM93" i="5"/>
  <c r="BJ93" i="5"/>
  <c r="BG93" i="5"/>
  <c r="BD93" i="5"/>
  <c r="BA93" i="5"/>
  <c r="AX93" i="5"/>
  <c r="AU93" i="5"/>
  <c r="AR93" i="5"/>
  <c r="AO93" i="5"/>
  <c r="AL93" i="5"/>
  <c r="AI93" i="5"/>
  <c r="AF93" i="5"/>
  <c r="AC93" i="5"/>
  <c r="Z93" i="5"/>
  <c r="W93" i="5"/>
  <c r="T93" i="5"/>
  <c r="Q93" i="5"/>
  <c r="N93" i="5"/>
  <c r="K93" i="5"/>
  <c r="DX92" i="5"/>
  <c r="DU92" i="5"/>
  <c r="DR92" i="5"/>
  <c r="DO92" i="5"/>
  <c r="DL92" i="5"/>
  <c r="DI92" i="5"/>
  <c r="DF92" i="5"/>
  <c r="DC92" i="5"/>
  <c r="CZ92" i="5"/>
  <c r="CW92" i="5"/>
  <c r="CT92" i="5"/>
  <c r="CQ92" i="5"/>
  <c r="CN92" i="5"/>
  <c r="CK92" i="5"/>
  <c r="CH92" i="5"/>
  <c r="CE92" i="5"/>
  <c r="CB92" i="5"/>
  <c r="BY92" i="5"/>
  <c r="BV92" i="5"/>
  <c r="BS92" i="5"/>
  <c r="BP92" i="5"/>
  <c r="BM92" i="5"/>
  <c r="BJ92" i="5"/>
  <c r="BG92" i="5"/>
  <c r="BD92" i="5"/>
  <c r="BA92" i="5"/>
  <c r="AX92" i="5"/>
  <c r="AU92" i="5"/>
  <c r="AR92" i="5"/>
  <c r="AO92" i="5"/>
  <c r="AL92" i="5"/>
  <c r="AI92" i="5"/>
  <c r="AF92" i="5"/>
  <c r="AC92" i="5"/>
  <c r="Z92" i="5"/>
  <c r="W92" i="5"/>
  <c r="T92" i="5"/>
  <c r="Q92" i="5"/>
  <c r="N92" i="5"/>
  <c r="K92" i="5"/>
  <c r="DX91" i="5"/>
  <c r="DU91" i="5"/>
  <c r="DR91" i="5"/>
  <c r="DO91" i="5"/>
  <c r="DL91" i="5"/>
  <c r="DI91" i="5"/>
  <c r="DF91" i="5"/>
  <c r="DC91" i="5"/>
  <c r="CZ91" i="5"/>
  <c r="CW91" i="5"/>
  <c r="CT91" i="5"/>
  <c r="CQ91" i="5"/>
  <c r="CN91" i="5"/>
  <c r="CK91" i="5"/>
  <c r="CH91" i="5"/>
  <c r="CE91" i="5"/>
  <c r="CB91" i="5"/>
  <c r="BY91" i="5"/>
  <c r="BV91" i="5"/>
  <c r="BS91" i="5"/>
  <c r="BP91" i="5"/>
  <c r="BM91" i="5"/>
  <c r="BJ91" i="5"/>
  <c r="BG91" i="5"/>
  <c r="BD91" i="5"/>
  <c r="BA91" i="5"/>
  <c r="AX91" i="5"/>
  <c r="AU91" i="5"/>
  <c r="AR91" i="5"/>
  <c r="AO91" i="5"/>
  <c r="AL91" i="5"/>
  <c r="AI91" i="5"/>
  <c r="AF91" i="5"/>
  <c r="AC91" i="5"/>
  <c r="Z91" i="5"/>
  <c r="W91" i="5"/>
  <c r="T91" i="5"/>
  <c r="Q91" i="5"/>
  <c r="N91" i="5"/>
  <c r="K91" i="5"/>
  <c r="DX90" i="5"/>
  <c r="DU90" i="5"/>
  <c r="DR90" i="5"/>
  <c r="DO90" i="5"/>
  <c r="DL90" i="5"/>
  <c r="DI90" i="5"/>
  <c r="DF90" i="5"/>
  <c r="DC90" i="5"/>
  <c r="CZ90" i="5"/>
  <c r="CW90" i="5"/>
  <c r="CT90" i="5"/>
  <c r="CQ90" i="5"/>
  <c r="CN90" i="5"/>
  <c r="CK90" i="5"/>
  <c r="CH90" i="5"/>
  <c r="CE90" i="5"/>
  <c r="CB90" i="5"/>
  <c r="BY90" i="5"/>
  <c r="BV90" i="5"/>
  <c r="BS90" i="5"/>
  <c r="BP90" i="5"/>
  <c r="BM90" i="5"/>
  <c r="BJ90" i="5"/>
  <c r="BG90" i="5"/>
  <c r="BD90" i="5"/>
  <c r="BA90" i="5"/>
  <c r="AX90" i="5"/>
  <c r="AU90" i="5"/>
  <c r="AR90" i="5"/>
  <c r="AO90" i="5"/>
  <c r="AL90" i="5"/>
  <c r="AI90" i="5"/>
  <c r="AF90" i="5"/>
  <c r="AC90" i="5"/>
  <c r="Z90" i="5"/>
  <c r="W90" i="5"/>
  <c r="T90" i="5"/>
  <c r="Q90" i="5"/>
  <c r="N90" i="5"/>
  <c r="K90" i="5"/>
  <c r="DX89" i="5"/>
  <c r="DU89" i="5"/>
  <c r="DR89" i="5"/>
  <c r="DO89" i="5"/>
  <c r="DL89" i="5"/>
  <c r="DI89" i="5"/>
  <c r="DF89" i="5"/>
  <c r="DC89" i="5"/>
  <c r="CZ89" i="5"/>
  <c r="CW89" i="5"/>
  <c r="CT89" i="5"/>
  <c r="CQ89" i="5"/>
  <c r="CN89" i="5"/>
  <c r="CK89" i="5"/>
  <c r="CH89" i="5"/>
  <c r="CE89" i="5"/>
  <c r="CB89" i="5"/>
  <c r="BY89" i="5"/>
  <c r="BV89" i="5"/>
  <c r="BS89" i="5"/>
  <c r="BP89" i="5"/>
  <c r="BM89" i="5"/>
  <c r="BJ89" i="5"/>
  <c r="BG89" i="5"/>
  <c r="BD89" i="5"/>
  <c r="BA89" i="5"/>
  <c r="AX89" i="5"/>
  <c r="AU89" i="5"/>
  <c r="AR89" i="5"/>
  <c r="AO89" i="5"/>
  <c r="AL89" i="5"/>
  <c r="AI89" i="5"/>
  <c r="AF89" i="5"/>
  <c r="AC89" i="5"/>
  <c r="Z89" i="5"/>
  <c r="W89" i="5"/>
  <c r="T89" i="5"/>
  <c r="Q89" i="5"/>
  <c r="N89" i="5"/>
  <c r="K89" i="5"/>
  <c r="DX88" i="5"/>
  <c r="DU88" i="5"/>
  <c r="DR88" i="5"/>
  <c r="DO88" i="5"/>
  <c r="DL88" i="5"/>
  <c r="DI88" i="5"/>
  <c r="DF88" i="5"/>
  <c r="DC88" i="5"/>
  <c r="CZ88" i="5"/>
  <c r="CW88" i="5"/>
  <c r="CT88" i="5"/>
  <c r="CQ88" i="5"/>
  <c r="CN88" i="5"/>
  <c r="CK88" i="5"/>
  <c r="CH88" i="5"/>
  <c r="CE88" i="5"/>
  <c r="CB88" i="5"/>
  <c r="BY88" i="5"/>
  <c r="BV88" i="5"/>
  <c r="BS88" i="5"/>
  <c r="BP88" i="5"/>
  <c r="BM88" i="5"/>
  <c r="BJ88" i="5"/>
  <c r="BG88" i="5"/>
  <c r="BD88" i="5"/>
  <c r="BA88" i="5"/>
  <c r="AX88" i="5"/>
  <c r="AU88" i="5"/>
  <c r="AR88" i="5"/>
  <c r="AO88" i="5"/>
  <c r="AL88" i="5"/>
  <c r="AI88" i="5"/>
  <c r="AF88" i="5"/>
  <c r="AC88" i="5"/>
  <c r="Z88" i="5"/>
  <c r="W88" i="5"/>
  <c r="T88" i="5"/>
  <c r="Q88" i="5"/>
  <c r="N88" i="5"/>
  <c r="K88" i="5"/>
  <c r="DX87" i="5"/>
  <c r="DU87" i="5"/>
  <c r="DR87" i="5"/>
  <c r="DO87" i="5"/>
  <c r="DL87" i="5"/>
  <c r="DI87" i="5"/>
  <c r="DF87" i="5"/>
  <c r="DC87" i="5"/>
  <c r="CZ87" i="5"/>
  <c r="CW87" i="5"/>
  <c r="CT87" i="5"/>
  <c r="CQ87" i="5"/>
  <c r="CN87" i="5"/>
  <c r="CK87" i="5"/>
  <c r="CH87" i="5"/>
  <c r="CE87" i="5"/>
  <c r="CB87" i="5"/>
  <c r="BY87" i="5"/>
  <c r="BV87" i="5"/>
  <c r="BS87" i="5"/>
  <c r="BP87" i="5"/>
  <c r="BM87" i="5"/>
  <c r="BJ87" i="5"/>
  <c r="BG87" i="5"/>
  <c r="BD87" i="5"/>
  <c r="BA87" i="5"/>
  <c r="AX87" i="5"/>
  <c r="AU87" i="5"/>
  <c r="AR87" i="5"/>
  <c r="AO87" i="5"/>
  <c r="AL87" i="5"/>
  <c r="AI87" i="5"/>
  <c r="AF87" i="5"/>
  <c r="AC87" i="5"/>
  <c r="Z87" i="5"/>
  <c r="W87" i="5"/>
  <c r="T87" i="5"/>
  <c r="Q87" i="5"/>
  <c r="N87" i="5"/>
  <c r="K87" i="5"/>
  <c r="DX86" i="5"/>
  <c r="DU86" i="5"/>
  <c r="DR86" i="5"/>
  <c r="DO86" i="5"/>
  <c r="DL86" i="5"/>
  <c r="DI86" i="5"/>
  <c r="DF86" i="5"/>
  <c r="DC86" i="5"/>
  <c r="CZ86" i="5"/>
  <c r="CW86" i="5"/>
  <c r="CT86" i="5"/>
  <c r="CQ86" i="5"/>
  <c r="CN86" i="5"/>
  <c r="CK86" i="5"/>
  <c r="CH86" i="5"/>
  <c r="CE86" i="5"/>
  <c r="CB86" i="5"/>
  <c r="BY86" i="5"/>
  <c r="BV86" i="5"/>
  <c r="BS86" i="5"/>
  <c r="BP86" i="5"/>
  <c r="BM86" i="5"/>
  <c r="BJ86" i="5"/>
  <c r="BG86" i="5"/>
  <c r="BD86" i="5"/>
  <c r="BA86" i="5"/>
  <c r="AX86" i="5"/>
  <c r="AU86" i="5"/>
  <c r="AR86" i="5"/>
  <c r="AO86" i="5"/>
  <c r="AL86" i="5"/>
  <c r="AI86" i="5"/>
  <c r="AF86" i="5"/>
  <c r="AC86" i="5"/>
  <c r="Z86" i="5"/>
  <c r="W86" i="5"/>
  <c r="T86" i="5"/>
  <c r="Q86" i="5"/>
  <c r="N86" i="5"/>
  <c r="K86" i="5"/>
  <c r="DX85" i="5"/>
  <c r="DU85" i="5"/>
  <c r="DR85" i="5"/>
  <c r="DO85" i="5"/>
  <c r="DL85" i="5"/>
  <c r="DI85" i="5"/>
  <c r="DF85" i="5"/>
  <c r="DC85" i="5"/>
  <c r="CZ85" i="5"/>
  <c r="CW85" i="5"/>
  <c r="CT85" i="5"/>
  <c r="CQ85" i="5"/>
  <c r="CN85" i="5"/>
  <c r="CK85" i="5"/>
  <c r="CH85" i="5"/>
  <c r="CE85" i="5"/>
  <c r="CB85" i="5"/>
  <c r="BY85" i="5"/>
  <c r="BV85" i="5"/>
  <c r="BS85" i="5"/>
  <c r="BP85" i="5"/>
  <c r="BM85" i="5"/>
  <c r="BJ85" i="5"/>
  <c r="BG85" i="5"/>
  <c r="BD85" i="5"/>
  <c r="BA85" i="5"/>
  <c r="AX85" i="5"/>
  <c r="AU85" i="5"/>
  <c r="AR85" i="5"/>
  <c r="AO85" i="5"/>
  <c r="AL85" i="5"/>
  <c r="AI85" i="5"/>
  <c r="AF85" i="5"/>
  <c r="AC85" i="5"/>
  <c r="Z85" i="5"/>
  <c r="W85" i="5"/>
  <c r="T85" i="5"/>
  <c r="Q85" i="5"/>
  <c r="N85" i="5"/>
  <c r="K85" i="5"/>
  <c r="DX84" i="5"/>
  <c r="DU84" i="5"/>
  <c r="DR84" i="5"/>
  <c r="DO84" i="5"/>
  <c r="DL84" i="5"/>
  <c r="DI84" i="5"/>
  <c r="DF84" i="5"/>
  <c r="DC84" i="5"/>
  <c r="CZ84" i="5"/>
  <c r="CW84" i="5"/>
  <c r="CT84" i="5"/>
  <c r="CQ84" i="5"/>
  <c r="CN84" i="5"/>
  <c r="CK84" i="5"/>
  <c r="CH84" i="5"/>
  <c r="CE84" i="5"/>
  <c r="CB84" i="5"/>
  <c r="BY84" i="5"/>
  <c r="BV84" i="5"/>
  <c r="BS84" i="5"/>
  <c r="BP84" i="5"/>
  <c r="BM84" i="5"/>
  <c r="BJ84" i="5"/>
  <c r="BG84" i="5"/>
  <c r="BD84" i="5"/>
  <c r="BA84" i="5"/>
  <c r="AX84" i="5"/>
  <c r="AU84" i="5"/>
  <c r="AR84" i="5"/>
  <c r="AO84" i="5"/>
  <c r="AL84" i="5"/>
  <c r="AI84" i="5"/>
  <c r="AF84" i="5"/>
  <c r="AC84" i="5"/>
  <c r="Z84" i="5"/>
  <c r="W84" i="5"/>
  <c r="T84" i="5"/>
  <c r="Q84" i="5"/>
  <c r="N84" i="5"/>
  <c r="K84" i="5"/>
  <c r="DX83" i="5"/>
  <c r="DU83" i="5"/>
  <c r="DR83" i="5"/>
  <c r="DO83" i="5"/>
  <c r="DL83" i="5"/>
  <c r="DI83" i="5"/>
  <c r="DF83" i="5"/>
  <c r="DC83" i="5"/>
  <c r="CZ83" i="5"/>
  <c r="CW83" i="5"/>
  <c r="CT83" i="5"/>
  <c r="CQ83" i="5"/>
  <c r="CN83" i="5"/>
  <c r="CK83" i="5"/>
  <c r="CH83" i="5"/>
  <c r="CE83" i="5"/>
  <c r="CB83" i="5"/>
  <c r="BY83" i="5"/>
  <c r="BV83" i="5"/>
  <c r="BS83" i="5"/>
  <c r="BP83" i="5"/>
  <c r="BM83" i="5"/>
  <c r="BJ83" i="5"/>
  <c r="BG83" i="5"/>
  <c r="BD83" i="5"/>
  <c r="BA83" i="5"/>
  <c r="AX83" i="5"/>
  <c r="AU83" i="5"/>
  <c r="AR83" i="5"/>
  <c r="AO83" i="5"/>
  <c r="AL83" i="5"/>
  <c r="AI83" i="5"/>
  <c r="AF83" i="5"/>
  <c r="AC83" i="5"/>
  <c r="Z83" i="5"/>
  <c r="W83" i="5"/>
  <c r="T83" i="5"/>
  <c r="Q83" i="5"/>
  <c r="N83" i="5"/>
  <c r="K83" i="5"/>
  <c r="DX82" i="5"/>
  <c r="DU82" i="5"/>
  <c r="DR82" i="5"/>
  <c r="DO82" i="5"/>
  <c r="DL82" i="5"/>
  <c r="DI82" i="5"/>
  <c r="DF82" i="5"/>
  <c r="DC82" i="5"/>
  <c r="CZ82" i="5"/>
  <c r="CW82" i="5"/>
  <c r="CT82" i="5"/>
  <c r="CQ82" i="5"/>
  <c r="CN82" i="5"/>
  <c r="CK82" i="5"/>
  <c r="CH82" i="5"/>
  <c r="CE82" i="5"/>
  <c r="CB82" i="5"/>
  <c r="BY82" i="5"/>
  <c r="BV82" i="5"/>
  <c r="BS82" i="5"/>
  <c r="BP82" i="5"/>
  <c r="BM82" i="5"/>
  <c r="BJ82" i="5"/>
  <c r="BG82" i="5"/>
  <c r="BD82" i="5"/>
  <c r="BA82" i="5"/>
  <c r="AX82" i="5"/>
  <c r="AU82" i="5"/>
  <c r="AR82" i="5"/>
  <c r="AO82" i="5"/>
  <c r="AL82" i="5"/>
  <c r="AI82" i="5"/>
  <c r="AF82" i="5"/>
  <c r="AC82" i="5"/>
  <c r="Z82" i="5"/>
  <c r="W82" i="5"/>
  <c r="T82" i="5"/>
  <c r="Q82" i="5"/>
  <c r="N82" i="5"/>
  <c r="K82" i="5"/>
  <c r="DX81" i="5"/>
  <c r="DU81" i="5"/>
  <c r="DR81" i="5"/>
  <c r="DO81" i="5"/>
  <c r="DL81" i="5"/>
  <c r="DI81" i="5"/>
  <c r="DF81" i="5"/>
  <c r="DC81" i="5"/>
  <c r="CZ81" i="5"/>
  <c r="CW81" i="5"/>
  <c r="CT81" i="5"/>
  <c r="CQ81" i="5"/>
  <c r="CN81" i="5"/>
  <c r="CK81" i="5"/>
  <c r="CH81" i="5"/>
  <c r="CE81" i="5"/>
  <c r="CB81" i="5"/>
  <c r="BY81" i="5"/>
  <c r="BV81" i="5"/>
  <c r="BS81" i="5"/>
  <c r="BP81" i="5"/>
  <c r="BM81" i="5"/>
  <c r="BJ81" i="5"/>
  <c r="BG81" i="5"/>
  <c r="BD81" i="5"/>
  <c r="BA81" i="5"/>
  <c r="AX81" i="5"/>
  <c r="AU81" i="5"/>
  <c r="AR81" i="5"/>
  <c r="AO81" i="5"/>
  <c r="AL81" i="5"/>
  <c r="AI81" i="5"/>
  <c r="AF81" i="5"/>
  <c r="AC81" i="5"/>
  <c r="Z81" i="5"/>
  <c r="W81" i="5"/>
  <c r="T81" i="5"/>
  <c r="Q81" i="5"/>
  <c r="N81" i="5"/>
  <c r="K81" i="5"/>
  <c r="DX80" i="5"/>
  <c r="DU80" i="5"/>
  <c r="DR80" i="5"/>
  <c r="DO80" i="5"/>
  <c r="DL80" i="5"/>
  <c r="DI80" i="5"/>
  <c r="DF80" i="5"/>
  <c r="DC80" i="5"/>
  <c r="CZ80" i="5"/>
  <c r="CW80" i="5"/>
  <c r="CT80" i="5"/>
  <c r="CQ80" i="5"/>
  <c r="CN80" i="5"/>
  <c r="CK80" i="5"/>
  <c r="CH80" i="5"/>
  <c r="CE80" i="5"/>
  <c r="CB80" i="5"/>
  <c r="BY80" i="5"/>
  <c r="BV80" i="5"/>
  <c r="BS80" i="5"/>
  <c r="BP80" i="5"/>
  <c r="BM80" i="5"/>
  <c r="BJ80" i="5"/>
  <c r="BG80" i="5"/>
  <c r="BD80" i="5"/>
  <c r="BA80" i="5"/>
  <c r="AX80" i="5"/>
  <c r="AU80" i="5"/>
  <c r="AR80" i="5"/>
  <c r="AO80" i="5"/>
  <c r="AL80" i="5"/>
  <c r="AI80" i="5"/>
  <c r="AF80" i="5"/>
  <c r="AC80" i="5"/>
  <c r="Z80" i="5"/>
  <c r="W80" i="5"/>
  <c r="T80" i="5"/>
  <c r="Q80" i="5"/>
  <c r="N80" i="5"/>
  <c r="K80" i="5"/>
  <c r="DX79" i="5"/>
  <c r="DU79" i="5"/>
  <c r="DR79" i="5"/>
  <c r="DO79" i="5"/>
  <c r="DL79" i="5"/>
  <c r="DI79" i="5"/>
  <c r="DF79" i="5"/>
  <c r="DC79" i="5"/>
  <c r="CZ79" i="5"/>
  <c r="CW79" i="5"/>
  <c r="CT79" i="5"/>
  <c r="CQ79" i="5"/>
  <c r="CN79" i="5"/>
  <c r="CK79" i="5"/>
  <c r="CH79" i="5"/>
  <c r="CE79" i="5"/>
  <c r="CB79" i="5"/>
  <c r="BY79" i="5"/>
  <c r="BV79" i="5"/>
  <c r="BS79" i="5"/>
  <c r="BP79" i="5"/>
  <c r="BM79" i="5"/>
  <c r="BJ79" i="5"/>
  <c r="BG79" i="5"/>
  <c r="BD79" i="5"/>
  <c r="BA79" i="5"/>
  <c r="AX79" i="5"/>
  <c r="AU79" i="5"/>
  <c r="AR79" i="5"/>
  <c r="AO79" i="5"/>
  <c r="AL79" i="5"/>
  <c r="AI79" i="5"/>
  <c r="AF79" i="5"/>
  <c r="AC79" i="5"/>
  <c r="Z79" i="5"/>
  <c r="W79" i="5"/>
  <c r="T79" i="5"/>
  <c r="Q79" i="5"/>
  <c r="N79" i="5"/>
  <c r="K79" i="5"/>
  <c r="DX78" i="5"/>
  <c r="DU78" i="5"/>
  <c r="DR78" i="5"/>
  <c r="DO78" i="5"/>
  <c r="DL78" i="5"/>
  <c r="DI78" i="5"/>
  <c r="DF78" i="5"/>
  <c r="DC78" i="5"/>
  <c r="CZ78" i="5"/>
  <c r="CW78" i="5"/>
  <c r="CT78" i="5"/>
  <c r="CQ78" i="5"/>
  <c r="CN78" i="5"/>
  <c r="CK78" i="5"/>
  <c r="CH78" i="5"/>
  <c r="CE78" i="5"/>
  <c r="CB78" i="5"/>
  <c r="BY78" i="5"/>
  <c r="BV78" i="5"/>
  <c r="BS78" i="5"/>
  <c r="BP78" i="5"/>
  <c r="BM78" i="5"/>
  <c r="BJ78" i="5"/>
  <c r="BG78" i="5"/>
  <c r="BD78" i="5"/>
  <c r="BA78" i="5"/>
  <c r="AX78" i="5"/>
  <c r="AU78" i="5"/>
  <c r="AR78" i="5"/>
  <c r="AO78" i="5"/>
  <c r="AL78" i="5"/>
  <c r="AI78" i="5"/>
  <c r="AF78" i="5"/>
  <c r="AC78" i="5"/>
  <c r="Z78" i="5"/>
  <c r="W78" i="5"/>
  <c r="T78" i="5"/>
  <c r="Q78" i="5"/>
  <c r="N78" i="5"/>
  <c r="K78" i="5"/>
  <c r="DX77" i="5"/>
  <c r="DU77" i="5"/>
  <c r="DR77" i="5"/>
  <c r="DO77" i="5"/>
  <c r="DL77" i="5"/>
  <c r="DI77" i="5"/>
  <c r="DF77" i="5"/>
  <c r="DC77" i="5"/>
  <c r="CZ77" i="5"/>
  <c r="CW77" i="5"/>
  <c r="CT77" i="5"/>
  <c r="CQ77" i="5"/>
  <c r="CN77" i="5"/>
  <c r="CK77" i="5"/>
  <c r="CH77" i="5"/>
  <c r="CE77" i="5"/>
  <c r="CB77" i="5"/>
  <c r="BY77" i="5"/>
  <c r="BV77" i="5"/>
  <c r="BS77" i="5"/>
  <c r="BP77" i="5"/>
  <c r="BM77" i="5"/>
  <c r="BJ77" i="5"/>
  <c r="BG77" i="5"/>
  <c r="BD77" i="5"/>
  <c r="BA77" i="5"/>
  <c r="AX77" i="5"/>
  <c r="AU77" i="5"/>
  <c r="AR77" i="5"/>
  <c r="AO77" i="5"/>
  <c r="AL77" i="5"/>
  <c r="AI77" i="5"/>
  <c r="AF77" i="5"/>
  <c r="AC77" i="5"/>
  <c r="Z77" i="5"/>
  <c r="W77" i="5"/>
  <c r="T77" i="5"/>
  <c r="Q77" i="5"/>
  <c r="N77" i="5"/>
  <c r="K77" i="5"/>
  <c r="DX76" i="5"/>
  <c r="DU76" i="5"/>
  <c r="DR76" i="5"/>
  <c r="DO76" i="5"/>
  <c r="DL76" i="5"/>
  <c r="DI76" i="5"/>
  <c r="DF76" i="5"/>
  <c r="DC76" i="5"/>
  <c r="CZ76" i="5"/>
  <c r="CW76" i="5"/>
  <c r="CT76" i="5"/>
  <c r="CQ76" i="5"/>
  <c r="CN76" i="5"/>
  <c r="CK76" i="5"/>
  <c r="CH76" i="5"/>
  <c r="CE76" i="5"/>
  <c r="CB76" i="5"/>
  <c r="BY76" i="5"/>
  <c r="BV76" i="5"/>
  <c r="BS76" i="5"/>
  <c r="BP76" i="5"/>
  <c r="BM76" i="5"/>
  <c r="BJ76" i="5"/>
  <c r="BG76" i="5"/>
  <c r="BD76" i="5"/>
  <c r="BA76" i="5"/>
  <c r="AX76" i="5"/>
  <c r="AU76" i="5"/>
  <c r="AR76" i="5"/>
  <c r="AO76" i="5"/>
  <c r="AL76" i="5"/>
  <c r="AI76" i="5"/>
  <c r="AF76" i="5"/>
  <c r="AC76" i="5"/>
  <c r="Z76" i="5"/>
  <c r="W76" i="5"/>
  <c r="T76" i="5"/>
  <c r="Q76" i="5"/>
  <c r="N76" i="5"/>
  <c r="K76" i="5"/>
  <c r="DX75" i="5"/>
  <c r="DU75" i="5"/>
  <c r="DR75" i="5"/>
  <c r="DO75" i="5"/>
  <c r="DL75" i="5"/>
  <c r="DI75" i="5"/>
  <c r="DF75" i="5"/>
  <c r="DC75" i="5"/>
  <c r="CZ75" i="5"/>
  <c r="CW75" i="5"/>
  <c r="CT75" i="5"/>
  <c r="CQ75" i="5"/>
  <c r="CN75" i="5"/>
  <c r="CK75" i="5"/>
  <c r="CH75" i="5"/>
  <c r="CE75" i="5"/>
  <c r="CB75" i="5"/>
  <c r="BY75" i="5"/>
  <c r="BV75" i="5"/>
  <c r="BS75" i="5"/>
  <c r="BP75" i="5"/>
  <c r="BM75" i="5"/>
  <c r="BJ75" i="5"/>
  <c r="BG75" i="5"/>
  <c r="BD75" i="5"/>
  <c r="BA75" i="5"/>
  <c r="AX75" i="5"/>
  <c r="AU75" i="5"/>
  <c r="AR75" i="5"/>
  <c r="AO75" i="5"/>
  <c r="AL75" i="5"/>
  <c r="AI75" i="5"/>
  <c r="AF75" i="5"/>
  <c r="AC75" i="5"/>
  <c r="Z75" i="5"/>
  <c r="W75" i="5"/>
  <c r="T75" i="5"/>
  <c r="Q75" i="5"/>
  <c r="N75" i="5"/>
  <c r="K75" i="5"/>
  <c r="DX74" i="5"/>
  <c r="DU74" i="5"/>
  <c r="DR74" i="5"/>
  <c r="DO74" i="5"/>
  <c r="DL74" i="5"/>
  <c r="DI74" i="5"/>
  <c r="DF74" i="5"/>
  <c r="DC74" i="5"/>
  <c r="CZ74" i="5"/>
  <c r="CW74" i="5"/>
  <c r="CT74" i="5"/>
  <c r="CQ74" i="5"/>
  <c r="CN74" i="5"/>
  <c r="CK74" i="5"/>
  <c r="CH74" i="5"/>
  <c r="CE74" i="5"/>
  <c r="CB74" i="5"/>
  <c r="BY74" i="5"/>
  <c r="BV74" i="5"/>
  <c r="BS74" i="5"/>
  <c r="BP74" i="5"/>
  <c r="BM74" i="5"/>
  <c r="BJ74" i="5"/>
  <c r="BG74" i="5"/>
  <c r="BD74" i="5"/>
  <c r="BA74" i="5"/>
  <c r="AX74" i="5"/>
  <c r="AU74" i="5"/>
  <c r="AR74" i="5"/>
  <c r="AO74" i="5"/>
  <c r="AL74" i="5"/>
  <c r="AI74" i="5"/>
  <c r="AF74" i="5"/>
  <c r="AC74" i="5"/>
  <c r="Z74" i="5"/>
  <c r="W74" i="5"/>
  <c r="T74" i="5"/>
  <c r="Q74" i="5"/>
  <c r="N74" i="5"/>
  <c r="K74" i="5"/>
  <c r="DX73" i="5"/>
  <c r="DU73" i="5"/>
  <c r="DR73" i="5"/>
  <c r="DO73" i="5"/>
  <c r="DL73" i="5"/>
  <c r="DI73" i="5"/>
  <c r="DF73" i="5"/>
  <c r="DC73" i="5"/>
  <c r="CZ73" i="5"/>
  <c r="CW73" i="5"/>
  <c r="CT73" i="5"/>
  <c r="CQ73" i="5"/>
  <c r="CN73" i="5"/>
  <c r="CK73" i="5"/>
  <c r="CH73" i="5"/>
  <c r="CE73" i="5"/>
  <c r="CB73" i="5"/>
  <c r="BY73" i="5"/>
  <c r="BV73" i="5"/>
  <c r="BS73" i="5"/>
  <c r="BP73" i="5"/>
  <c r="BM73" i="5"/>
  <c r="BJ73" i="5"/>
  <c r="BG73" i="5"/>
  <c r="BD73" i="5"/>
  <c r="BA73" i="5"/>
  <c r="AX73" i="5"/>
  <c r="AU73" i="5"/>
  <c r="AR73" i="5"/>
  <c r="AO73" i="5"/>
  <c r="AL73" i="5"/>
  <c r="AI73" i="5"/>
  <c r="AF73" i="5"/>
  <c r="AC73" i="5"/>
  <c r="Z73" i="5"/>
  <c r="W73" i="5"/>
  <c r="T73" i="5"/>
  <c r="Q73" i="5"/>
  <c r="N73" i="5"/>
  <c r="K73" i="5"/>
  <c r="DX72" i="5"/>
  <c r="DU72" i="5"/>
  <c r="DR72" i="5"/>
  <c r="DO72" i="5"/>
  <c r="DL72" i="5"/>
  <c r="DI72" i="5"/>
  <c r="DF72" i="5"/>
  <c r="DC72" i="5"/>
  <c r="CZ72" i="5"/>
  <c r="CW72" i="5"/>
  <c r="CT72" i="5"/>
  <c r="CQ72" i="5"/>
  <c r="CN72" i="5"/>
  <c r="CK72" i="5"/>
  <c r="CH72" i="5"/>
  <c r="CE72" i="5"/>
  <c r="CB72" i="5"/>
  <c r="BY72" i="5"/>
  <c r="BV72" i="5"/>
  <c r="BS72" i="5"/>
  <c r="BP72" i="5"/>
  <c r="BM72" i="5"/>
  <c r="BJ72" i="5"/>
  <c r="BG72" i="5"/>
  <c r="BD72" i="5"/>
  <c r="BA72" i="5"/>
  <c r="AX72" i="5"/>
  <c r="AU72" i="5"/>
  <c r="AR72" i="5"/>
  <c r="AO72" i="5"/>
  <c r="AL72" i="5"/>
  <c r="AI72" i="5"/>
  <c r="AF72" i="5"/>
  <c r="AC72" i="5"/>
  <c r="Z72" i="5"/>
  <c r="W72" i="5"/>
  <c r="T72" i="5"/>
  <c r="Q72" i="5"/>
  <c r="N72" i="5"/>
  <c r="K72" i="5"/>
  <c r="DX71" i="5"/>
  <c r="DU71" i="5"/>
  <c r="DR71" i="5"/>
  <c r="DO71" i="5"/>
  <c r="DL71" i="5"/>
  <c r="DI71" i="5"/>
  <c r="DF71" i="5"/>
  <c r="DC71" i="5"/>
  <c r="CZ71" i="5"/>
  <c r="CW71" i="5"/>
  <c r="CT71" i="5"/>
  <c r="CQ71" i="5"/>
  <c r="CN71" i="5"/>
  <c r="CK71" i="5"/>
  <c r="CH71" i="5"/>
  <c r="CE71" i="5"/>
  <c r="CB71" i="5"/>
  <c r="BY71" i="5"/>
  <c r="BV71" i="5"/>
  <c r="BS71" i="5"/>
  <c r="BP71" i="5"/>
  <c r="BM71" i="5"/>
  <c r="BJ71" i="5"/>
  <c r="BG71" i="5"/>
  <c r="BD71" i="5"/>
  <c r="BA71" i="5"/>
  <c r="AX71" i="5"/>
  <c r="AU71" i="5"/>
  <c r="AR71" i="5"/>
  <c r="AO71" i="5"/>
  <c r="AL71" i="5"/>
  <c r="AI71" i="5"/>
  <c r="AF71" i="5"/>
  <c r="AC71" i="5"/>
  <c r="Z71" i="5"/>
  <c r="W71" i="5"/>
  <c r="T71" i="5"/>
  <c r="Q71" i="5"/>
  <c r="N71" i="5"/>
  <c r="K71" i="5"/>
  <c r="DX70" i="5"/>
  <c r="DU70" i="5"/>
  <c r="DR70" i="5"/>
  <c r="DO70" i="5"/>
  <c r="DL70" i="5"/>
  <c r="DI70" i="5"/>
  <c r="DF70" i="5"/>
  <c r="DC70" i="5"/>
  <c r="CZ70" i="5"/>
  <c r="CW70" i="5"/>
  <c r="CT70" i="5"/>
  <c r="CQ70" i="5"/>
  <c r="CN70" i="5"/>
  <c r="CK70" i="5"/>
  <c r="CH70" i="5"/>
  <c r="CE70" i="5"/>
  <c r="CB70" i="5"/>
  <c r="BY70" i="5"/>
  <c r="BV70" i="5"/>
  <c r="BS70" i="5"/>
  <c r="BP70" i="5"/>
  <c r="BM70" i="5"/>
  <c r="BJ70" i="5"/>
  <c r="BG70" i="5"/>
  <c r="BD70" i="5"/>
  <c r="BA70" i="5"/>
  <c r="AX70" i="5"/>
  <c r="AU70" i="5"/>
  <c r="AR70" i="5"/>
  <c r="AO70" i="5"/>
  <c r="AL70" i="5"/>
  <c r="AI70" i="5"/>
  <c r="AF70" i="5"/>
  <c r="AC70" i="5"/>
  <c r="Z70" i="5"/>
  <c r="W70" i="5"/>
  <c r="T70" i="5"/>
  <c r="Q70" i="5"/>
  <c r="N70" i="5"/>
  <c r="K70" i="5"/>
  <c r="DX69" i="5"/>
  <c r="DU69" i="5"/>
  <c r="DR69" i="5"/>
  <c r="DO69" i="5"/>
  <c r="DL69" i="5"/>
  <c r="DI69" i="5"/>
  <c r="DF69" i="5"/>
  <c r="DC69" i="5"/>
  <c r="CZ69" i="5"/>
  <c r="CW69" i="5"/>
  <c r="CT69" i="5"/>
  <c r="CQ69" i="5"/>
  <c r="CN69" i="5"/>
  <c r="CK69" i="5"/>
  <c r="CH69" i="5"/>
  <c r="CE69" i="5"/>
  <c r="CB69" i="5"/>
  <c r="BY69" i="5"/>
  <c r="BV69" i="5"/>
  <c r="BS69" i="5"/>
  <c r="BP69" i="5"/>
  <c r="BM69" i="5"/>
  <c r="BJ69" i="5"/>
  <c r="BG69" i="5"/>
  <c r="BD69" i="5"/>
  <c r="BA69" i="5"/>
  <c r="AX69" i="5"/>
  <c r="AU69" i="5"/>
  <c r="AR69" i="5"/>
  <c r="AO69" i="5"/>
  <c r="AL69" i="5"/>
  <c r="AI69" i="5"/>
  <c r="AF69" i="5"/>
  <c r="AC69" i="5"/>
  <c r="Z69" i="5"/>
  <c r="W69" i="5"/>
  <c r="T69" i="5"/>
  <c r="Q69" i="5"/>
  <c r="N69" i="5"/>
  <c r="K69" i="5"/>
  <c r="DX68" i="5"/>
  <c r="DU68" i="5"/>
  <c r="DR68" i="5"/>
  <c r="DO68" i="5"/>
  <c r="DL68" i="5"/>
  <c r="DI68" i="5"/>
  <c r="DF68" i="5"/>
  <c r="DC68" i="5"/>
  <c r="CZ68" i="5"/>
  <c r="CW68" i="5"/>
  <c r="CT68" i="5"/>
  <c r="CQ68" i="5"/>
  <c r="CN68" i="5"/>
  <c r="CK68" i="5"/>
  <c r="CH68" i="5"/>
  <c r="CE68" i="5"/>
  <c r="CB68" i="5"/>
  <c r="BY68" i="5"/>
  <c r="BV68" i="5"/>
  <c r="BS68" i="5"/>
  <c r="BP68" i="5"/>
  <c r="BM68" i="5"/>
  <c r="BJ68" i="5"/>
  <c r="BG68" i="5"/>
  <c r="BD68" i="5"/>
  <c r="BA68" i="5"/>
  <c r="AX68" i="5"/>
  <c r="AU68" i="5"/>
  <c r="AR68" i="5"/>
  <c r="AO68" i="5"/>
  <c r="AL68" i="5"/>
  <c r="AI68" i="5"/>
  <c r="AF68" i="5"/>
  <c r="AC68" i="5"/>
  <c r="Z68" i="5"/>
  <c r="W68" i="5"/>
  <c r="T68" i="5"/>
  <c r="Q68" i="5"/>
  <c r="N68" i="5"/>
  <c r="K68" i="5"/>
  <c r="DX67" i="5"/>
  <c r="DU67" i="5"/>
  <c r="DR67" i="5"/>
  <c r="DO67" i="5"/>
  <c r="DL67" i="5"/>
  <c r="DI67" i="5"/>
  <c r="DF67" i="5"/>
  <c r="DC67" i="5"/>
  <c r="CZ67" i="5"/>
  <c r="CW67" i="5"/>
  <c r="CT67" i="5"/>
  <c r="CQ67" i="5"/>
  <c r="CN67" i="5"/>
  <c r="CK67" i="5"/>
  <c r="CH67" i="5"/>
  <c r="CE67" i="5"/>
  <c r="CB67" i="5"/>
  <c r="BY67" i="5"/>
  <c r="BV67" i="5"/>
  <c r="BS67" i="5"/>
  <c r="BP67" i="5"/>
  <c r="BM67" i="5"/>
  <c r="BJ67" i="5"/>
  <c r="BG67" i="5"/>
  <c r="BD67" i="5"/>
  <c r="BA67" i="5"/>
  <c r="AX67" i="5"/>
  <c r="AU67" i="5"/>
  <c r="AR67" i="5"/>
  <c r="AO67" i="5"/>
  <c r="AL67" i="5"/>
  <c r="AI67" i="5"/>
  <c r="AF67" i="5"/>
  <c r="AC67" i="5"/>
  <c r="Z67" i="5"/>
  <c r="W67" i="5"/>
  <c r="T67" i="5"/>
  <c r="Q67" i="5"/>
  <c r="N67" i="5"/>
  <c r="K67" i="5"/>
  <c r="DX66" i="5"/>
  <c r="DU66" i="5"/>
  <c r="DR66" i="5"/>
  <c r="DO66" i="5"/>
  <c r="DL66" i="5"/>
  <c r="DI66" i="5"/>
  <c r="DF66" i="5"/>
  <c r="DC66" i="5"/>
  <c r="CZ66" i="5"/>
  <c r="CW66" i="5"/>
  <c r="CT66" i="5"/>
  <c r="CQ66" i="5"/>
  <c r="CN66" i="5"/>
  <c r="CK66" i="5"/>
  <c r="CH66" i="5"/>
  <c r="CE66" i="5"/>
  <c r="CB66" i="5"/>
  <c r="BY66" i="5"/>
  <c r="BV66" i="5"/>
  <c r="BS66" i="5"/>
  <c r="BP66" i="5"/>
  <c r="BM66" i="5"/>
  <c r="BJ66" i="5"/>
  <c r="BG66" i="5"/>
  <c r="BD66" i="5"/>
  <c r="BA66" i="5"/>
  <c r="AX66" i="5"/>
  <c r="AU66" i="5"/>
  <c r="AR66" i="5"/>
  <c r="AO66" i="5"/>
  <c r="AL66" i="5"/>
  <c r="AI66" i="5"/>
  <c r="AF66" i="5"/>
  <c r="AC66" i="5"/>
  <c r="Z66" i="5"/>
  <c r="W66" i="5"/>
  <c r="T66" i="5"/>
  <c r="Q66" i="5"/>
  <c r="N66" i="5"/>
  <c r="K66" i="5"/>
  <c r="DX65" i="5"/>
  <c r="DU65" i="5"/>
  <c r="DR65" i="5"/>
  <c r="DO65" i="5"/>
  <c r="DL65" i="5"/>
  <c r="DI65" i="5"/>
  <c r="DF65" i="5"/>
  <c r="DC65" i="5"/>
  <c r="CZ65" i="5"/>
  <c r="CW65" i="5"/>
  <c r="CT65" i="5"/>
  <c r="CQ65" i="5"/>
  <c r="CN65" i="5"/>
  <c r="CK65" i="5"/>
  <c r="CH65" i="5"/>
  <c r="CE65" i="5"/>
  <c r="CB65" i="5"/>
  <c r="BY65" i="5"/>
  <c r="BV65" i="5"/>
  <c r="BS65" i="5"/>
  <c r="BP65" i="5"/>
  <c r="BM65" i="5"/>
  <c r="BJ65" i="5"/>
  <c r="BG65" i="5"/>
  <c r="BD65" i="5"/>
  <c r="BA65" i="5"/>
  <c r="AX65" i="5"/>
  <c r="AU65" i="5"/>
  <c r="AR65" i="5"/>
  <c r="AO65" i="5"/>
  <c r="AL65" i="5"/>
  <c r="AI65" i="5"/>
  <c r="AF65" i="5"/>
  <c r="AC65" i="5"/>
  <c r="Z65" i="5"/>
  <c r="W65" i="5"/>
  <c r="T65" i="5"/>
  <c r="Q65" i="5"/>
  <c r="N65" i="5"/>
  <c r="K65" i="5"/>
  <c r="DX64" i="5"/>
  <c r="DU64" i="5"/>
  <c r="DR64" i="5"/>
  <c r="DO64" i="5"/>
  <c r="DL64" i="5"/>
  <c r="DI64" i="5"/>
  <c r="DF64" i="5"/>
  <c r="DC64" i="5"/>
  <c r="CZ64" i="5"/>
  <c r="CW64" i="5"/>
  <c r="CT64" i="5"/>
  <c r="CQ64" i="5"/>
  <c r="CN64" i="5"/>
  <c r="CK64" i="5"/>
  <c r="CH64" i="5"/>
  <c r="CE64" i="5"/>
  <c r="CB64" i="5"/>
  <c r="BY64" i="5"/>
  <c r="BV64" i="5"/>
  <c r="BS64" i="5"/>
  <c r="BP64" i="5"/>
  <c r="BM64" i="5"/>
  <c r="BJ64" i="5"/>
  <c r="BG64" i="5"/>
  <c r="BD64" i="5"/>
  <c r="BA64" i="5"/>
  <c r="AX64" i="5"/>
  <c r="AU64" i="5"/>
  <c r="AR64" i="5"/>
  <c r="AO64" i="5"/>
  <c r="AL64" i="5"/>
  <c r="AI64" i="5"/>
  <c r="AF64" i="5"/>
  <c r="AC64" i="5"/>
  <c r="Z64" i="5"/>
  <c r="W64" i="5"/>
  <c r="T64" i="5"/>
  <c r="Q64" i="5"/>
  <c r="N64" i="5"/>
  <c r="K64" i="5"/>
  <c r="DX63" i="5"/>
  <c r="DU63" i="5"/>
  <c r="DR63" i="5"/>
  <c r="DO63" i="5"/>
  <c r="DL63" i="5"/>
  <c r="DI63" i="5"/>
  <c r="DF63" i="5"/>
  <c r="DC63" i="5"/>
  <c r="CZ63" i="5"/>
  <c r="CW63" i="5"/>
  <c r="CT63" i="5"/>
  <c r="CQ63" i="5"/>
  <c r="CN63" i="5"/>
  <c r="CK63" i="5"/>
  <c r="CH63" i="5"/>
  <c r="CE63" i="5"/>
  <c r="CB63" i="5"/>
  <c r="BY63" i="5"/>
  <c r="BV63" i="5"/>
  <c r="BS63" i="5"/>
  <c r="BP63" i="5"/>
  <c r="BM63" i="5"/>
  <c r="BJ63" i="5"/>
  <c r="BG63" i="5"/>
  <c r="BD63" i="5"/>
  <c r="BA63" i="5"/>
  <c r="AX63" i="5"/>
  <c r="AU63" i="5"/>
  <c r="AR63" i="5"/>
  <c r="AO63" i="5"/>
  <c r="AL63" i="5"/>
  <c r="AI63" i="5"/>
  <c r="AF63" i="5"/>
  <c r="AC63" i="5"/>
  <c r="Z63" i="5"/>
  <c r="W63" i="5"/>
  <c r="T63" i="5"/>
  <c r="Q63" i="5"/>
  <c r="N63" i="5"/>
  <c r="K63" i="5"/>
  <c r="DX62" i="5"/>
  <c r="DU62" i="5"/>
  <c r="DR62" i="5"/>
  <c r="DO62" i="5"/>
  <c r="DL62" i="5"/>
  <c r="DI62" i="5"/>
  <c r="DF62" i="5"/>
  <c r="DC62" i="5"/>
  <c r="CZ62" i="5"/>
  <c r="CW62" i="5"/>
  <c r="CT62" i="5"/>
  <c r="CQ62" i="5"/>
  <c r="CN62" i="5"/>
  <c r="CK62" i="5"/>
  <c r="CH62" i="5"/>
  <c r="CE62" i="5"/>
  <c r="CB62" i="5"/>
  <c r="BY62" i="5"/>
  <c r="BV62" i="5"/>
  <c r="BS62" i="5"/>
  <c r="BP62" i="5"/>
  <c r="BM62" i="5"/>
  <c r="BJ62" i="5"/>
  <c r="BG62" i="5"/>
  <c r="BD62" i="5"/>
  <c r="BA62" i="5"/>
  <c r="AX62" i="5"/>
  <c r="AU62" i="5"/>
  <c r="AR62" i="5"/>
  <c r="AO62" i="5"/>
  <c r="AL62" i="5"/>
  <c r="AI62" i="5"/>
  <c r="AF62" i="5"/>
  <c r="AC62" i="5"/>
  <c r="Z62" i="5"/>
  <c r="W62" i="5"/>
  <c r="T62" i="5"/>
  <c r="Q62" i="5"/>
  <c r="N62" i="5"/>
  <c r="K62" i="5"/>
  <c r="DX61" i="5"/>
  <c r="DU61" i="5"/>
  <c r="DR61" i="5"/>
  <c r="DO61" i="5"/>
  <c r="DL61" i="5"/>
  <c r="DI61" i="5"/>
  <c r="DF61" i="5"/>
  <c r="DC61" i="5"/>
  <c r="CZ61" i="5"/>
  <c r="CW61" i="5"/>
  <c r="CT61" i="5"/>
  <c r="CQ61" i="5"/>
  <c r="CN61" i="5"/>
  <c r="CK61" i="5"/>
  <c r="CH61" i="5"/>
  <c r="CE61" i="5"/>
  <c r="CB61" i="5"/>
  <c r="BY61" i="5"/>
  <c r="BV61" i="5"/>
  <c r="BS61" i="5"/>
  <c r="BP61" i="5"/>
  <c r="BM61" i="5"/>
  <c r="BJ61" i="5"/>
  <c r="BG61" i="5"/>
  <c r="BD61" i="5"/>
  <c r="BA61" i="5"/>
  <c r="AX61" i="5"/>
  <c r="AU61" i="5"/>
  <c r="AR61" i="5"/>
  <c r="AO61" i="5"/>
  <c r="AL61" i="5"/>
  <c r="AI61" i="5"/>
  <c r="AF61" i="5"/>
  <c r="AC61" i="5"/>
  <c r="Z61" i="5"/>
  <c r="W61" i="5"/>
  <c r="T61" i="5"/>
  <c r="Q61" i="5"/>
  <c r="N61" i="5"/>
  <c r="K61" i="5"/>
  <c r="DX60" i="5"/>
  <c r="DU60" i="5"/>
  <c r="DR60" i="5"/>
  <c r="DO60" i="5"/>
  <c r="DL60" i="5"/>
  <c r="DI60" i="5"/>
  <c r="DF60" i="5"/>
  <c r="DC60" i="5"/>
  <c r="CZ60" i="5"/>
  <c r="CW60" i="5"/>
  <c r="CT60" i="5"/>
  <c r="CQ60" i="5"/>
  <c r="CN60" i="5"/>
  <c r="CK60" i="5"/>
  <c r="CH60" i="5"/>
  <c r="CE60" i="5"/>
  <c r="CB60" i="5"/>
  <c r="BY60" i="5"/>
  <c r="BV60" i="5"/>
  <c r="BS60" i="5"/>
  <c r="BP60" i="5"/>
  <c r="BM60" i="5"/>
  <c r="BJ60" i="5"/>
  <c r="BG60" i="5"/>
  <c r="BD60" i="5"/>
  <c r="BA60" i="5"/>
  <c r="AX60" i="5"/>
  <c r="AU60" i="5"/>
  <c r="AR60" i="5"/>
  <c r="AO60" i="5"/>
  <c r="AL60" i="5"/>
  <c r="AI60" i="5"/>
  <c r="AF60" i="5"/>
  <c r="AC60" i="5"/>
  <c r="Z60" i="5"/>
  <c r="W60" i="5"/>
  <c r="T60" i="5"/>
  <c r="Q60" i="5"/>
  <c r="N60" i="5"/>
  <c r="K60" i="5"/>
  <c r="DX59" i="5"/>
  <c r="DU59" i="5"/>
  <c r="DR59" i="5"/>
  <c r="DO59" i="5"/>
  <c r="DL59" i="5"/>
  <c r="DI59" i="5"/>
  <c r="DF59" i="5"/>
  <c r="DC59" i="5"/>
  <c r="CZ59" i="5"/>
  <c r="CW59" i="5"/>
  <c r="CT59" i="5"/>
  <c r="CQ59" i="5"/>
  <c r="CN59" i="5"/>
  <c r="CK59" i="5"/>
  <c r="CH59" i="5"/>
  <c r="CE59" i="5"/>
  <c r="CB59" i="5"/>
  <c r="BY59" i="5"/>
  <c r="BV59" i="5"/>
  <c r="BS59" i="5"/>
  <c r="BP59" i="5"/>
  <c r="BM59" i="5"/>
  <c r="BJ59" i="5"/>
  <c r="BG59" i="5"/>
  <c r="BD59" i="5"/>
  <c r="BA59" i="5"/>
  <c r="AX59" i="5"/>
  <c r="AU59" i="5"/>
  <c r="AR59" i="5"/>
  <c r="AO59" i="5"/>
  <c r="AL59" i="5"/>
  <c r="AI59" i="5"/>
  <c r="AF59" i="5"/>
  <c r="AC59" i="5"/>
  <c r="Z59" i="5"/>
  <c r="W59" i="5"/>
  <c r="T59" i="5"/>
  <c r="Q59" i="5"/>
  <c r="N59" i="5"/>
  <c r="K59" i="5"/>
  <c r="DX58" i="5"/>
  <c r="DU58" i="5"/>
  <c r="DR58" i="5"/>
  <c r="DO58" i="5"/>
  <c r="DL58" i="5"/>
  <c r="DI58" i="5"/>
  <c r="DF58" i="5"/>
  <c r="DC58" i="5"/>
  <c r="CZ58" i="5"/>
  <c r="CW58" i="5"/>
  <c r="CT58" i="5"/>
  <c r="CQ58" i="5"/>
  <c r="CN58" i="5"/>
  <c r="CK58" i="5"/>
  <c r="CH58" i="5"/>
  <c r="CE58" i="5"/>
  <c r="CB58" i="5"/>
  <c r="BY58" i="5"/>
  <c r="BV58" i="5"/>
  <c r="BS58" i="5"/>
  <c r="BP58" i="5"/>
  <c r="BM58" i="5"/>
  <c r="BJ58" i="5"/>
  <c r="BG58" i="5"/>
  <c r="BD58" i="5"/>
  <c r="BA58" i="5"/>
  <c r="AX58" i="5"/>
  <c r="AU58" i="5"/>
  <c r="AR58" i="5"/>
  <c r="AO58" i="5"/>
  <c r="AL58" i="5"/>
  <c r="AI58" i="5"/>
  <c r="AF58" i="5"/>
  <c r="AC58" i="5"/>
  <c r="Z58" i="5"/>
  <c r="W58" i="5"/>
  <c r="T58" i="5"/>
  <c r="Q58" i="5"/>
  <c r="N58" i="5"/>
  <c r="K58" i="5"/>
  <c r="DX57" i="5"/>
  <c r="DU57" i="5"/>
  <c r="DR57" i="5"/>
  <c r="DO57" i="5"/>
  <c r="DL57" i="5"/>
  <c r="DI57" i="5"/>
  <c r="DF57" i="5"/>
  <c r="DC57" i="5"/>
  <c r="CZ57" i="5"/>
  <c r="CW57" i="5"/>
  <c r="CT57" i="5"/>
  <c r="CQ57" i="5"/>
  <c r="CN57" i="5"/>
  <c r="CK57" i="5"/>
  <c r="CH57" i="5"/>
  <c r="CE57" i="5"/>
  <c r="CB57" i="5"/>
  <c r="BY57" i="5"/>
  <c r="BV57" i="5"/>
  <c r="BS57" i="5"/>
  <c r="BP57" i="5"/>
  <c r="BM57" i="5"/>
  <c r="BJ57" i="5"/>
  <c r="BG57" i="5"/>
  <c r="BD57" i="5"/>
  <c r="BA57" i="5"/>
  <c r="AX57" i="5"/>
  <c r="AU57" i="5"/>
  <c r="AR57" i="5"/>
  <c r="AO57" i="5"/>
  <c r="AL57" i="5"/>
  <c r="AI57" i="5"/>
  <c r="AF57" i="5"/>
  <c r="AC57" i="5"/>
  <c r="Z57" i="5"/>
  <c r="W57" i="5"/>
  <c r="T57" i="5"/>
  <c r="Q57" i="5"/>
  <c r="N57" i="5"/>
  <c r="K57" i="5"/>
  <c r="DX56" i="5"/>
  <c r="DU56" i="5"/>
  <c r="DR56" i="5"/>
  <c r="DO56" i="5"/>
  <c r="DL56" i="5"/>
  <c r="DI56" i="5"/>
  <c r="DF56" i="5"/>
  <c r="DC56" i="5"/>
  <c r="CZ56" i="5"/>
  <c r="CW56" i="5"/>
  <c r="CT56" i="5"/>
  <c r="CQ56" i="5"/>
  <c r="CN56" i="5"/>
  <c r="CK56" i="5"/>
  <c r="CH56" i="5"/>
  <c r="CE56" i="5"/>
  <c r="CB56" i="5"/>
  <c r="BY56" i="5"/>
  <c r="BV56" i="5"/>
  <c r="BS56" i="5"/>
  <c r="BP56" i="5"/>
  <c r="BM56" i="5"/>
  <c r="BJ56" i="5"/>
  <c r="BG56" i="5"/>
  <c r="BD56" i="5"/>
  <c r="BA56" i="5"/>
  <c r="AX56" i="5"/>
  <c r="AU56" i="5"/>
  <c r="AR56" i="5"/>
  <c r="AO56" i="5"/>
  <c r="AL56" i="5"/>
  <c r="AI56" i="5"/>
  <c r="AF56" i="5"/>
  <c r="AC56" i="5"/>
  <c r="Z56" i="5"/>
  <c r="W56" i="5"/>
  <c r="T56" i="5"/>
  <c r="Q56" i="5"/>
  <c r="N56" i="5"/>
  <c r="K56" i="5"/>
  <c r="DX55" i="5"/>
  <c r="DU55" i="5"/>
  <c r="DR55" i="5"/>
  <c r="DO55" i="5"/>
  <c r="DL55" i="5"/>
  <c r="DI55" i="5"/>
  <c r="DF55" i="5"/>
  <c r="DC55" i="5"/>
  <c r="CZ55" i="5"/>
  <c r="CW55" i="5"/>
  <c r="CT55" i="5"/>
  <c r="CQ55" i="5"/>
  <c r="CN55" i="5"/>
  <c r="CK55" i="5"/>
  <c r="CH55" i="5"/>
  <c r="CE55" i="5"/>
  <c r="CB55" i="5"/>
  <c r="BY55" i="5"/>
  <c r="BV55" i="5"/>
  <c r="BS55" i="5"/>
  <c r="BP55" i="5"/>
  <c r="BM55" i="5"/>
  <c r="BJ55" i="5"/>
  <c r="BG55" i="5"/>
  <c r="BD55" i="5"/>
  <c r="BA55" i="5"/>
  <c r="AX55" i="5"/>
  <c r="AU55" i="5"/>
  <c r="AR55" i="5"/>
  <c r="AO55" i="5"/>
  <c r="AL55" i="5"/>
  <c r="AI55" i="5"/>
  <c r="AF55" i="5"/>
  <c r="AC55" i="5"/>
  <c r="Z55" i="5"/>
  <c r="W55" i="5"/>
  <c r="T55" i="5"/>
  <c r="Q55" i="5"/>
  <c r="N55" i="5"/>
  <c r="K55" i="5"/>
  <c r="DX54" i="5"/>
  <c r="DU54" i="5"/>
  <c r="DR54" i="5"/>
  <c r="DO54" i="5"/>
  <c r="DL54" i="5"/>
  <c r="DI54" i="5"/>
  <c r="DF54" i="5"/>
  <c r="DC54" i="5"/>
  <c r="CZ54" i="5"/>
  <c r="CW54" i="5"/>
  <c r="CT54" i="5"/>
  <c r="CQ54" i="5"/>
  <c r="CN54" i="5"/>
  <c r="CK54" i="5"/>
  <c r="CH54" i="5"/>
  <c r="CE54" i="5"/>
  <c r="CB54" i="5"/>
  <c r="BY54" i="5"/>
  <c r="BV54" i="5"/>
  <c r="BS54" i="5"/>
  <c r="BP54" i="5"/>
  <c r="BM54" i="5"/>
  <c r="BJ54" i="5"/>
  <c r="BG54" i="5"/>
  <c r="BD54" i="5"/>
  <c r="BA54" i="5"/>
  <c r="AX54" i="5"/>
  <c r="AU54" i="5"/>
  <c r="AR54" i="5"/>
  <c r="AO54" i="5"/>
  <c r="AL54" i="5"/>
  <c r="AI54" i="5"/>
  <c r="AF54" i="5"/>
  <c r="AC54" i="5"/>
  <c r="Z54" i="5"/>
  <c r="W54" i="5"/>
  <c r="T54" i="5"/>
  <c r="Q54" i="5"/>
  <c r="N54" i="5"/>
  <c r="K54" i="5"/>
  <c r="DX53" i="5"/>
  <c r="DU53" i="5"/>
  <c r="DR53" i="5"/>
  <c r="DO53" i="5"/>
  <c r="DL53" i="5"/>
  <c r="DI53" i="5"/>
  <c r="DF53" i="5"/>
  <c r="DC53" i="5"/>
  <c r="CZ53" i="5"/>
  <c r="CW53" i="5"/>
  <c r="CT53" i="5"/>
  <c r="CQ53" i="5"/>
  <c r="CN53" i="5"/>
  <c r="CK53" i="5"/>
  <c r="CH53" i="5"/>
  <c r="CE53" i="5"/>
  <c r="CB53" i="5"/>
  <c r="BY53" i="5"/>
  <c r="BV53" i="5"/>
  <c r="BS53" i="5"/>
  <c r="BP53" i="5"/>
  <c r="BM53" i="5"/>
  <c r="BJ53" i="5"/>
  <c r="BG53" i="5"/>
  <c r="BD53" i="5"/>
  <c r="BA53" i="5"/>
  <c r="AX53" i="5"/>
  <c r="AU53" i="5"/>
  <c r="AR53" i="5"/>
  <c r="AO53" i="5"/>
  <c r="AL53" i="5"/>
  <c r="AI53" i="5"/>
  <c r="AF53" i="5"/>
  <c r="AC53" i="5"/>
  <c r="Z53" i="5"/>
  <c r="W53" i="5"/>
  <c r="T53" i="5"/>
  <c r="Q53" i="5"/>
  <c r="N53" i="5"/>
  <c r="K53" i="5"/>
  <c r="DX52" i="5"/>
  <c r="DU52" i="5"/>
  <c r="DR52" i="5"/>
  <c r="DO52" i="5"/>
  <c r="DL52" i="5"/>
  <c r="DI52" i="5"/>
  <c r="DF52" i="5"/>
  <c r="DC52" i="5"/>
  <c r="CZ52" i="5"/>
  <c r="CW52" i="5"/>
  <c r="CT52" i="5"/>
  <c r="CQ52" i="5"/>
  <c r="CN52" i="5"/>
  <c r="CK52" i="5"/>
  <c r="CH52" i="5"/>
  <c r="CE52" i="5"/>
  <c r="CB52" i="5"/>
  <c r="BY52" i="5"/>
  <c r="BV52" i="5"/>
  <c r="BS52" i="5"/>
  <c r="BP52" i="5"/>
  <c r="BM52" i="5"/>
  <c r="BJ52" i="5"/>
  <c r="BG52" i="5"/>
  <c r="BD52" i="5"/>
  <c r="BA52" i="5"/>
  <c r="AX52" i="5"/>
  <c r="AU52" i="5"/>
  <c r="AR52" i="5"/>
  <c r="AO52" i="5"/>
  <c r="AL52" i="5"/>
  <c r="AI52" i="5"/>
  <c r="AF52" i="5"/>
  <c r="AC52" i="5"/>
  <c r="Z52" i="5"/>
  <c r="W52" i="5"/>
  <c r="T52" i="5"/>
  <c r="Q52" i="5"/>
  <c r="N52" i="5"/>
  <c r="K52" i="5"/>
  <c r="DX51" i="5"/>
  <c r="DU51" i="5"/>
  <c r="DR51" i="5"/>
  <c r="DO51" i="5"/>
  <c r="DL51" i="5"/>
  <c r="DI51" i="5"/>
  <c r="DF51" i="5"/>
  <c r="DC51" i="5"/>
  <c r="CZ51" i="5"/>
  <c r="CW51" i="5"/>
  <c r="CT51" i="5"/>
  <c r="CQ51" i="5"/>
  <c r="CN51" i="5"/>
  <c r="CK51" i="5"/>
  <c r="CH51" i="5"/>
  <c r="CE51" i="5"/>
  <c r="CB51" i="5"/>
  <c r="BY51" i="5"/>
  <c r="BV51" i="5"/>
  <c r="BS51" i="5"/>
  <c r="BP51" i="5"/>
  <c r="BM51" i="5"/>
  <c r="BJ51" i="5"/>
  <c r="BG51" i="5"/>
  <c r="BD51" i="5"/>
  <c r="BA51" i="5"/>
  <c r="AX51" i="5"/>
  <c r="AU51" i="5"/>
  <c r="AR51" i="5"/>
  <c r="AO51" i="5"/>
  <c r="AL51" i="5"/>
  <c r="AI51" i="5"/>
  <c r="AF51" i="5"/>
  <c r="AC51" i="5"/>
  <c r="Z51" i="5"/>
  <c r="W51" i="5"/>
  <c r="T51" i="5"/>
  <c r="Q51" i="5"/>
  <c r="N51" i="5"/>
  <c r="K51" i="5"/>
  <c r="DX50" i="5"/>
  <c r="DU50" i="5"/>
  <c r="DR50" i="5"/>
  <c r="DO50" i="5"/>
  <c r="DL50" i="5"/>
  <c r="DI50" i="5"/>
  <c r="DF50" i="5"/>
  <c r="DC50" i="5"/>
  <c r="CZ50" i="5"/>
  <c r="CW50" i="5"/>
  <c r="CT50" i="5"/>
  <c r="CQ50" i="5"/>
  <c r="CN50" i="5"/>
  <c r="CK50" i="5"/>
  <c r="CH50" i="5"/>
  <c r="CE50" i="5"/>
  <c r="CB50" i="5"/>
  <c r="BY50" i="5"/>
  <c r="BV50" i="5"/>
  <c r="BS50" i="5"/>
  <c r="BP50" i="5"/>
  <c r="BM50" i="5"/>
  <c r="BJ50" i="5"/>
  <c r="BG50" i="5"/>
  <c r="BD50" i="5"/>
  <c r="BA50" i="5"/>
  <c r="AX50" i="5"/>
  <c r="AU50" i="5"/>
  <c r="AR50" i="5"/>
  <c r="AO50" i="5"/>
  <c r="AL50" i="5"/>
  <c r="AI50" i="5"/>
  <c r="AF50" i="5"/>
  <c r="AC50" i="5"/>
  <c r="Z50" i="5"/>
  <c r="W50" i="5"/>
  <c r="T50" i="5"/>
  <c r="Q50" i="5"/>
  <c r="N50" i="5"/>
  <c r="K50" i="5"/>
  <c r="DX49" i="5"/>
  <c r="DU49" i="5"/>
  <c r="DR49" i="5"/>
  <c r="DO49" i="5"/>
  <c r="DL49" i="5"/>
  <c r="DI49" i="5"/>
  <c r="DF49" i="5"/>
  <c r="DC49" i="5"/>
  <c r="CZ49" i="5"/>
  <c r="CW49" i="5"/>
  <c r="CT49" i="5"/>
  <c r="CQ49" i="5"/>
  <c r="CN49" i="5"/>
  <c r="CK49" i="5"/>
  <c r="CH49" i="5"/>
  <c r="CE49" i="5"/>
  <c r="CB49" i="5"/>
  <c r="BY49" i="5"/>
  <c r="BV49" i="5"/>
  <c r="BS49" i="5"/>
  <c r="BP49" i="5"/>
  <c r="BM49" i="5"/>
  <c r="BJ49" i="5"/>
  <c r="BG49" i="5"/>
  <c r="BD49" i="5"/>
  <c r="BA49" i="5"/>
  <c r="AX49" i="5"/>
  <c r="AU49" i="5"/>
  <c r="AR49" i="5"/>
  <c r="AO49" i="5"/>
  <c r="AL49" i="5"/>
  <c r="AI49" i="5"/>
  <c r="AF49" i="5"/>
  <c r="AC49" i="5"/>
  <c r="Z49" i="5"/>
  <c r="W49" i="5"/>
  <c r="T49" i="5"/>
  <c r="Q49" i="5"/>
  <c r="N49" i="5"/>
  <c r="K49" i="5"/>
  <c r="DX48" i="5"/>
  <c r="DU48" i="5"/>
  <c r="DR48" i="5"/>
  <c r="DO48" i="5"/>
  <c r="DL48" i="5"/>
  <c r="DI48" i="5"/>
  <c r="DF48" i="5"/>
  <c r="DC48" i="5"/>
  <c r="CZ48" i="5"/>
  <c r="CW48" i="5"/>
  <c r="CT48" i="5"/>
  <c r="CQ48" i="5"/>
  <c r="CN48" i="5"/>
  <c r="CK48" i="5"/>
  <c r="CH48" i="5"/>
  <c r="CE48" i="5"/>
  <c r="CB48" i="5"/>
  <c r="BY48" i="5"/>
  <c r="BV48" i="5"/>
  <c r="BS48" i="5"/>
  <c r="BP48" i="5"/>
  <c r="BM48" i="5"/>
  <c r="BJ48" i="5"/>
  <c r="BG48" i="5"/>
  <c r="BD48" i="5"/>
  <c r="BA48" i="5"/>
  <c r="AX48" i="5"/>
  <c r="AU48" i="5"/>
  <c r="AR48" i="5"/>
  <c r="AO48" i="5"/>
  <c r="AL48" i="5"/>
  <c r="AI48" i="5"/>
  <c r="AF48" i="5"/>
  <c r="AC48" i="5"/>
  <c r="Z48" i="5"/>
  <c r="W48" i="5"/>
  <c r="T48" i="5"/>
  <c r="Q48" i="5"/>
  <c r="N48" i="5"/>
  <c r="K48" i="5"/>
  <c r="DX47" i="5"/>
  <c r="DU47" i="5"/>
  <c r="DR47" i="5"/>
  <c r="DO47" i="5"/>
  <c r="DL47" i="5"/>
  <c r="DI47" i="5"/>
  <c r="DF47" i="5"/>
  <c r="DC47" i="5"/>
  <c r="CZ47" i="5"/>
  <c r="CW47" i="5"/>
  <c r="CT47" i="5"/>
  <c r="CQ47" i="5"/>
  <c r="CN47" i="5"/>
  <c r="CK47" i="5"/>
  <c r="CH47" i="5"/>
  <c r="CE47" i="5"/>
  <c r="CB47" i="5"/>
  <c r="BY47" i="5"/>
  <c r="BV47" i="5"/>
  <c r="BS47" i="5"/>
  <c r="BP47" i="5"/>
  <c r="BM47" i="5"/>
  <c r="BJ47" i="5"/>
  <c r="BG47" i="5"/>
  <c r="BD47" i="5"/>
  <c r="BA47" i="5"/>
  <c r="AX47" i="5"/>
  <c r="AU47" i="5"/>
  <c r="AR47" i="5"/>
  <c r="AO47" i="5"/>
  <c r="AL47" i="5"/>
  <c r="AI47" i="5"/>
  <c r="AF47" i="5"/>
  <c r="AC47" i="5"/>
  <c r="Z47" i="5"/>
  <c r="W47" i="5"/>
  <c r="T47" i="5"/>
  <c r="Q47" i="5"/>
  <c r="N47" i="5"/>
  <c r="K47" i="5"/>
  <c r="DX46" i="5"/>
  <c r="DU46" i="5"/>
  <c r="DR46" i="5"/>
  <c r="DO46" i="5"/>
  <c r="DL46" i="5"/>
  <c r="DI46" i="5"/>
  <c r="DF46" i="5"/>
  <c r="DC46" i="5"/>
  <c r="CZ46" i="5"/>
  <c r="CW46" i="5"/>
  <c r="CT46" i="5"/>
  <c r="CQ46" i="5"/>
  <c r="CN46" i="5"/>
  <c r="CK46" i="5"/>
  <c r="CH46" i="5"/>
  <c r="CE46" i="5"/>
  <c r="CB46" i="5"/>
  <c r="BY46" i="5"/>
  <c r="BV46" i="5"/>
  <c r="BS46" i="5"/>
  <c r="BP46" i="5"/>
  <c r="BM46" i="5"/>
  <c r="BJ46" i="5"/>
  <c r="BG46" i="5"/>
  <c r="BD46" i="5"/>
  <c r="BA46" i="5"/>
  <c r="AX46" i="5"/>
  <c r="AU46" i="5"/>
  <c r="AR46" i="5"/>
  <c r="AO46" i="5"/>
  <c r="AL46" i="5"/>
  <c r="AI46" i="5"/>
  <c r="AF46" i="5"/>
  <c r="AC46" i="5"/>
  <c r="Z46" i="5"/>
  <c r="W46" i="5"/>
  <c r="T46" i="5"/>
  <c r="Q46" i="5"/>
  <c r="N46" i="5"/>
  <c r="K46" i="5"/>
  <c r="DX45" i="5"/>
  <c r="DU45" i="5"/>
  <c r="DR45" i="5"/>
  <c r="DO45" i="5"/>
  <c r="DL45" i="5"/>
  <c r="DI45" i="5"/>
  <c r="DF45" i="5"/>
  <c r="DC45" i="5"/>
  <c r="CZ45" i="5"/>
  <c r="CW45" i="5"/>
  <c r="CT45" i="5"/>
  <c r="CQ45" i="5"/>
  <c r="CN45" i="5"/>
  <c r="CK45" i="5"/>
  <c r="CH45" i="5"/>
  <c r="CE45" i="5"/>
  <c r="CB45" i="5"/>
  <c r="BY45" i="5"/>
  <c r="BV45" i="5"/>
  <c r="BS45" i="5"/>
  <c r="BP45" i="5"/>
  <c r="BM45" i="5"/>
  <c r="BJ45" i="5"/>
  <c r="BG45" i="5"/>
  <c r="BD45" i="5"/>
  <c r="BA45" i="5"/>
  <c r="AX45" i="5"/>
  <c r="AU45" i="5"/>
  <c r="AR45" i="5"/>
  <c r="AO45" i="5"/>
  <c r="AL45" i="5"/>
  <c r="AI45" i="5"/>
  <c r="AF45" i="5"/>
  <c r="AC45" i="5"/>
  <c r="Z45" i="5"/>
  <c r="W45" i="5"/>
  <c r="T45" i="5"/>
  <c r="Q45" i="5"/>
  <c r="N45" i="5"/>
  <c r="K45" i="5"/>
  <c r="DX44" i="5"/>
  <c r="DU44" i="5"/>
  <c r="DR44" i="5"/>
  <c r="DO44" i="5"/>
  <c r="DL44" i="5"/>
  <c r="DI44" i="5"/>
  <c r="DF44" i="5"/>
  <c r="DC44" i="5"/>
  <c r="CZ44" i="5"/>
  <c r="CW44" i="5"/>
  <c r="CT44" i="5"/>
  <c r="CQ44" i="5"/>
  <c r="CN44" i="5"/>
  <c r="CK44" i="5"/>
  <c r="CH44" i="5"/>
  <c r="CE44" i="5"/>
  <c r="CB44" i="5"/>
  <c r="BY44" i="5"/>
  <c r="BV44" i="5"/>
  <c r="BS44" i="5"/>
  <c r="BP44" i="5"/>
  <c r="BM44" i="5"/>
  <c r="BJ44" i="5"/>
  <c r="BG44" i="5"/>
  <c r="BD44" i="5"/>
  <c r="BA44" i="5"/>
  <c r="AX44" i="5"/>
  <c r="AU44" i="5"/>
  <c r="AR44" i="5"/>
  <c r="AO44" i="5"/>
  <c r="AL44" i="5"/>
  <c r="AI44" i="5"/>
  <c r="AF44" i="5"/>
  <c r="AC44" i="5"/>
  <c r="Z44" i="5"/>
  <c r="W44" i="5"/>
  <c r="T44" i="5"/>
  <c r="Q44" i="5"/>
  <c r="N44" i="5"/>
  <c r="K44" i="5"/>
  <c r="DX43" i="5"/>
  <c r="DU43" i="5"/>
  <c r="DR43" i="5"/>
  <c r="DO43" i="5"/>
  <c r="DL43" i="5"/>
  <c r="DI43" i="5"/>
  <c r="DF43" i="5"/>
  <c r="DC43" i="5"/>
  <c r="CZ43" i="5"/>
  <c r="CW43" i="5"/>
  <c r="CT43" i="5"/>
  <c r="CQ43" i="5"/>
  <c r="CN43" i="5"/>
  <c r="CK43" i="5"/>
  <c r="CH43" i="5"/>
  <c r="CE43" i="5"/>
  <c r="CB43" i="5"/>
  <c r="BY43" i="5"/>
  <c r="BV43" i="5"/>
  <c r="BS43" i="5"/>
  <c r="BP43" i="5"/>
  <c r="BM43" i="5"/>
  <c r="BJ43" i="5"/>
  <c r="BG43" i="5"/>
  <c r="BD43" i="5"/>
  <c r="BA43" i="5"/>
  <c r="AX43" i="5"/>
  <c r="AU43" i="5"/>
  <c r="AR43" i="5"/>
  <c r="AO43" i="5"/>
  <c r="AL43" i="5"/>
  <c r="AI43" i="5"/>
  <c r="AF43" i="5"/>
  <c r="AC43" i="5"/>
  <c r="Z43" i="5"/>
  <c r="W43" i="5"/>
  <c r="T43" i="5"/>
  <c r="Q43" i="5"/>
  <c r="N43" i="5"/>
  <c r="K43" i="5"/>
  <c r="DX42" i="5"/>
  <c r="DU42" i="5"/>
  <c r="DR42" i="5"/>
  <c r="DO42" i="5"/>
  <c r="DL42" i="5"/>
  <c r="DI42" i="5"/>
  <c r="DF42" i="5"/>
  <c r="DC42" i="5"/>
  <c r="CZ42" i="5"/>
  <c r="CW42" i="5"/>
  <c r="CT42" i="5"/>
  <c r="CQ42" i="5"/>
  <c r="CN42" i="5"/>
  <c r="CK42" i="5"/>
  <c r="CH42" i="5"/>
  <c r="CE42" i="5"/>
  <c r="CB42" i="5"/>
  <c r="BY42" i="5"/>
  <c r="BV42" i="5"/>
  <c r="BS42" i="5"/>
  <c r="BP42" i="5"/>
  <c r="BM42" i="5"/>
  <c r="BJ42" i="5"/>
  <c r="BG42" i="5"/>
  <c r="BD42" i="5"/>
  <c r="BA42" i="5"/>
  <c r="AX42" i="5"/>
  <c r="AU42" i="5"/>
  <c r="AR42" i="5"/>
  <c r="AO42" i="5"/>
  <c r="AL42" i="5"/>
  <c r="AI42" i="5"/>
  <c r="AF42" i="5"/>
  <c r="AC42" i="5"/>
  <c r="Z42" i="5"/>
  <c r="W42" i="5"/>
  <c r="T42" i="5"/>
  <c r="Q42" i="5"/>
  <c r="N42" i="5"/>
  <c r="K42" i="5"/>
  <c r="DX41" i="5"/>
  <c r="DU41" i="5"/>
  <c r="DR41" i="5"/>
  <c r="DO41" i="5"/>
  <c r="DL41" i="5"/>
  <c r="DI41" i="5"/>
  <c r="DF41" i="5"/>
  <c r="DC41" i="5"/>
  <c r="CZ41" i="5"/>
  <c r="CW41" i="5"/>
  <c r="CT41" i="5"/>
  <c r="CQ41" i="5"/>
  <c r="CN41" i="5"/>
  <c r="CK41" i="5"/>
  <c r="CH41" i="5"/>
  <c r="CE41" i="5"/>
  <c r="CB41" i="5"/>
  <c r="BY41" i="5"/>
  <c r="BV41" i="5"/>
  <c r="BS41" i="5"/>
  <c r="BP41" i="5"/>
  <c r="BM41" i="5"/>
  <c r="BJ41" i="5"/>
  <c r="BG41" i="5"/>
  <c r="BD41" i="5"/>
  <c r="BA41" i="5"/>
  <c r="AX41" i="5"/>
  <c r="AU41" i="5"/>
  <c r="AR41" i="5"/>
  <c r="AO41" i="5"/>
  <c r="AL41" i="5"/>
  <c r="AI41" i="5"/>
  <c r="AF41" i="5"/>
  <c r="AC41" i="5"/>
  <c r="Z41" i="5"/>
  <c r="W41" i="5"/>
  <c r="T41" i="5"/>
  <c r="Q41" i="5"/>
  <c r="N41" i="5"/>
  <c r="K41" i="5"/>
  <c r="DX40" i="5"/>
  <c r="DU40" i="5"/>
  <c r="DR40" i="5"/>
  <c r="DO40" i="5"/>
  <c r="DL40" i="5"/>
  <c r="DI40" i="5"/>
  <c r="DF40" i="5"/>
  <c r="DC40" i="5"/>
  <c r="CZ40" i="5"/>
  <c r="CW40" i="5"/>
  <c r="CT40" i="5"/>
  <c r="CQ40" i="5"/>
  <c r="CN40" i="5"/>
  <c r="CK40" i="5"/>
  <c r="CH40" i="5"/>
  <c r="CE40" i="5"/>
  <c r="CB40" i="5"/>
  <c r="BY40" i="5"/>
  <c r="BV40" i="5"/>
  <c r="BS40" i="5"/>
  <c r="BP40" i="5"/>
  <c r="BM40" i="5"/>
  <c r="BJ40" i="5"/>
  <c r="BG40" i="5"/>
  <c r="BD40" i="5"/>
  <c r="BA40" i="5"/>
  <c r="AX40" i="5"/>
  <c r="AU40" i="5"/>
  <c r="AR40" i="5"/>
  <c r="AO40" i="5"/>
  <c r="AL40" i="5"/>
  <c r="AI40" i="5"/>
  <c r="AF40" i="5"/>
  <c r="AC40" i="5"/>
  <c r="Z40" i="5"/>
  <c r="W40" i="5"/>
  <c r="T40" i="5"/>
  <c r="Q40" i="5"/>
  <c r="N40" i="5"/>
  <c r="K40" i="5"/>
  <c r="DX39" i="5"/>
  <c r="DU39" i="5"/>
  <c r="DR39" i="5"/>
  <c r="DO39" i="5"/>
  <c r="DL39" i="5"/>
  <c r="DI39" i="5"/>
  <c r="DF39" i="5"/>
  <c r="DC39" i="5"/>
  <c r="CZ39" i="5"/>
  <c r="CW39" i="5"/>
  <c r="CT39" i="5"/>
  <c r="CQ39" i="5"/>
  <c r="CN39" i="5"/>
  <c r="CK39" i="5"/>
  <c r="CH39" i="5"/>
  <c r="CE39" i="5"/>
  <c r="CB39" i="5"/>
  <c r="BY39" i="5"/>
  <c r="BV39" i="5"/>
  <c r="BS39" i="5"/>
  <c r="BP39" i="5"/>
  <c r="BM39" i="5"/>
  <c r="BJ39" i="5"/>
  <c r="BG39" i="5"/>
  <c r="BD39" i="5"/>
  <c r="BA39" i="5"/>
  <c r="AX39" i="5"/>
  <c r="AU39" i="5"/>
  <c r="AR39" i="5"/>
  <c r="AO39" i="5"/>
  <c r="AL39" i="5"/>
  <c r="AI39" i="5"/>
  <c r="AF39" i="5"/>
  <c r="AC39" i="5"/>
  <c r="Z39" i="5"/>
  <c r="W39" i="5"/>
  <c r="T39" i="5"/>
  <c r="Q39" i="5"/>
  <c r="N39" i="5"/>
  <c r="K39" i="5"/>
  <c r="DX38" i="5"/>
  <c r="DU38" i="5"/>
  <c r="DR38" i="5"/>
  <c r="DO38" i="5"/>
  <c r="DL38" i="5"/>
  <c r="DI38" i="5"/>
  <c r="DF38" i="5"/>
  <c r="DC38" i="5"/>
  <c r="CZ38" i="5"/>
  <c r="CW38" i="5"/>
  <c r="CT38" i="5"/>
  <c r="CQ38" i="5"/>
  <c r="CN38" i="5"/>
  <c r="CK38" i="5"/>
  <c r="CH38" i="5"/>
  <c r="CE38" i="5"/>
  <c r="CB38" i="5"/>
  <c r="BY38" i="5"/>
  <c r="BV38" i="5"/>
  <c r="BS38" i="5"/>
  <c r="BP38" i="5"/>
  <c r="BM38" i="5"/>
  <c r="BJ38" i="5"/>
  <c r="BG38" i="5"/>
  <c r="BD38" i="5"/>
  <c r="BA38" i="5"/>
  <c r="AX38" i="5"/>
  <c r="AU38" i="5"/>
  <c r="AR38" i="5"/>
  <c r="AO38" i="5"/>
  <c r="AL38" i="5"/>
  <c r="AI38" i="5"/>
  <c r="AF38" i="5"/>
  <c r="AC38" i="5"/>
  <c r="Z38" i="5"/>
  <c r="W38" i="5"/>
  <c r="T38" i="5"/>
  <c r="Q38" i="5"/>
  <c r="N38" i="5"/>
  <c r="K38" i="5"/>
  <c r="DX37" i="5"/>
  <c r="DU37" i="5"/>
  <c r="DR37" i="5"/>
  <c r="DO37" i="5"/>
  <c r="DL37" i="5"/>
  <c r="DI37" i="5"/>
  <c r="DF37" i="5"/>
  <c r="DC37" i="5"/>
  <c r="CZ37" i="5"/>
  <c r="CW37" i="5"/>
  <c r="CT37" i="5"/>
  <c r="CQ37" i="5"/>
  <c r="CN37" i="5"/>
  <c r="CK37" i="5"/>
  <c r="CH37" i="5"/>
  <c r="CE37" i="5"/>
  <c r="CB37" i="5"/>
  <c r="BY37" i="5"/>
  <c r="BV37" i="5"/>
  <c r="BS37" i="5"/>
  <c r="BP37" i="5"/>
  <c r="BM37" i="5"/>
  <c r="BJ37" i="5"/>
  <c r="BG37" i="5"/>
  <c r="BD37" i="5"/>
  <c r="BA37" i="5"/>
  <c r="AX37" i="5"/>
  <c r="AU37" i="5"/>
  <c r="AR37" i="5"/>
  <c r="AO37" i="5"/>
  <c r="AL37" i="5"/>
  <c r="AI37" i="5"/>
  <c r="AF37" i="5"/>
  <c r="AC37" i="5"/>
  <c r="Z37" i="5"/>
  <c r="W37" i="5"/>
  <c r="T37" i="5"/>
  <c r="Q37" i="5"/>
  <c r="N37" i="5"/>
  <c r="K37" i="5"/>
  <c r="DX36" i="5"/>
  <c r="DU36" i="5"/>
  <c r="DR36" i="5"/>
  <c r="DO36" i="5"/>
  <c r="DL36" i="5"/>
  <c r="DI36" i="5"/>
  <c r="DF36" i="5"/>
  <c r="DC36" i="5"/>
  <c r="CZ36" i="5"/>
  <c r="CW36" i="5"/>
  <c r="CT36" i="5"/>
  <c r="CQ36" i="5"/>
  <c r="CN36" i="5"/>
  <c r="CK36" i="5"/>
  <c r="CH36" i="5"/>
  <c r="CE36" i="5"/>
  <c r="CB36" i="5"/>
  <c r="BY36" i="5"/>
  <c r="BV36" i="5"/>
  <c r="BS36" i="5"/>
  <c r="BP36" i="5"/>
  <c r="BM36" i="5"/>
  <c r="BJ36" i="5"/>
  <c r="BG36" i="5"/>
  <c r="BD36" i="5"/>
  <c r="BA36" i="5"/>
  <c r="AX36" i="5"/>
  <c r="AU36" i="5"/>
  <c r="AR36" i="5"/>
  <c r="AO36" i="5"/>
  <c r="AL36" i="5"/>
  <c r="AI36" i="5"/>
  <c r="AF36" i="5"/>
  <c r="AC36" i="5"/>
  <c r="Z36" i="5"/>
  <c r="W36" i="5"/>
  <c r="T36" i="5"/>
  <c r="Q36" i="5"/>
  <c r="N36" i="5"/>
  <c r="K36" i="5"/>
  <c r="DX35" i="5"/>
  <c r="DU35" i="5"/>
  <c r="DR35" i="5"/>
  <c r="DO35" i="5"/>
  <c r="DL35" i="5"/>
  <c r="DI35" i="5"/>
  <c r="DF35" i="5"/>
  <c r="DC35" i="5"/>
  <c r="CZ35" i="5"/>
  <c r="CW35" i="5"/>
  <c r="CT35" i="5"/>
  <c r="CQ35" i="5"/>
  <c r="CN35" i="5"/>
  <c r="CK35" i="5"/>
  <c r="CH35" i="5"/>
  <c r="CE35" i="5"/>
  <c r="CB35" i="5"/>
  <c r="BY35" i="5"/>
  <c r="BV35" i="5"/>
  <c r="BS35" i="5"/>
  <c r="BP35" i="5"/>
  <c r="BM35" i="5"/>
  <c r="BJ35" i="5"/>
  <c r="BG35" i="5"/>
  <c r="BD35" i="5"/>
  <c r="BA35" i="5"/>
  <c r="AX35" i="5"/>
  <c r="AU35" i="5"/>
  <c r="AR35" i="5"/>
  <c r="AO35" i="5"/>
  <c r="AL35" i="5"/>
  <c r="AI35" i="5"/>
  <c r="AF35" i="5"/>
  <c r="AC35" i="5"/>
  <c r="Z35" i="5"/>
  <c r="W35" i="5"/>
  <c r="T35" i="5"/>
  <c r="Q35" i="5"/>
  <c r="N35" i="5"/>
  <c r="K35" i="5"/>
  <c r="DX34" i="5"/>
  <c r="DU34" i="5"/>
  <c r="DR34" i="5"/>
  <c r="DO34" i="5"/>
  <c r="DL34" i="5"/>
  <c r="DI34" i="5"/>
  <c r="DF34" i="5"/>
  <c r="DC34" i="5"/>
  <c r="CZ34" i="5"/>
  <c r="CW34" i="5"/>
  <c r="CT34" i="5"/>
  <c r="CQ34" i="5"/>
  <c r="CN34" i="5"/>
  <c r="CK34" i="5"/>
  <c r="CH34" i="5"/>
  <c r="CE34" i="5"/>
  <c r="CB34" i="5"/>
  <c r="BY34" i="5"/>
  <c r="BV34" i="5"/>
  <c r="BS34" i="5"/>
  <c r="BP34" i="5"/>
  <c r="BM34" i="5"/>
  <c r="BJ34" i="5"/>
  <c r="BG34" i="5"/>
  <c r="BD34" i="5"/>
  <c r="BA34" i="5"/>
  <c r="AX34" i="5"/>
  <c r="AU34" i="5"/>
  <c r="AR34" i="5"/>
  <c r="AO34" i="5"/>
  <c r="AL34" i="5"/>
  <c r="AI34" i="5"/>
  <c r="AF34" i="5"/>
  <c r="AC34" i="5"/>
  <c r="Z34" i="5"/>
  <c r="W34" i="5"/>
  <c r="T34" i="5"/>
  <c r="Q34" i="5"/>
  <c r="N34" i="5"/>
  <c r="K34" i="5"/>
  <c r="DX33" i="5"/>
  <c r="DU33" i="5"/>
  <c r="DR33" i="5"/>
  <c r="DO33" i="5"/>
  <c r="DL33" i="5"/>
  <c r="DI33" i="5"/>
  <c r="DF33" i="5"/>
  <c r="DC33" i="5"/>
  <c r="CZ33" i="5"/>
  <c r="CW33" i="5"/>
  <c r="CT33" i="5"/>
  <c r="CQ33" i="5"/>
  <c r="CN33" i="5"/>
  <c r="CK33" i="5"/>
  <c r="CH33" i="5"/>
  <c r="CE33" i="5"/>
  <c r="CB33" i="5"/>
  <c r="BY33" i="5"/>
  <c r="BV33" i="5"/>
  <c r="BS33" i="5"/>
  <c r="BP33" i="5"/>
  <c r="BM33" i="5"/>
  <c r="BJ33" i="5"/>
  <c r="BG33" i="5"/>
  <c r="BD33" i="5"/>
  <c r="BA33" i="5"/>
  <c r="AX33" i="5"/>
  <c r="AU33" i="5"/>
  <c r="AR33" i="5"/>
  <c r="AO33" i="5"/>
  <c r="AL33" i="5"/>
  <c r="AI33" i="5"/>
  <c r="AF33" i="5"/>
  <c r="AC33" i="5"/>
  <c r="Z33" i="5"/>
  <c r="W33" i="5"/>
  <c r="T33" i="5"/>
  <c r="Q33" i="5"/>
  <c r="N33" i="5"/>
  <c r="K33" i="5"/>
  <c r="DX32" i="5"/>
  <c r="DU32" i="5"/>
  <c r="DR32" i="5"/>
  <c r="DO32" i="5"/>
  <c r="DL32" i="5"/>
  <c r="DI32" i="5"/>
  <c r="DF32" i="5"/>
  <c r="DC32" i="5"/>
  <c r="CZ32" i="5"/>
  <c r="CW32" i="5"/>
  <c r="CT32" i="5"/>
  <c r="CQ32" i="5"/>
  <c r="CN32" i="5"/>
  <c r="CK32" i="5"/>
  <c r="CH32" i="5"/>
  <c r="CE32" i="5"/>
  <c r="CB32" i="5"/>
  <c r="BY32" i="5"/>
  <c r="BV32" i="5"/>
  <c r="BS32" i="5"/>
  <c r="BP32" i="5"/>
  <c r="BM32" i="5"/>
  <c r="BJ32" i="5"/>
  <c r="BG32" i="5"/>
  <c r="BD32" i="5"/>
  <c r="BA32" i="5"/>
  <c r="AX32" i="5"/>
  <c r="AU32" i="5"/>
  <c r="AR32" i="5"/>
  <c r="AO32" i="5"/>
  <c r="AL32" i="5"/>
  <c r="AI32" i="5"/>
  <c r="AF32" i="5"/>
  <c r="AC32" i="5"/>
  <c r="Z32" i="5"/>
  <c r="W32" i="5"/>
  <c r="T32" i="5"/>
  <c r="Q32" i="5"/>
  <c r="N32" i="5"/>
  <c r="K32" i="5"/>
  <c r="DX31" i="5"/>
  <c r="DU31" i="5"/>
  <c r="DR31" i="5"/>
  <c r="DO31" i="5"/>
  <c r="DL31" i="5"/>
  <c r="DI31" i="5"/>
  <c r="DF31" i="5"/>
  <c r="DC31" i="5"/>
  <c r="CZ31" i="5"/>
  <c r="CW31" i="5"/>
  <c r="CT31" i="5"/>
  <c r="CQ31" i="5"/>
  <c r="CN31" i="5"/>
  <c r="CK31" i="5"/>
  <c r="CH31" i="5"/>
  <c r="CE31" i="5"/>
  <c r="CB31" i="5"/>
  <c r="BY31" i="5"/>
  <c r="BV31" i="5"/>
  <c r="BS31" i="5"/>
  <c r="BP31" i="5"/>
  <c r="BM31" i="5"/>
  <c r="BJ31" i="5"/>
  <c r="BG31" i="5"/>
  <c r="BD31" i="5"/>
  <c r="BA31" i="5"/>
  <c r="AX31" i="5"/>
  <c r="AU31" i="5"/>
  <c r="AR31" i="5"/>
  <c r="AO31" i="5"/>
  <c r="AL31" i="5"/>
  <c r="AI31" i="5"/>
  <c r="AF31" i="5"/>
  <c r="AC31" i="5"/>
  <c r="Z31" i="5"/>
  <c r="W31" i="5"/>
  <c r="T31" i="5"/>
  <c r="Q31" i="5"/>
  <c r="N31" i="5"/>
  <c r="K31" i="5"/>
  <c r="DX30" i="5"/>
  <c r="DU30" i="5"/>
  <c r="DR30" i="5"/>
  <c r="DO30" i="5"/>
  <c r="DL30" i="5"/>
  <c r="DI30" i="5"/>
  <c r="DF30" i="5"/>
  <c r="DC30" i="5"/>
  <c r="CZ30" i="5"/>
  <c r="CW30" i="5"/>
  <c r="CT30" i="5"/>
  <c r="CQ30" i="5"/>
  <c r="CN30" i="5"/>
  <c r="CK30" i="5"/>
  <c r="CH30" i="5"/>
  <c r="CE30" i="5"/>
  <c r="CB30" i="5"/>
  <c r="BY30" i="5"/>
  <c r="BV30" i="5"/>
  <c r="BS30" i="5"/>
  <c r="BP30" i="5"/>
  <c r="BM30" i="5"/>
  <c r="BJ30" i="5"/>
  <c r="BG30" i="5"/>
  <c r="BD30" i="5"/>
  <c r="BA30" i="5"/>
  <c r="AX30" i="5"/>
  <c r="AU30" i="5"/>
  <c r="AR30" i="5"/>
  <c r="AO30" i="5"/>
  <c r="AL30" i="5"/>
  <c r="AI30" i="5"/>
  <c r="AF30" i="5"/>
  <c r="AC30" i="5"/>
  <c r="Z30" i="5"/>
  <c r="W30" i="5"/>
  <c r="T30" i="5"/>
  <c r="Q30" i="5"/>
  <c r="N30" i="5"/>
  <c r="K30" i="5"/>
  <c r="DX29" i="5"/>
  <c r="DU29" i="5"/>
  <c r="DR29" i="5"/>
  <c r="DO29" i="5"/>
  <c r="DL29" i="5"/>
  <c r="DI29" i="5"/>
  <c r="DF29" i="5"/>
  <c r="DC29" i="5"/>
  <c r="CZ29" i="5"/>
  <c r="CW29" i="5"/>
  <c r="CT29" i="5"/>
  <c r="CQ29" i="5"/>
  <c r="CN29" i="5"/>
  <c r="CK29" i="5"/>
  <c r="CH29" i="5"/>
  <c r="CE29" i="5"/>
  <c r="CB29" i="5"/>
  <c r="BY29" i="5"/>
  <c r="BV29" i="5"/>
  <c r="BS29" i="5"/>
  <c r="BP29" i="5"/>
  <c r="BM29" i="5"/>
  <c r="BJ29" i="5"/>
  <c r="BG29" i="5"/>
  <c r="BD29" i="5"/>
  <c r="BA29" i="5"/>
  <c r="AX29" i="5"/>
  <c r="AU29" i="5"/>
  <c r="AR29" i="5"/>
  <c r="AO29" i="5"/>
  <c r="AL29" i="5"/>
  <c r="AI29" i="5"/>
  <c r="AF29" i="5"/>
  <c r="AC29" i="5"/>
  <c r="Z29" i="5"/>
  <c r="W29" i="5"/>
  <c r="T29" i="5"/>
  <c r="Q29" i="5"/>
  <c r="N29" i="5"/>
  <c r="K29" i="5"/>
  <c r="DX28" i="5"/>
  <c r="DU28" i="5"/>
  <c r="DR28" i="5"/>
  <c r="DO28" i="5"/>
  <c r="DL28" i="5"/>
  <c r="DI28" i="5"/>
  <c r="DF28" i="5"/>
  <c r="DC28" i="5"/>
  <c r="CZ28" i="5"/>
  <c r="CW28" i="5"/>
  <c r="CT28" i="5"/>
  <c r="CQ28" i="5"/>
  <c r="CN28" i="5"/>
  <c r="CK28" i="5"/>
  <c r="CH28" i="5"/>
  <c r="CE28" i="5"/>
  <c r="CB28" i="5"/>
  <c r="BY28" i="5"/>
  <c r="BV28" i="5"/>
  <c r="BS28" i="5"/>
  <c r="BP28" i="5"/>
  <c r="BM28" i="5"/>
  <c r="BJ28" i="5"/>
  <c r="BG28" i="5"/>
  <c r="BD28" i="5"/>
  <c r="BA28" i="5"/>
  <c r="AX28" i="5"/>
  <c r="AU28" i="5"/>
  <c r="AR28" i="5"/>
  <c r="AO28" i="5"/>
  <c r="AL28" i="5"/>
  <c r="AI28" i="5"/>
  <c r="AF28" i="5"/>
  <c r="AC28" i="5"/>
  <c r="Z28" i="5"/>
  <c r="W28" i="5"/>
  <c r="T28" i="5"/>
  <c r="Q28" i="5"/>
  <c r="N28" i="5"/>
  <c r="K28" i="5"/>
  <c r="DX27" i="5"/>
  <c r="DU27" i="5"/>
  <c r="DR27" i="5"/>
  <c r="DO27" i="5"/>
  <c r="DL27" i="5"/>
  <c r="DI27" i="5"/>
  <c r="DF27" i="5"/>
  <c r="DC27" i="5"/>
  <c r="CZ27" i="5"/>
  <c r="CW27" i="5"/>
  <c r="CT27" i="5"/>
  <c r="CQ27" i="5"/>
  <c r="CN27" i="5"/>
  <c r="CK27" i="5"/>
  <c r="CH27" i="5"/>
  <c r="CE27" i="5"/>
  <c r="CB27" i="5"/>
  <c r="BY27" i="5"/>
  <c r="BV27" i="5"/>
  <c r="BS27" i="5"/>
  <c r="BP27" i="5"/>
  <c r="BM27" i="5"/>
  <c r="BJ27" i="5"/>
  <c r="BG27" i="5"/>
  <c r="BD27" i="5"/>
  <c r="BA27" i="5"/>
  <c r="AX27" i="5"/>
  <c r="AU27" i="5"/>
  <c r="AR27" i="5"/>
  <c r="AO27" i="5"/>
  <c r="AL27" i="5"/>
  <c r="AI27" i="5"/>
  <c r="AF27" i="5"/>
  <c r="AC27" i="5"/>
  <c r="Z27" i="5"/>
  <c r="W27" i="5"/>
  <c r="T27" i="5"/>
  <c r="Q27" i="5"/>
  <c r="N27" i="5"/>
  <c r="K27" i="5"/>
  <c r="DX26" i="5"/>
  <c r="DU26" i="5"/>
  <c r="DR26" i="5"/>
  <c r="DO26" i="5"/>
  <c r="DL26" i="5"/>
  <c r="DI26" i="5"/>
  <c r="DF26" i="5"/>
  <c r="DC26" i="5"/>
  <c r="CZ26" i="5"/>
  <c r="CW26" i="5"/>
  <c r="CT26" i="5"/>
  <c r="CQ26" i="5"/>
  <c r="CN26" i="5"/>
  <c r="CK26" i="5"/>
  <c r="CH26" i="5"/>
  <c r="CE26" i="5"/>
  <c r="CB26" i="5"/>
  <c r="BY26" i="5"/>
  <c r="BV26" i="5"/>
  <c r="BS26" i="5"/>
  <c r="BP26" i="5"/>
  <c r="BM26" i="5"/>
  <c r="BJ26" i="5"/>
  <c r="BG26" i="5"/>
  <c r="BD26" i="5"/>
  <c r="BA26" i="5"/>
  <c r="AX26" i="5"/>
  <c r="AU26" i="5"/>
  <c r="AR26" i="5"/>
  <c r="AO26" i="5"/>
  <c r="AL26" i="5"/>
  <c r="AI26" i="5"/>
  <c r="AF26" i="5"/>
  <c r="AC26" i="5"/>
  <c r="Z26" i="5"/>
  <c r="W26" i="5"/>
  <c r="T26" i="5"/>
  <c r="Q26" i="5"/>
  <c r="N26" i="5"/>
  <c r="K26" i="5"/>
  <c r="G22" i="2" l="1"/>
  <c r="H22" i="2"/>
  <c r="C7" i="6" l="1"/>
  <c r="L8" i="2"/>
  <c r="K8" i="2"/>
  <c r="K11" i="2"/>
  <c r="D9" i="7"/>
  <c r="EC15" i="5" l="1"/>
  <c r="EC16" i="5" s="1"/>
  <c r="EC17" i="5" s="1"/>
  <c r="H123" i="2" l="1"/>
  <c r="D123" i="2"/>
  <c r="E123" i="2"/>
  <c r="F123" i="2"/>
  <c r="D12" i="7" l="1"/>
  <c r="A123" i="5" l="1"/>
  <c r="A122" i="5"/>
  <c r="A118" i="5"/>
  <c r="A117" i="5"/>
  <c r="A116" i="5" l="1"/>
  <c r="EC58" i="5"/>
  <c r="EC59" i="5" s="1"/>
  <c r="EC60" i="5" s="1"/>
  <c r="EC56" i="5"/>
  <c r="EC61" i="5" l="1"/>
  <c r="EC62" i="5" s="1"/>
  <c r="EC63" i="5" s="1"/>
  <c r="ED56" i="5"/>
  <c r="K9" i="2" l="1"/>
  <c r="ED16" i="5" l="1"/>
  <c r="ED17" i="5" s="1"/>
  <c r="ED18" i="5" s="1"/>
  <c r="ED19" i="5" s="1"/>
  <c r="ED20" i="5" s="1"/>
  <c r="ED21" i="5" s="1"/>
  <c r="ED22" i="5" s="1"/>
  <c r="ED23" i="5" s="1"/>
  <c r="ED24" i="5" s="1"/>
  <c r="ED25" i="5" s="1"/>
  <c r="ED26" i="5" s="1"/>
  <c r="ED27" i="5" s="1"/>
  <c r="ED28" i="5" s="1"/>
  <c r="ED29" i="5" s="1"/>
  <c r="ED30" i="5" s="1"/>
  <c r="ED31" i="5" s="1"/>
  <c r="ED32" i="5" s="1"/>
  <c r="ED33" i="5" s="1"/>
  <c r="ED34" i="5" s="1"/>
  <c r="ED35" i="5" s="1"/>
  <c r="ED36" i="5" s="1"/>
  <c r="ED37" i="5" s="1"/>
  <c r="ED38" i="5" s="1"/>
  <c r="ED39" i="5" s="1"/>
  <c r="ED40" i="5" s="1"/>
  <c r="ED41" i="5" s="1"/>
  <c r="ED42" i="5" s="1"/>
  <c r="ED43" i="5" s="1"/>
  <c r="ED44" i="5" s="1"/>
  <c r="ED45" i="5" s="1"/>
  <c r="ED46" i="5" s="1"/>
  <c r="ED47" i="5" s="1"/>
  <c r="ED48" i="5" s="1"/>
  <c r="ED49" i="5" s="1"/>
  <c r="ED50" i="5" s="1"/>
  <c r="ED51" i="5" s="1"/>
  <c r="ED52" i="5" s="1"/>
  <c r="ED53" i="5" s="1"/>
  <c r="ED54" i="5" s="1"/>
  <c r="F116" i="2" l="1"/>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24" i="2" s="1"/>
  <c r="H115" i="2"/>
  <c r="H222" i="2" s="1"/>
  <c r="H113" i="2"/>
  <c r="H220" i="2" s="1"/>
  <c r="H112" i="2"/>
  <c r="H219" i="2" s="1"/>
  <c r="H111" i="2"/>
  <c r="H218" i="2" s="1"/>
  <c r="H110" i="2"/>
  <c r="H217" i="2" s="1"/>
  <c r="H109" i="2"/>
  <c r="H216" i="2" s="1"/>
  <c r="H108" i="2"/>
  <c r="H215" i="2" s="1"/>
  <c r="H107" i="2"/>
  <c r="H214" i="2" s="1"/>
  <c r="H106" i="2"/>
  <c r="H213" i="2" s="1"/>
  <c r="H105" i="2"/>
  <c r="H212" i="2" s="1"/>
  <c r="H104" i="2"/>
  <c r="H211" i="2" s="1"/>
  <c r="H103" i="2"/>
  <c r="H210" i="2" s="1"/>
  <c r="H102" i="2"/>
  <c r="H209" i="2" s="1"/>
  <c r="H101" i="2"/>
  <c r="H208" i="2" s="1"/>
  <c r="H100" i="2"/>
  <c r="H207" i="2" s="1"/>
  <c r="H99" i="2"/>
  <c r="H206" i="2" s="1"/>
  <c r="H98" i="2"/>
  <c r="H205" i="2" s="1"/>
  <c r="H97" i="2"/>
  <c r="H204" i="2" s="1"/>
  <c r="H96" i="2"/>
  <c r="H203" i="2" s="1"/>
  <c r="H95" i="2"/>
  <c r="H202" i="2" s="1"/>
  <c r="H94" i="2"/>
  <c r="H201" i="2" s="1"/>
  <c r="H93" i="2"/>
  <c r="H200" i="2" s="1"/>
  <c r="H92" i="2"/>
  <c r="H199" i="2" s="1"/>
  <c r="H91" i="2"/>
  <c r="H198" i="2" s="1"/>
  <c r="H90" i="2"/>
  <c r="H197" i="2" s="1"/>
  <c r="H89" i="2"/>
  <c r="H196" i="2" s="1"/>
  <c r="H88" i="2"/>
  <c r="H195" i="2" s="1"/>
  <c r="H87" i="2"/>
  <c r="H194" i="2" s="1"/>
  <c r="H86" i="2"/>
  <c r="H193" i="2" s="1"/>
  <c r="H85" i="2"/>
  <c r="H192" i="2" s="1"/>
  <c r="H84" i="2"/>
  <c r="H191" i="2" s="1"/>
  <c r="H83" i="2"/>
  <c r="H190" i="2" s="1"/>
  <c r="H82" i="2"/>
  <c r="H189" i="2" s="1"/>
  <c r="H81" i="2"/>
  <c r="H188" i="2" s="1"/>
  <c r="H80" i="2"/>
  <c r="H187" i="2" s="1"/>
  <c r="H79" i="2"/>
  <c r="H186" i="2" s="1"/>
  <c r="H78" i="2"/>
  <c r="H185" i="2" s="1"/>
  <c r="H77" i="2"/>
  <c r="H184" i="2" s="1"/>
  <c r="H76" i="2"/>
  <c r="H183" i="2" s="1"/>
  <c r="H75" i="2"/>
  <c r="H182" i="2" s="1"/>
  <c r="H74" i="2"/>
  <c r="H181" i="2" s="1"/>
  <c r="H73" i="2"/>
  <c r="H180" i="2" s="1"/>
  <c r="H72" i="2"/>
  <c r="H179" i="2" s="1"/>
  <c r="H71" i="2"/>
  <c r="H178" i="2" s="1"/>
  <c r="H70" i="2"/>
  <c r="H177" i="2" s="1"/>
  <c r="H69" i="2"/>
  <c r="H176" i="2" s="1"/>
  <c r="H68" i="2"/>
  <c r="H175" i="2" s="1"/>
  <c r="H67" i="2"/>
  <c r="H174" i="2" s="1"/>
  <c r="H66" i="2"/>
  <c r="H173" i="2" s="1"/>
  <c r="H65" i="2"/>
  <c r="H172" i="2" s="1"/>
  <c r="H64" i="2"/>
  <c r="H171" i="2" s="1"/>
  <c r="H63" i="2"/>
  <c r="H170" i="2" s="1"/>
  <c r="H62" i="2"/>
  <c r="H169" i="2" s="1"/>
  <c r="H61" i="2"/>
  <c r="H168" i="2" s="1"/>
  <c r="H60" i="2"/>
  <c r="H167" i="2" s="1"/>
  <c r="H59" i="2"/>
  <c r="H166" i="2" s="1"/>
  <c r="H58" i="2"/>
  <c r="H165" i="2" s="1"/>
  <c r="H57" i="2"/>
  <c r="H164" i="2" s="1"/>
  <c r="H56" i="2"/>
  <c r="H163" i="2" s="1"/>
  <c r="H55" i="2"/>
  <c r="H162" i="2" s="1"/>
  <c r="H54" i="2"/>
  <c r="H161" i="2" s="1"/>
  <c r="H53" i="2"/>
  <c r="H160" i="2" s="1"/>
  <c r="H52" i="2"/>
  <c r="H159" i="2" s="1"/>
  <c r="H51" i="2"/>
  <c r="H158" i="2" s="1"/>
  <c r="H50" i="2"/>
  <c r="H157" i="2" s="1"/>
  <c r="H49" i="2"/>
  <c r="H156" i="2" s="1"/>
  <c r="H48" i="2"/>
  <c r="H155" i="2" s="1"/>
  <c r="H47" i="2"/>
  <c r="H154" i="2" s="1"/>
  <c r="H46" i="2"/>
  <c r="H153" i="2" s="1"/>
  <c r="H45" i="2"/>
  <c r="H152" i="2" s="1"/>
  <c r="H44" i="2"/>
  <c r="H151" i="2" s="1"/>
  <c r="H43" i="2"/>
  <c r="H150" i="2" s="1"/>
  <c r="H42" i="2"/>
  <c r="H149" i="2" s="1"/>
  <c r="H41" i="2"/>
  <c r="H148" i="2" s="1"/>
  <c r="H40" i="2"/>
  <c r="H147" i="2" s="1"/>
  <c r="H39" i="2"/>
  <c r="H146" i="2" s="1"/>
  <c r="H38" i="2"/>
  <c r="H145" i="2" s="1"/>
  <c r="H37" i="2"/>
  <c r="H144" i="2" s="1"/>
  <c r="H36" i="2"/>
  <c r="H143" i="2" s="1"/>
  <c r="H35" i="2"/>
  <c r="H142" i="2" s="1"/>
  <c r="H34" i="2"/>
  <c r="H141" i="2" s="1"/>
  <c r="H33" i="2"/>
  <c r="H140" i="2" s="1"/>
  <c r="H32" i="2"/>
  <c r="H139" i="2" s="1"/>
  <c r="H31" i="2"/>
  <c r="H138" i="2" s="1"/>
  <c r="H30" i="2"/>
  <c r="H137" i="2" s="1"/>
  <c r="H29" i="2"/>
  <c r="H136" i="2" s="1"/>
  <c r="DW115" i="5"/>
  <c r="DV115" i="5"/>
  <c r="DT115" i="5"/>
  <c r="DS115" i="5"/>
  <c r="DQ115" i="5"/>
  <c r="DP115" i="5"/>
  <c r="DN115" i="5"/>
  <c r="DM115" i="5"/>
  <c r="DK115" i="5"/>
  <c r="DJ115" i="5"/>
  <c r="DH115" i="5"/>
  <c r="DG115" i="5"/>
  <c r="DE115" i="5"/>
  <c r="DD115" i="5"/>
  <c r="DB115" i="5"/>
  <c r="DA115" i="5"/>
  <c r="CY115" i="5"/>
  <c r="CX115" i="5"/>
  <c r="CV115" i="5"/>
  <c r="CU115" i="5"/>
  <c r="CS115" i="5"/>
  <c r="CR115" i="5"/>
  <c r="CP115" i="5"/>
  <c r="CO115" i="5"/>
  <c r="CM115" i="5"/>
  <c r="CL115" i="5"/>
  <c r="CJ115" i="5"/>
  <c r="CI115" i="5"/>
  <c r="CG115" i="5"/>
  <c r="CF115" i="5"/>
  <c r="CD115" i="5"/>
  <c r="CC115" i="5"/>
  <c r="CA115" i="5"/>
  <c r="BZ115" i="5"/>
  <c r="BX115" i="5"/>
  <c r="BW115" i="5"/>
  <c r="BU115" i="5"/>
  <c r="BT115" i="5"/>
  <c r="BR115" i="5"/>
  <c r="BQ115" i="5"/>
  <c r="BO115" i="5"/>
  <c r="BN115" i="5"/>
  <c r="BL115" i="5"/>
  <c r="BK115" i="5"/>
  <c r="BI115" i="5"/>
  <c r="BH115" i="5"/>
  <c r="BF115" i="5"/>
  <c r="BE115" i="5"/>
  <c r="BC115" i="5"/>
  <c r="BB115" i="5"/>
  <c r="AZ115" i="5"/>
  <c r="AY115" i="5"/>
  <c r="AW115" i="5"/>
  <c r="AV115" i="5"/>
  <c r="AT115" i="5"/>
  <c r="AS115" i="5"/>
  <c r="AQ115" i="5"/>
  <c r="AP115" i="5"/>
  <c r="AN115" i="5"/>
  <c r="AM115" i="5"/>
  <c r="AK115" i="5"/>
  <c r="AJ115" i="5"/>
  <c r="AH115" i="5"/>
  <c r="AG115" i="5"/>
  <c r="AE115" i="5"/>
  <c r="AD115" i="5"/>
  <c r="AB115" i="5"/>
  <c r="AA115" i="5"/>
  <c r="Y115" i="5"/>
  <c r="X115" i="5"/>
  <c r="V115" i="5"/>
  <c r="U115" i="5"/>
  <c r="S115" i="5"/>
  <c r="R115" i="5"/>
  <c r="P115" i="5"/>
  <c r="O115" i="5"/>
  <c r="G116" i="2"/>
  <c r="G223" i="2" s="1"/>
  <c r="G115" i="2"/>
  <c r="G222" i="2" s="1"/>
  <c r="G114" i="2"/>
  <c r="G221" i="2" s="1"/>
  <c r="G113" i="2"/>
  <c r="G220" i="2" s="1"/>
  <c r="G112" i="2"/>
  <c r="G219" i="2" s="1"/>
  <c r="G111" i="2"/>
  <c r="G218" i="2" s="1"/>
  <c r="G110" i="2"/>
  <c r="G217" i="2" s="1"/>
  <c r="G109" i="2"/>
  <c r="G216" i="2" s="1"/>
  <c r="G108" i="2"/>
  <c r="G215" i="2" s="1"/>
  <c r="G107" i="2"/>
  <c r="G214" i="2" s="1"/>
  <c r="G106" i="2"/>
  <c r="G213" i="2" s="1"/>
  <c r="G105" i="2"/>
  <c r="G212" i="2" s="1"/>
  <c r="G104" i="2"/>
  <c r="G211" i="2" s="1"/>
  <c r="G103" i="2"/>
  <c r="G210" i="2" s="1"/>
  <c r="G102" i="2"/>
  <c r="G209" i="2" s="1"/>
  <c r="G101" i="2"/>
  <c r="G208" i="2" s="1"/>
  <c r="G100" i="2"/>
  <c r="G207" i="2" s="1"/>
  <c r="G99" i="2"/>
  <c r="G206" i="2" s="1"/>
  <c r="G98" i="2"/>
  <c r="G205" i="2" s="1"/>
  <c r="G97" i="2"/>
  <c r="G204" i="2" s="1"/>
  <c r="G96" i="2"/>
  <c r="G203" i="2" s="1"/>
  <c r="G95" i="2"/>
  <c r="G202" i="2" s="1"/>
  <c r="G94" i="2"/>
  <c r="G201" i="2" s="1"/>
  <c r="G93" i="2"/>
  <c r="G200" i="2" s="1"/>
  <c r="G92" i="2"/>
  <c r="G199" i="2" s="1"/>
  <c r="G91" i="2"/>
  <c r="G198" i="2" s="1"/>
  <c r="G90" i="2"/>
  <c r="G197" i="2" s="1"/>
  <c r="G89" i="2"/>
  <c r="G196" i="2" s="1"/>
  <c r="G88" i="2"/>
  <c r="G195" i="2" s="1"/>
  <c r="G87" i="2"/>
  <c r="G194" i="2" s="1"/>
  <c r="G86" i="2"/>
  <c r="G193" i="2" s="1"/>
  <c r="G85" i="2"/>
  <c r="G192" i="2" s="1"/>
  <c r="G84" i="2"/>
  <c r="G191" i="2" s="1"/>
  <c r="G83" i="2"/>
  <c r="G190" i="2" s="1"/>
  <c r="G82" i="2"/>
  <c r="G189" i="2" s="1"/>
  <c r="G81" i="2"/>
  <c r="G188" i="2" s="1"/>
  <c r="G80" i="2"/>
  <c r="G187" i="2" s="1"/>
  <c r="G79" i="2"/>
  <c r="G186" i="2" s="1"/>
  <c r="G78" i="2"/>
  <c r="G185" i="2" s="1"/>
  <c r="G77" i="2"/>
  <c r="G184" i="2" s="1"/>
  <c r="G76" i="2"/>
  <c r="G183" i="2" s="1"/>
  <c r="G75" i="2"/>
  <c r="G182" i="2" s="1"/>
  <c r="G74" i="2"/>
  <c r="G181" i="2" s="1"/>
  <c r="G73" i="2"/>
  <c r="G180" i="2" s="1"/>
  <c r="G72" i="2"/>
  <c r="G179" i="2" s="1"/>
  <c r="G71" i="2"/>
  <c r="G178" i="2" s="1"/>
  <c r="G70" i="2"/>
  <c r="G177" i="2" s="1"/>
  <c r="G69" i="2"/>
  <c r="G176" i="2" s="1"/>
  <c r="G68" i="2"/>
  <c r="G175" i="2" s="1"/>
  <c r="G67" i="2"/>
  <c r="G174" i="2" s="1"/>
  <c r="G66" i="2"/>
  <c r="G173" i="2" s="1"/>
  <c r="G65" i="2"/>
  <c r="G172" i="2" s="1"/>
  <c r="G64" i="2"/>
  <c r="G171" i="2" s="1"/>
  <c r="G63" i="2"/>
  <c r="G170" i="2" s="1"/>
  <c r="G62" i="2"/>
  <c r="G169" i="2" s="1"/>
  <c r="G61" i="2"/>
  <c r="G168" i="2" s="1"/>
  <c r="G60" i="2"/>
  <c r="G167" i="2" s="1"/>
  <c r="G59" i="2"/>
  <c r="G166" i="2" s="1"/>
  <c r="G58" i="2"/>
  <c r="G165" i="2" s="1"/>
  <c r="G57" i="2"/>
  <c r="G164" i="2" s="1"/>
  <c r="G56" i="2"/>
  <c r="G163" i="2" s="1"/>
  <c r="G55" i="2"/>
  <c r="G162" i="2" s="1"/>
  <c r="G54" i="2"/>
  <c r="G161" i="2" s="1"/>
  <c r="G53" i="2"/>
  <c r="G160" i="2" s="1"/>
  <c r="G52" i="2"/>
  <c r="G159" i="2" s="1"/>
  <c r="G51" i="2"/>
  <c r="G158" i="2" s="1"/>
  <c r="G50" i="2"/>
  <c r="G157" i="2" s="1"/>
  <c r="G49" i="2"/>
  <c r="G156" i="2" s="1"/>
  <c r="G48" i="2"/>
  <c r="G155" i="2" s="1"/>
  <c r="G47" i="2"/>
  <c r="G154" i="2" s="1"/>
  <c r="G46" i="2"/>
  <c r="G153" i="2" s="1"/>
  <c r="G45" i="2"/>
  <c r="G152" i="2" s="1"/>
  <c r="G44" i="2"/>
  <c r="G151" i="2" s="1"/>
  <c r="G43" i="2"/>
  <c r="G150" i="2" s="1"/>
  <c r="G42" i="2"/>
  <c r="G149" i="2" s="1"/>
  <c r="G41" i="2"/>
  <c r="G148" i="2" s="1"/>
  <c r="G40" i="2"/>
  <c r="G147" i="2" s="1"/>
  <c r="G39" i="2"/>
  <c r="G146" i="2" s="1"/>
  <c r="G38" i="2"/>
  <c r="G145" i="2" s="1"/>
  <c r="G37" i="2"/>
  <c r="G144" i="2" s="1"/>
  <c r="G36" i="2"/>
  <c r="G143" i="2" s="1"/>
  <c r="G35" i="2"/>
  <c r="G142" i="2" s="1"/>
  <c r="G34" i="2"/>
  <c r="G141" i="2" s="1"/>
  <c r="G33" i="2"/>
  <c r="G140" i="2" s="1"/>
  <c r="G32" i="2"/>
  <c r="G139" i="2" s="1"/>
  <c r="G31" i="2"/>
  <c r="G138" i="2" s="1"/>
  <c r="G30" i="2"/>
  <c r="G137" i="2" s="1"/>
  <c r="G29" i="2"/>
  <c r="G136" i="2" s="1"/>
  <c r="G28" i="2"/>
  <c r="G135" i="2" s="1"/>
  <c r="G27" i="2"/>
  <c r="G134" i="2" s="1"/>
  <c r="G26" i="2"/>
  <c r="G25" i="2"/>
  <c r="G132" i="2" s="1"/>
  <c r="G24" i="2"/>
  <c r="G131" i="2" s="1"/>
  <c r="G23" i="2"/>
  <c r="G21" i="2"/>
  <c r="G20" i="2"/>
  <c r="G19" i="2"/>
  <c r="G18" i="2"/>
  <c r="G17" i="2"/>
  <c r="H28" i="2" l="1"/>
  <c r="H135" i="2" s="1"/>
  <c r="H27" i="2"/>
  <c r="H134" i="2" s="1"/>
  <c r="H114" i="2"/>
  <c r="H221" i="2" s="1"/>
  <c r="H25" i="2"/>
  <c r="H132" i="2" s="1"/>
  <c r="H116" i="2"/>
  <c r="H223" i="2" s="1"/>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H24" i="2"/>
  <c r="H131" i="2" s="1"/>
  <c r="H17" i="2"/>
  <c r="H124" i="2" s="1"/>
  <c r="G124" i="2"/>
  <c r="H21" i="2"/>
  <c r="H128" i="2" s="1"/>
  <c r="G128" i="2"/>
  <c r="H18" i="2"/>
  <c r="H125" i="2" s="1"/>
  <c r="G125" i="2"/>
  <c r="H129" i="2"/>
  <c r="G129" i="2"/>
  <c r="H26" i="2"/>
  <c r="H133" i="2" s="1"/>
  <c r="G133" i="2"/>
  <c r="H19" i="2"/>
  <c r="H126" i="2" s="1"/>
  <c r="G126" i="2"/>
  <c r="H23" i="2"/>
  <c r="H130" i="2" s="1"/>
  <c r="G130" i="2"/>
  <c r="H20" i="2"/>
  <c r="H127" i="2" s="1"/>
  <c r="G127" i="2"/>
  <c r="EC18" i="5" l="1"/>
  <c r="EC19" i="5" s="1"/>
  <c r="EC20" i="5" s="1"/>
  <c r="EC21" i="5" s="1"/>
  <c r="EC22" i="5" s="1"/>
  <c r="EC23" i="5" s="1"/>
  <c r="EC24" i="5" s="1"/>
  <c r="EC25" i="5" s="1"/>
  <c r="EC26" i="5" s="1"/>
  <c r="EC27" i="5" s="1"/>
  <c r="EC28" i="5" s="1"/>
  <c r="EC29" i="5" s="1"/>
  <c r="EC30" i="5" s="1"/>
  <c r="EC31" i="5" s="1"/>
  <c r="EC32" i="5" s="1"/>
  <c r="EC33" i="5" s="1"/>
  <c r="EC34" i="5" s="1"/>
  <c r="EC35" i="5" s="1"/>
  <c r="EC36" i="5" s="1"/>
  <c r="EC37" i="5" s="1"/>
  <c r="EC38" i="5" s="1"/>
  <c r="EC39" i="5" s="1"/>
  <c r="EC40" i="5" s="1"/>
  <c r="EC41" i="5" s="1"/>
  <c r="EC42" i="5" s="1"/>
  <c r="EC43" i="5" s="1"/>
  <c r="EC44" i="5" s="1"/>
  <c r="EC45" i="5" s="1"/>
  <c r="EC46" i="5" s="1"/>
  <c r="EC47" i="5" s="1"/>
  <c r="EC48" i="5" s="1"/>
  <c r="EC49" i="5" s="1"/>
  <c r="EC50" i="5" s="1"/>
  <c r="EC51" i="5" s="1"/>
  <c r="EC52" i="5" s="1"/>
  <c r="EC53" i="5" s="1"/>
  <c r="EC54" i="5" s="1"/>
  <c r="L9" i="2" l="1" a="1"/>
  <c r="L9" i="2" s="1"/>
  <c r="R120" i="2" a="1"/>
  <c r="R120" i="2" s="1"/>
  <c r="AN120" i="2" a="1"/>
  <c r="AN120" i="2" s="1"/>
  <c r="AC120" i="2" a="1"/>
  <c r="AC120" i="2" s="1"/>
  <c r="O7" i="6" l="1"/>
  <c r="U7" i="6"/>
  <c r="M9" i="2"/>
  <c r="D11" i="5"/>
  <c r="I120" i="2"/>
  <c r="T120" i="2" s="1"/>
  <c r="AE120" i="2" s="1"/>
  <c r="I7" i="6"/>
  <c r="T115" i="5" l="1"/>
  <c r="I13" i="5"/>
  <c r="DI115" i="5" l="1"/>
  <c r="CW115" i="5"/>
  <c r="AO115" i="5"/>
  <c r="AL115" i="5"/>
  <c r="CT115" i="5"/>
  <c r="AX115" i="5"/>
  <c r="DU115" i="5"/>
  <c r="DF115" i="5"/>
  <c r="J13" i="5"/>
  <c r="DR115" i="5"/>
  <c r="BD115" i="5"/>
  <c r="BP115" i="5"/>
  <c r="CB115" i="5"/>
  <c r="CN115" i="5"/>
  <c r="BG115" i="5"/>
  <c r="CE115" i="5"/>
  <c r="BS115" i="5"/>
  <c r="CQ115" i="5"/>
  <c r="AR115" i="5"/>
  <c r="CZ115" i="5"/>
  <c r="DL115" i="5"/>
  <c r="BJ115" i="5"/>
  <c r="BV115" i="5"/>
  <c r="CH115" i="5"/>
  <c r="AU115" i="5"/>
  <c r="DC115" i="5"/>
  <c r="DO115" i="5"/>
  <c r="BA115" i="5"/>
  <c r="BM115" i="5"/>
  <c r="BY115" i="5"/>
  <c r="CK115" i="5"/>
  <c r="K13" i="5"/>
  <c r="L13" i="5"/>
  <c r="M13" i="5" s="1"/>
  <c r="N13" i="5" l="1"/>
  <c r="Q13" i="5" s="1"/>
  <c r="T13" i="5" s="1"/>
  <c r="O13" i="5"/>
  <c r="R13" i="5" s="1"/>
  <c r="P13" i="5" l="1"/>
  <c r="U13" i="5"/>
  <c r="X13" i="5" s="1"/>
  <c r="S13" i="5"/>
  <c r="V13" i="5" l="1"/>
  <c r="W13" i="5"/>
  <c r="AA13" i="5"/>
  <c r="Z13" i="5"/>
  <c r="Y13" i="5"/>
  <c r="AB13" i="5" l="1"/>
  <c r="AD13" i="5"/>
  <c r="AC13" i="5"/>
  <c r="AF13" i="5" l="1"/>
  <c r="AE13" i="5"/>
  <c r="AG13" i="5"/>
  <c r="AJ13" i="5" l="1"/>
  <c r="AI13" i="5"/>
  <c r="AH13" i="5"/>
  <c r="AM13" i="5" l="1"/>
  <c r="AK13" i="5"/>
  <c r="AL13" i="5" s="1"/>
  <c r="AN13" i="5" l="1"/>
  <c r="AO13" i="5" s="1"/>
  <c r="AP13" i="5"/>
  <c r="AQ13" i="5" l="1"/>
  <c r="AR13" i="5" s="1"/>
  <c r="AS13" i="5"/>
  <c r="AV13" i="5" l="1"/>
  <c r="AU13" i="5"/>
  <c r="AT13" i="5"/>
  <c r="AY13" i="5" l="1"/>
  <c r="AW13" i="5"/>
  <c r="AX13" i="5" s="1"/>
  <c r="AZ13" i="5" l="1"/>
  <c r="BA13" i="5" s="1"/>
  <c r="BB13" i="5"/>
  <c r="BD13" i="5" l="1"/>
  <c r="BC13" i="5"/>
  <c r="BE13" i="5"/>
  <c r="BH13" i="5" l="1"/>
  <c r="BG13" i="5"/>
  <c r="BF13" i="5"/>
  <c r="BK13" i="5" l="1"/>
  <c r="BJ13" i="5"/>
  <c r="BI13" i="5"/>
  <c r="BL13" i="5" l="1"/>
  <c r="BM13" i="5" s="1"/>
  <c r="BN13" i="5"/>
  <c r="BP13" i="5" l="1"/>
  <c r="BO13" i="5"/>
  <c r="BQ13" i="5"/>
  <c r="BR13" i="5" l="1"/>
  <c r="BT13" i="5"/>
  <c r="BS13" i="5"/>
  <c r="BW13" i="5" l="1"/>
  <c r="BU13" i="5"/>
  <c r="BV13" i="5" s="1"/>
  <c r="BX13" i="5" l="1"/>
  <c r="BZ13" i="5"/>
  <c r="BY13" i="5"/>
  <c r="CB13" i="5" l="1"/>
  <c r="CA13" i="5"/>
  <c r="CC13" i="5"/>
  <c r="CE13" i="5" l="1"/>
  <c r="CD13" i="5"/>
  <c r="CF13" i="5"/>
  <c r="CH13" i="5" l="1"/>
  <c r="CG13" i="5"/>
  <c r="CI13" i="5"/>
  <c r="CL13" i="5" l="1"/>
  <c r="CK13" i="5"/>
  <c r="CJ13" i="5"/>
  <c r="CO13" i="5" l="1"/>
  <c r="CM13" i="5"/>
  <c r="CN13" i="5" s="1"/>
  <c r="CQ13" i="5" l="1"/>
  <c r="CP13" i="5"/>
  <c r="CR13" i="5"/>
  <c r="CT13" i="5" l="1"/>
  <c r="CS13" i="5"/>
  <c r="CU13" i="5"/>
  <c r="CV13" i="5" l="1"/>
  <c r="CX13" i="5"/>
  <c r="CW13" i="5"/>
  <c r="CZ13" i="5" l="1"/>
  <c r="CY13" i="5"/>
  <c r="DA13" i="5"/>
  <c r="DB13" i="5" l="1"/>
  <c r="DD13" i="5"/>
  <c r="DC13" i="5"/>
  <c r="DE13" i="5" l="1"/>
  <c r="DG13" i="5"/>
  <c r="DF13" i="5"/>
  <c r="DJ13" i="5" l="1"/>
  <c r="DI13" i="5"/>
  <c r="DH13" i="5"/>
  <c r="DK13" i="5" l="1"/>
  <c r="DM13" i="5"/>
  <c r="DL13" i="5"/>
  <c r="DO13" i="5" l="1"/>
  <c r="DN13" i="5"/>
  <c r="DP13" i="5"/>
  <c r="DS13" i="5" l="1"/>
  <c r="DR13" i="5"/>
  <c r="DQ13" i="5"/>
  <c r="DV13" i="5" l="1"/>
  <c r="DU13" i="5"/>
  <c r="DT13" i="5"/>
  <c r="M115" i="5"/>
  <c r="L115" i="5"/>
  <c r="J115" i="5"/>
  <c r="I115" i="5"/>
  <c r="G115" i="5"/>
  <c r="DX13" i="5" l="1"/>
  <c r="DW13" i="5"/>
  <c r="B35" i="2"/>
  <c r="D7" i="6"/>
  <c r="C14" i="2" l="1"/>
  <c r="D14" i="2" s="1"/>
  <c r="E14" i="2" s="1"/>
  <c r="F14" i="2" s="1"/>
  <c r="G14" i="2" s="1"/>
  <c r="H14" i="2" s="1"/>
  <c r="I14" i="2" s="1"/>
  <c r="J14" i="2" s="1"/>
  <c r="K14" i="2" s="1"/>
  <c r="L14" i="2" s="1"/>
  <c r="M14" i="2" s="1"/>
  <c r="N14" i="2" s="1"/>
  <c r="O14" i="2" s="1"/>
  <c r="P14" i="2" s="1"/>
  <c r="Q14" i="2" s="1"/>
  <c r="R14" i="2" s="1"/>
  <c r="S14" i="2" s="1"/>
  <c r="T14" i="2" s="1"/>
  <c r="U14" i="2" s="1"/>
  <c r="V14" i="2" s="1"/>
  <c r="W14" i="2" s="1"/>
  <c r="X14" i="2" s="1"/>
  <c r="Y14" i="2" s="1"/>
  <c r="Z14" i="2" s="1"/>
  <c r="AA14" i="2" s="1"/>
  <c r="AB14" i="2" s="1"/>
  <c r="AC14" i="2" s="1"/>
  <c r="AD14" i="2" s="1"/>
  <c r="AE14" i="2" s="1"/>
  <c r="AF14" i="2" s="1"/>
  <c r="AG14" i="2" s="1"/>
  <c r="A232" i="2"/>
  <c r="A233" i="2" s="1"/>
  <c r="A234" i="2" s="1"/>
  <c r="A235" i="2" s="1"/>
  <c r="A236" i="2" s="1"/>
  <c r="A237" i="2" s="1"/>
  <c r="A238" i="2" l="1"/>
  <c r="A239" i="2" s="1"/>
  <c r="A240" i="2" s="1"/>
  <c r="A241" i="2" s="1"/>
  <c r="A242" i="2" s="1"/>
  <c r="A243" i="2" s="1"/>
  <c r="A244" i="2" s="1"/>
  <c r="A245" i="2" s="1"/>
  <c r="A246" i="2" l="1"/>
  <c r="A247" i="2" s="1"/>
  <c r="A248" i="2" s="1"/>
  <c r="A249" i="2" s="1"/>
  <c r="A250" i="2" s="1"/>
  <c r="A251" i="2" s="1"/>
  <c r="A252" i="2" s="1"/>
  <c r="A253" i="2" s="1"/>
  <c r="A254" i="2" s="1"/>
  <c r="A255" i="2" s="1"/>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E114" i="5"/>
  <c r="E116" i="2" s="1"/>
  <c r="E113" i="5"/>
  <c r="E115" i="2" s="1"/>
  <c r="E112" i="5"/>
  <c r="E114" i="2" s="1"/>
  <c r="E111" i="5"/>
  <c r="E113" i="2" s="1"/>
  <c r="E110" i="5"/>
  <c r="E112" i="2" s="1"/>
  <c r="E109" i="5"/>
  <c r="E111" i="2" s="1"/>
  <c r="E108" i="5"/>
  <c r="E110" i="2" s="1"/>
  <c r="E107" i="5"/>
  <c r="E109" i="2" s="1"/>
  <c r="E106" i="5"/>
  <c r="E108" i="2" s="1"/>
  <c r="E105" i="5"/>
  <c r="E107" i="2" s="1"/>
  <c r="E104" i="5"/>
  <c r="E106" i="2" s="1"/>
  <c r="E103" i="5"/>
  <c r="E105" i="2" s="1"/>
  <c r="E102" i="5"/>
  <c r="E104" i="2" s="1"/>
  <c r="E101" i="5"/>
  <c r="E103" i="2" s="1"/>
  <c r="E100" i="5"/>
  <c r="E99" i="5"/>
  <c r="E101" i="2" s="1"/>
  <c r="E98" i="5"/>
  <c r="E100" i="2" s="1"/>
  <c r="E96" i="5"/>
  <c r="E98" i="2" s="1"/>
  <c r="E95" i="5"/>
  <c r="E97" i="2" s="1"/>
  <c r="E94" i="5"/>
  <c r="E96" i="2" s="1"/>
  <c r="E93" i="5"/>
  <c r="E95" i="2" s="1"/>
  <c r="E92" i="5"/>
  <c r="E94" i="2" s="1"/>
  <c r="E91" i="5"/>
  <c r="E93" i="2" s="1"/>
  <c r="E90" i="5"/>
  <c r="E92" i="2" s="1"/>
  <c r="E89" i="5"/>
  <c r="E91" i="2" s="1"/>
  <c r="E88" i="5"/>
  <c r="E90" i="2" s="1"/>
  <c r="E87" i="5"/>
  <c r="E89" i="2" s="1"/>
  <c r="E86" i="5"/>
  <c r="E88" i="2" s="1"/>
  <c r="E85" i="5"/>
  <c r="E87" i="2" s="1"/>
  <c r="E84" i="5"/>
  <c r="E86" i="2" s="1"/>
  <c r="E83" i="5"/>
  <c r="E85" i="2" s="1"/>
  <c r="E82" i="5"/>
  <c r="E84" i="2" s="1"/>
  <c r="E81" i="5"/>
  <c r="E83" i="2" s="1"/>
  <c r="E80" i="5"/>
  <c r="E82" i="2" s="1"/>
  <c r="E79" i="5"/>
  <c r="E81" i="2" s="1"/>
  <c r="E78" i="5"/>
  <c r="E80" i="2" s="1"/>
  <c r="E77" i="5"/>
  <c r="E79" i="2" s="1"/>
  <c r="E76" i="5"/>
  <c r="E78" i="2" s="1"/>
  <c r="E75" i="5"/>
  <c r="E77" i="2" s="1"/>
  <c r="E74" i="5"/>
  <c r="E76" i="2" s="1"/>
  <c r="E73" i="5"/>
  <c r="E75" i="2" s="1"/>
  <c r="E72" i="5"/>
  <c r="E74" i="2" s="1"/>
  <c r="E71" i="5"/>
  <c r="E73" i="2" s="1"/>
  <c r="E70" i="5"/>
  <c r="E72" i="2" s="1"/>
  <c r="E69" i="5"/>
  <c r="E71" i="2" s="1"/>
  <c r="E68" i="5"/>
  <c r="E70" i="2" s="1"/>
  <c r="E67" i="5"/>
  <c r="E69" i="2" s="1"/>
  <c r="E66" i="5"/>
  <c r="E68" i="2" s="1"/>
  <c r="E65" i="5"/>
  <c r="E67" i="2" s="1"/>
  <c r="E64" i="5"/>
  <c r="E66" i="2" s="1"/>
  <c r="E63" i="5"/>
  <c r="E65" i="2" s="1"/>
  <c r="E62" i="5"/>
  <c r="E64" i="2" s="1"/>
  <c r="E61" i="5"/>
  <c r="E63" i="2" s="1"/>
  <c r="E60" i="5"/>
  <c r="E62" i="2" s="1"/>
  <c r="E59" i="5"/>
  <c r="E61" i="2" s="1"/>
  <c r="E58" i="5"/>
  <c r="E60" i="2" s="1"/>
  <c r="E57" i="5"/>
  <c r="E59" i="2" s="1"/>
  <c r="E56" i="5"/>
  <c r="E58" i="2" s="1"/>
  <c r="E55" i="5"/>
  <c r="E57" i="2" s="1"/>
  <c r="E54" i="5"/>
  <c r="E56" i="2" s="1"/>
  <c r="E53" i="5"/>
  <c r="E55" i="2" s="1"/>
  <c r="E52" i="5"/>
  <c r="E54" i="2" s="1"/>
  <c r="E51" i="5"/>
  <c r="E53" i="2" s="1"/>
  <c r="E50" i="5"/>
  <c r="E52" i="2" s="1"/>
  <c r="E49" i="5"/>
  <c r="E51" i="2" s="1"/>
  <c r="E48" i="5"/>
  <c r="E50" i="2" s="1"/>
  <c r="E47" i="5"/>
  <c r="E49" i="2" s="1"/>
  <c r="E46" i="5"/>
  <c r="E48" i="2" s="1"/>
  <c r="E45" i="5"/>
  <c r="E47" i="2" s="1"/>
  <c r="E44" i="5"/>
  <c r="E46" i="2" s="1"/>
  <c r="E43" i="5"/>
  <c r="E45" i="2" s="1"/>
  <c r="E42" i="5"/>
  <c r="E44" i="2" s="1"/>
  <c r="E41" i="5"/>
  <c r="E43" i="2" s="1"/>
  <c r="E40" i="5"/>
  <c r="E42" i="2" s="1"/>
  <c r="E39" i="5"/>
  <c r="E41" i="2" s="1"/>
  <c r="E38" i="5"/>
  <c r="E40" i="2" s="1"/>
  <c r="E37" i="5"/>
  <c r="E39" i="2" s="1"/>
  <c r="E36" i="5"/>
  <c r="E38" i="2" s="1"/>
  <c r="E35" i="5"/>
  <c r="E37" i="2" s="1"/>
  <c r="E34" i="5"/>
  <c r="E36" i="2" s="1"/>
  <c r="E32" i="5"/>
  <c r="E34" i="2" s="1"/>
  <c r="AE141" i="2" l="1"/>
  <c r="T141" i="2"/>
  <c r="AE144" i="2"/>
  <c r="T144" i="2"/>
  <c r="AE148" i="2"/>
  <c r="T148" i="2"/>
  <c r="AE152" i="2"/>
  <c r="T152" i="2"/>
  <c r="AE156" i="2"/>
  <c r="T156" i="2"/>
  <c r="AE160" i="2"/>
  <c r="T160" i="2"/>
  <c r="AE164" i="2"/>
  <c r="T164" i="2"/>
  <c r="AE168" i="2"/>
  <c r="T168" i="2"/>
  <c r="AE172" i="2"/>
  <c r="T172" i="2"/>
  <c r="AE176" i="2"/>
  <c r="T176" i="2"/>
  <c r="AE180" i="2"/>
  <c r="T180" i="2"/>
  <c r="AE184" i="2"/>
  <c r="T184" i="2"/>
  <c r="AE188" i="2"/>
  <c r="T188" i="2"/>
  <c r="AE192" i="2"/>
  <c r="T192" i="2"/>
  <c r="AE196" i="2"/>
  <c r="T196" i="2"/>
  <c r="AE200" i="2"/>
  <c r="T200" i="2"/>
  <c r="T204" i="2"/>
  <c r="AE204" i="2"/>
  <c r="T208" i="2"/>
  <c r="AE208" i="2"/>
  <c r="AE212" i="2"/>
  <c r="T212" i="2"/>
  <c r="T216" i="2"/>
  <c r="AE216" i="2"/>
  <c r="T220" i="2"/>
  <c r="AE220" i="2"/>
  <c r="AE145" i="2"/>
  <c r="T145" i="2"/>
  <c r="AE149" i="2"/>
  <c r="T149" i="2"/>
  <c r="AE153" i="2"/>
  <c r="T153" i="2"/>
  <c r="AE157" i="2"/>
  <c r="T157" i="2"/>
  <c r="AE161" i="2"/>
  <c r="T161" i="2"/>
  <c r="AE165" i="2"/>
  <c r="T165" i="2"/>
  <c r="AE169" i="2"/>
  <c r="T169" i="2"/>
  <c r="T173" i="2"/>
  <c r="AE173" i="2"/>
  <c r="AE177" i="2"/>
  <c r="T177" i="2"/>
  <c r="T181" i="2"/>
  <c r="AE181" i="2"/>
  <c r="AE185" i="2"/>
  <c r="T185" i="2"/>
  <c r="T189" i="2"/>
  <c r="AE189" i="2"/>
  <c r="AE193" i="2"/>
  <c r="T193" i="2"/>
  <c r="T197" i="2"/>
  <c r="AE197" i="2"/>
  <c r="AE201" i="2"/>
  <c r="T201" i="2"/>
  <c r="T205" i="2"/>
  <c r="AE205" i="2"/>
  <c r="AE213" i="2"/>
  <c r="T213" i="2"/>
  <c r="T217" i="2"/>
  <c r="AE217" i="2"/>
  <c r="T221" i="2"/>
  <c r="AE221" i="2"/>
  <c r="T143" i="2"/>
  <c r="AE143" i="2"/>
  <c r="T146" i="2"/>
  <c r="AE146" i="2"/>
  <c r="AE150" i="2"/>
  <c r="T150" i="2"/>
  <c r="AE154" i="2"/>
  <c r="T154" i="2"/>
  <c r="AE158" i="2"/>
  <c r="T158" i="2"/>
  <c r="T162" i="2"/>
  <c r="AE162" i="2"/>
  <c r="AE166" i="2"/>
  <c r="T166" i="2"/>
  <c r="T170" i="2"/>
  <c r="AE170" i="2"/>
  <c r="AE174" i="2"/>
  <c r="T174" i="2"/>
  <c r="T178" i="2"/>
  <c r="AE178" i="2"/>
  <c r="AE182" i="2"/>
  <c r="T182" i="2"/>
  <c r="AE186" i="2"/>
  <c r="T186" i="2"/>
  <c r="AE190" i="2"/>
  <c r="T190" i="2"/>
  <c r="AE194" i="2"/>
  <c r="T194" i="2"/>
  <c r="AE198" i="2"/>
  <c r="T198" i="2"/>
  <c r="T202" i="2"/>
  <c r="AE202" i="2"/>
  <c r="AE206" i="2"/>
  <c r="T206" i="2"/>
  <c r="T210" i="2"/>
  <c r="AE210" i="2"/>
  <c r="AE214" i="2"/>
  <c r="T214" i="2"/>
  <c r="T218" i="2"/>
  <c r="AE218" i="2"/>
  <c r="AE222" i="2"/>
  <c r="T222" i="2"/>
  <c r="AE142" i="2"/>
  <c r="T142" i="2"/>
  <c r="AE147" i="2"/>
  <c r="T147" i="2"/>
  <c r="AE151" i="2"/>
  <c r="T151" i="2"/>
  <c r="AE155" i="2"/>
  <c r="T155" i="2"/>
  <c r="AE159" i="2"/>
  <c r="T159" i="2"/>
  <c r="AE163" i="2"/>
  <c r="T163" i="2"/>
  <c r="AE167" i="2"/>
  <c r="T167" i="2"/>
  <c r="AE171" i="2"/>
  <c r="T171" i="2"/>
  <c r="AE175" i="2"/>
  <c r="T175" i="2"/>
  <c r="AE179" i="2"/>
  <c r="T179" i="2"/>
  <c r="AE183" i="2"/>
  <c r="T183" i="2"/>
  <c r="AE187" i="2"/>
  <c r="T187" i="2"/>
  <c r="AE191" i="2"/>
  <c r="T191" i="2"/>
  <c r="AE195" i="2"/>
  <c r="T195" i="2"/>
  <c r="AE199" i="2"/>
  <c r="T199" i="2"/>
  <c r="AE203" i="2"/>
  <c r="T203" i="2"/>
  <c r="T207" i="2"/>
  <c r="AE207" i="2"/>
  <c r="AE211" i="2"/>
  <c r="T211" i="2"/>
  <c r="T215" i="2"/>
  <c r="AE215" i="2"/>
  <c r="AE219" i="2"/>
  <c r="T219" i="2"/>
  <c r="T223" i="2"/>
  <c r="AE223" i="2"/>
  <c r="T40" i="6"/>
  <c r="N40" i="6"/>
  <c r="H40" i="6"/>
  <c r="T43" i="6"/>
  <c r="N43" i="6"/>
  <c r="H43" i="6"/>
  <c r="T91" i="6"/>
  <c r="N91" i="6"/>
  <c r="H91" i="6"/>
  <c r="T41" i="6"/>
  <c r="N41" i="6"/>
  <c r="H41" i="6"/>
  <c r="T46" i="6"/>
  <c r="N46" i="6"/>
  <c r="H46" i="6"/>
  <c r="N50" i="6"/>
  <c r="T50" i="6"/>
  <c r="H50" i="6"/>
  <c r="N54" i="6"/>
  <c r="T54" i="6"/>
  <c r="H54" i="6"/>
  <c r="T58" i="6"/>
  <c r="N58" i="6"/>
  <c r="H58" i="6"/>
  <c r="T62" i="6"/>
  <c r="N62" i="6"/>
  <c r="H62" i="6"/>
  <c r="N66" i="6"/>
  <c r="T66" i="6"/>
  <c r="H66" i="6"/>
  <c r="N70" i="6"/>
  <c r="T70" i="6"/>
  <c r="H70" i="6"/>
  <c r="T74" i="6"/>
  <c r="N74" i="6"/>
  <c r="H74" i="6"/>
  <c r="T78" i="6"/>
  <c r="N78" i="6"/>
  <c r="H78" i="6"/>
  <c r="N82" i="6"/>
  <c r="T82" i="6"/>
  <c r="H82" i="6"/>
  <c r="N86" i="6"/>
  <c r="T86" i="6"/>
  <c r="H86" i="6"/>
  <c r="T90" i="6"/>
  <c r="N90" i="6"/>
  <c r="H90" i="6"/>
  <c r="T94" i="6"/>
  <c r="N94" i="6"/>
  <c r="H94" i="6"/>
  <c r="N98" i="6"/>
  <c r="T98" i="6"/>
  <c r="H98" i="6"/>
  <c r="T102" i="6"/>
  <c r="N102" i="6"/>
  <c r="H102" i="6"/>
  <c r="T106" i="6"/>
  <c r="N106" i="6"/>
  <c r="H106" i="6"/>
  <c r="N110" i="6"/>
  <c r="T110" i="6"/>
  <c r="H110" i="6"/>
  <c r="T114" i="6"/>
  <c r="N114" i="6"/>
  <c r="H114" i="6"/>
  <c r="T51" i="6"/>
  <c r="N51" i="6"/>
  <c r="H51" i="6"/>
  <c r="N55" i="6"/>
  <c r="T55" i="6"/>
  <c r="H55" i="6"/>
  <c r="T59" i="6"/>
  <c r="N59" i="6"/>
  <c r="H59" i="6"/>
  <c r="N63" i="6"/>
  <c r="T63" i="6"/>
  <c r="H63" i="6"/>
  <c r="T67" i="6"/>
  <c r="N67" i="6"/>
  <c r="H67" i="6"/>
  <c r="N71" i="6"/>
  <c r="T71" i="6"/>
  <c r="H71" i="6"/>
  <c r="T75" i="6"/>
  <c r="N75" i="6"/>
  <c r="H75" i="6"/>
  <c r="N79" i="6"/>
  <c r="T79" i="6"/>
  <c r="H79" i="6"/>
  <c r="T83" i="6"/>
  <c r="N83" i="6"/>
  <c r="H83" i="6"/>
  <c r="T95" i="6"/>
  <c r="N95" i="6"/>
  <c r="H95" i="6"/>
  <c r="T99" i="6"/>
  <c r="N99" i="6"/>
  <c r="H99" i="6"/>
  <c r="T103" i="6"/>
  <c r="N103" i="6"/>
  <c r="H103" i="6"/>
  <c r="T107" i="6"/>
  <c r="N107" i="6"/>
  <c r="H107" i="6"/>
  <c r="T111" i="6"/>
  <c r="N111" i="6"/>
  <c r="H111" i="6"/>
  <c r="T115" i="6"/>
  <c r="N115" i="6"/>
  <c r="H115" i="6"/>
  <c r="T44" i="6"/>
  <c r="N44" i="6"/>
  <c r="H44" i="6"/>
  <c r="T48" i="6"/>
  <c r="N48" i="6"/>
  <c r="H48" i="6"/>
  <c r="T56" i="6"/>
  <c r="N56" i="6"/>
  <c r="H56" i="6"/>
  <c r="T60" i="6"/>
  <c r="N60" i="6"/>
  <c r="H60" i="6"/>
  <c r="T64" i="6"/>
  <c r="N64" i="6"/>
  <c r="H64" i="6"/>
  <c r="T68" i="6"/>
  <c r="N68" i="6"/>
  <c r="H68" i="6"/>
  <c r="T72" i="6"/>
  <c r="N72" i="6"/>
  <c r="H72" i="6"/>
  <c r="T76" i="6"/>
  <c r="N76" i="6"/>
  <c r="H76" i="6"/>
  <c r="T80" i="6"/>
  <c r="N80" i="6"/>
  <c r="H80" i="6"/>
  <c r="T84" i="6"/>
  <c r="N84" i="6"/>
  <c r="H84" i="6"/>
  <c r="T88" i="6"/>
  <c r="N88" i="6"/>
  <c r="H88" i="6"/>
  <c r="T92" i="6"/>
  <c r="N92" i="6"/>
  <c r="H92" i="6"/>
  <c r="T96" i="6"/>
  <c r="N96" i="6"/>
  <c r="H96" i="6"/>
  <c r="T100" i="6"/>
  <c r="N100" i="6"/>
  <c r="H100" i="6"/>
  <c r="T104" i="6"/>
  <c r="N104" i="6"/>
  <c r="H104" i="6"/>
  <c r="T108" i="6"/>
  <c r="N108" i="6"/>
  <c r="H108" i="6"/>
  <c r="T112" i="6"/>
  <c r="N112" i="6"/>
  <c r="H112" i="6"/>
  <c r="T116" i="6"/>
  <c r="N116" i="6"/>
  <c r="H116" i="6"/>
  <c r="N47" i="6"/>
  <c r="T47" i="6"/>
  <c r="H47" i="6"/>
  <c r="N87" i="6"/>
  <c r="T87" i="6"/>
  <c r="H87" i="6"/>
  <c r="T42" i="6"/>
  <c r="N42" i="6"/>
  <c r="H42" i="6"/>
  <c r="T45" i="6"/>
  <c r="N45" i="6"/>
  <c r="H45" i="6"/>
  <c r="T49" i="6"/>
  <c r="N49" i="6"/>
  <c r="H49" i="6"/>
  <c r="T53" i="6"/>
  <c r="N53" i="6"/>
  <c r="H53" i="6"/>
  <c r="T57" i="6"/>
  <c r="N57" i="6"/>
  <c r="H57" i="6"/>
  <c r="T61" i="6"/>
  <c r="N61" i="6"/>
  <c r="H61" i="6"/>
  <c r="T65" i="6"/>
  <c r="N65" i="6"/>
  <c r="H65" i="6"/>
  <c r="T69" i="6"/>
  <c r="N69" i="6"/>
  <c r="H69" i="6"/>
  <c r="T73" i="6"/>
  <c r="N73" i="6"/>
  <c r="H73" i="6"/>
  <c r="T77" i="6"/>
  <c r="N77" i="6"/>
  <c r="H77" i="6"/>
  <c r="T81" i="6"/>
  <c r="N81" i="6"/>
  <c r="H81" i="6"/>
  <c r="T85" i="6"/>
  <c r="N85" i="6"/>
  <c r="H85" i="6"/>
  <c r="T89" i="6"/>
  <c r="N89" i="6"/>
  <c r="H89" i="6"/>
  <c r="T93" i="6"/>
  <c r="N93" i="6"/>
  <c r="H93" i="6"/>
  <c r="T97" i="6"/>
  <c r="N97" i="6"/>
  <c r="H97" i="6"/>
  <c r="T101" i="6"/>
  <c r="N101" i="6"/>
  <c r="H101" i="6"/>
  <c r="T105" i="6"/>
  <c r="N105" i="6"/>
  <c r="H105" i="6"/>
  <c r="T109" i="6"/>
  <c r="N109" i="6"/>
  <c r="H109" i="6"/>
  <c r="T113" i="6"/>
  <c r="N113" i="6"/>
  <c r="H113" i="6"/>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6" i="2"/>
  <c r="A257" i="2" s="1"/>
  <c r="A258" i="2" s="1"/>
  <c r="A259" i="2" s="1"/>
  <c r="A260" i="2" s="1"/>
  <c r="A261" i="2" s="1"/>
  <c r="A262" i="2" s="1"/>
  <c r="E97" i="7"/>
  <c r="E102" i="2"/>
  <c r="AE209" i="2" s="1"/>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T209" i="2" l="1"/>
  <c r="Y209" i="2" s="1"/>
  <c r="Z209" i="2" s="1"/>
  <c r="V219" i="2"/>
  <c r="Y219" i="2"/>
  <c r="Z219" i="2" s="1"/>
  <c r="X219" i="2"/>
  <c r="U219" i="2"/>
  <c r="V211" i="2"/>
  <c r="U211" i="2"/>
  <c r="AC211" i="2"/>
  <c r="X211" i="2"/>
  <c r="Y211" i="2"/>
  <c r="Z211" i="2" s="1"/>
  <c r="U203" i="2"/>
  <c r="AC203" i="2"/>
  <c r="Y203" i="2"/>
  <c r="Z203" i="2" s="1"/>
  <c r="X203" i="2"/>
  <c r="V203" i="2"/>
  <c r="AC195" i="2"/>
  <c r="Y195" i="2"/>
  <c r="Z195" i="2" s="1"/>
  <c r="U195" i="2"/>
  <c r="X195" i="2"/>
  <c r="V195" i="2"/>
  <c r="AC187" i="2"/>
  <c r="Y187" i="2"/>
  <c r="Z187" i="2" s="1"/>
  <c r="U187" i="2"/>
  <c r="X187" i="2"/>
  <c r="V187" i="2"/>
  <c r="AC179" i="2"/>
  <c r="V179" i="2"/>
  <c r="U179" i="2"/>
  <c r="X179" i="2"/>
  <c r="Y179" i="2"/>
  <c r="Z179" i="2" s="1"/>
  <c r="X171" i="2"/>
  <c r="U171" i="2"/>
  <c r="Y171" i="2"/>
  <c r="Z171" i="2" s="1"/>
  <c r="AC171" i="2"/>
  <c r="V171" i="2"/>
  <c r="X163" i="2"/>
  <c r="AC163" i="2"/>
  <c r="V163" i="2"/>
  <c r="Y163" i="2"/>
  <c r="Z163" i="2" s="1"/>
  <c r="U163" i="2"/>
  <c r="X155" i="2"/>
  <c r="AC155" i="2"/>
  <c r="V155" i="2"/>
  <c r="U155" i="2"/>
  <c r="Y155" i="2"/>
  <c r="Z155" i="2" s="1"/>
  <c r="AC147" i="2"/>
  <c r="V147" i="2"/>
  <c r="X147" i="2"/>
  <c r="Y147" i="2"/>
  <c r="Z147" i="2" s="1"/>
  <c r="U147" i="2"/>
  <c r="X222" i="2"/>
  <c r="Y222" i="2" s="1"/>
  <c r="Z222" i="2" s="1"/>
  <c r="V222" i="2"/>
  <c r="U222" i="2"/>
  <c r="X214" i="2"/>
  <c r="Y214" i="2"/>
  <c r="Z214" i="2" s="1"/>
  <c r="AC214" i="2"/>
  <c r="U214" i="2"/>
  <c r="V214" i="2"/>
  <c r="X206" i="2"/>
  <c r="AC206" i="2"/>
  <c r="U206" i="2"/>
  <c r="Y206" i="2"/>
  <c r="Z206" i="2" s="1"/>
  <c r="V206" i="2"/>
  <c r="X198" i="2"/>
  <c r="AC198" i="2"/>
  <c r="U198" i="2"/>
  <c r="V198" i="2"/>
  <c r="Y198" i="2"/>
  <c r="Z198" i="2" s="1"/>
  <c r="X190" i="2"/>
  <c r="AC190" i="2"/>
  <c r="U190" i="2"/>
  <c r="Y190" i="2"/>
  <c r="Z190" i="2" s="1"/>
  <c r="V190" i="2"/>
  <c r="X182" i="2"/>
  <c r="AC182" i="2"/>
  <c r="U182" i="2"/>
  <c r="V182" i="2"/>
  <c r="Y182" i="2"/>
  <c r="Z182" i="2" s="1"/>
  <c r="X174" i="2"/>
  <c r="V174" i="2"/>
  <c r="AC174" i="2"/>
  <c r="U174" i="2"/>
  <c r="Y174" i="2"/>
  <c r="Z174" i="2" s="1"/>
  <c r="V166" i="2"/>
  <c r="Y166" i="2"/>
  <c r="Z166" i="2" s="1"/>
  <c r="AC166" i="2"/>
  <c r="X166" i="2"/>
  <c r="U166" i="2"/>
  <c r="W166" i="2" s="1"/>
  <c r="V158" i="2"/>
  <c r="Y158" i="2"/>
  <c r="Z158" i="2" s="1"/>
  <c r="X158" i="2"/>
  <c r="AC158" i="2"/>
  <c r="U158" i="2"/>
  <c r="W158" i="2" s="1"/>
  <c r="V150" i="2"/>
  <c r="U150" i="2"/>
  <c r="Y150" i="2"/>
  <c r="Z150" i="2" s="1"/>
  <c r="X150" i="2"/>
  <c r="AC150" i="2"/>
  <c r="AN143" i="2"/>
  <c r="AF143" i="2"/>
  <c r="AI143" i="2"/>
  <c r="AJ143" i="2"/>
  <c r="AK143" i="2" s="1"/>
  <c r="AG143" i="2"/>
  <c r="AN217" i="2"/>
  <c r="AG217" i="2"/>
  <c r="AF217" i="2"/>
  <c r="AI217" i="2"/>
  <c r="AJ217" i="2"/>
  <c r="AK217" i="2" s="1"/>
  <c r="AC201" i="2"/>
  <c r="V201" i="2"/>
  <c r="X201" i="2"/>
  <c r="Y201" i="2"/>
  <c r="Z201" i="2" s="1"/>
  <c r="U201" i="2"/>
  <c r="X193" i="2"/>
  <c r="U193" i="2"/>
  <c r="V193" i="2"/>
  <c r="Y193" i="2"/>
  <c r="Z193" i="2" s="1"/>
  <c r="AC193" i="2"/>
  <c r="V185" i="2"/>
  <c r="AC185" i="2"/>
  <c r="X185" i="2"/>
  <c r="Y185" i="2"/>
  <c r="Z185" i="2" s="1"/>
  <c r="U185" i="2"/>
  <c r="W185" i="2" s="1"/>
  <c r="AC177" i="2"/>
  <c r="U177" i="2"/>
  <c r="V177" i="2"/>
  <c r="Y177" i="2"/>
  <c r="Z177" i="2" s="1"/>
  <c r="X177" i="2"/>
  <c r="X169" i="2"/>
  <c r="AC169" i="2"/>
  <c r="V169" i="2"/>
  <c r="U169" i="2"/>
  <c r="Y169" i="2"/>
  <c r="Z169" i="2" s="1"/>
  <c r="X161" i="2"/>
  <c r="Y161" i="2"/>
  <c r="Z161" i="2" s="1"/>
  <c r="V161" i="2"/>
  <c r="AC161" i="2"/>
  <c r="U161" i="2"/>
  <c r="AC153" i="2"/>
  <c r="V153" i="2"/>
  <c r="Y153" i="2"/>
  <c r="Z153" i="2" s="1"/>
  <c r="U153" i="2"/>
  <c r="X153" i="2"/>
  <c r="AC145" i="2"/>
  <c r="V145" i="2"/>
  <c r="Y145" i="2"/>
  <c r="Z145" i="2" s="1"/>
  <c r="U145" i="2"/>
  <c r="X145" i="2"/>
  <c r="AF216" i="2"/>
  <c r="AG216" i="2"/>
  <c r="AI216" i="2"/>
  <c r="AN216" i="2"/>
  <c r="AJ216" i="2"/>
  <c r="AK216" i="2" s="1"/>
  <c r="AF208" i="2"/>
  <c r="AG208" i="2"/>
  <c r="AI208" i="2"/>
  <c r="AN208" i="2"/>
  <c r="AJ208" i="2"/>
  <c r="AK208" i="2" s="1"/>
  <c r="V200" i="2"/>
  <c r="AC200" i="2"/>
  <c r="X200" i="2"/>
  <c r="Y200" i="2"/>
  <c r="Z200" i="2" s="1"/>
  <c r="U200" i="2"/>
  <c r="W200" i="2" s="1"/>
  <c r="AC192" i="2"/>
  <c r="X192" i="2"/>
  <c r="U192" i="2"/>
  <c r="V192" i="2"/>
  <c r="Y192" i="2"/>
  <c r="Z192" i="2" s="1"/>
  <c r="V184" i="2"/>
  <c r="AC184" i="2"/>
  <c r="X184" i="2"/>
  <c r="Y184" i="2"/>
  <c r="Z184" i="2" s="1"/>
  <c r="U184" i="2"/>
  <c r="W184" i="2" s="1"/>
  <c r="X176" i="2"/>
  <c r="V176" i="2"/>
  <c r="AC176" i="2"/>
  <c r="U176" i="2"/>
  <c r="Y176" i="2"/>
  <c r="Z176" i="2" s="1"/>
  <c r="V168" i="2"/>
  <c r="Y168" i="2"/>
  <c r="Z168" i="2" s="1"/>
  <c r="AC168" i="2"/>
  <c r="X168" i="2"/>
  <c r="U168" i="2"/>
  <c r="W168" i="2" s="1"/>
  <c r="V160" i="2"/>
  <c r="Y160" i="2"/>
  <c r="Z160" i="2" s="1"/>
  <c r="U160" i="2"/>
  <c r="X160" i="2"/>
  <c r="AC160" i="2"/>
  <c r="V152" i="2"/>
  <c r="U152" i="2"/>
  <c r="X152" i="2"/>
  <c r="AC152" i="2"/>
  <c r="Y152" i="2"/>
  <c r="Z152" i="2" s="1"/>
  <c r="V144" i="2"/>
  <c r="X144" i="2"/>
  <c r="AC144" i="2"/>
  <c r="Y144" i="2"/>
  <c r="Z144" i="2" s="1"/>
  <c r="U144" i="2"/>
  <c r="W144" i="2" s="1"/>
  <c r="AN219" i="2"/>
  <c r="AG219" i="2"/>
  <c r="AI219" i="2"/>
  <c r="AF219" i="2"/>
  <c r="AJ219" i="2"/>
  <c r="AK219" i="2" s="1"/>
  <c r="AN211" i="2"/>
  <c r="AG211" i="2"/>
  <c r="AI211" i="2"/>
  <c r="AF211" i="2"/>
  <c r="AJ211" i="2"/>
  <c r="AK211" i="2" s="1"/>
  <c r="AG203" i="2"/>
  <c r="AI203" i="2"/>
  <c r="AF203" i="2"/>
  <c r="AN203" i="2"/>
  <c r="AJ203" i="2"/>
  <c r="AK203" i="2" s="1"/>
  <c r="AG195" i="2"/>
  <c r="AI195" i="2"/>
  <c r="AF195" i="2"/>
  <c r="AN195" i="2"/>
  <c r="AJ195" i="2"/>
  <c r="AK195" i="2" s="1"/>
  <c r="AG187" i="2"/>
  <c r="AI187" i="2"/>
  <c r="AF187" i="2"/>
  <c r="AN187" i="2"/>
  <c r="AJ187" i="2"/>
  <c r="AK187" i="2" s="1"/>
  <c r="AI179" i="2"/>
  <c r="AG179" i="2"/>
  <c r="AN179" i="2"/>
  <c r="AJ179" i="2"/>
  <c r="AK179" i="2" s="1"/>
  <c r="AF179" i="2"/>
  <c r="AI171" i="2"/>
  <c r="AG171" i="2"/>
  <c r="AN171" i="2"/>
  <c r="AJ171" i="2"/>
  <c r="AK171" i="2" s="1"/>
  <c r="AF171" i="2"/>
  <c r="AI163" i="2"/>
  <c r="AG163" i="2"/>
  <c r="AN163" i="2"/>
  <c r="AJ163" i="2"/>
  <c r="AK163" i="2" s="1"/>
  <c r="AF163" i="2"/>
  <c r="AN155" i="2"/>
  <c r="AF155" i="2"/>
  <c r="AG155" i="2"/>
  <c r="AJ155" i="2"/>
  <c r="AK155" i="2" s="1"/>
  <c r="AI155" i="2"/>
  <c r="AN147" i="2"/>
  <c r="AF147" i="2"/>
  <c r="AI147" i="2"/>
  <c r="AJ147" i="2"/>
  <c r="AK147" i="2" s="1"/>
  <c r="AG147" i="2"/>
  <c r="AJ222" i="2"/>
  <c r="AK222" i="2" s="1"/>
  <c r="AF222" i="2"/>
  <c r="AG222" i="2"/>
  <c r="AI222" i="2"/>
  <c r="AN222" i="2"/>
  <c r="AF214" i="2"/>
  <c r="AG214" i="2"/>
  <c r="AI214" i="2"/>
  <c r="AN214" i="2"/>
  <c r="AJ214" i="2"/>
  <c r="AK214" i="2" s="1"/>
  <c r="AG206" i="2"/>
  <c r="AI206" i="2"/>
  <c r="AN206" i="2"/>
  <c r="AJ206" i="2"/>
  <c r="AK206" i="2" s="1"/>
  <c r="AF206" i="2"/>
  <c r="AH206" i="2" s="1"/>
  <c r="AJ198" i="2"/>
  <c r="AK198" i="2" s="1"/>
  <c r="AF198" i="2"/>
  <c r="AI198" i="2"/>
  <c r="AG198" i="2"/>
  <c r="AN198" i="2"/>
  <c r="AJ190" i="2"/>
  <c r="AK190" i="2" s="1"/>
  <c r="AF190" i="2"/>
  <c r="AI190" i="2"/>
  <c r="AG190" i="2"/>
  <c r="AN190" i="2"/>
  <c r="AJ182" i="2"/>
  <c r="AK182" i="2" s="1"/>
  <c r="AF182" i="2"/>
  <c r="AI182" i="2"/>
  <c r="AG182" i="2"/>
  <c r="AN182" i="2"/>
  <c r="AN174" i="2"/>
  <c r="AG174" i="2"/>
  <c r="AF174" i="2"/>
  <c r="AI174" i="2"/>
  <c r="AJ174" i="2"/>
  <c r="AK174" i="2" s="1"/>
  <c r="AN166" i="2"/>
  <c r="AG166" i="2"/>
  <c r="AF166" i="2"/>
  <c r="AI166" i="2"/>
  <c r="AJ166" i="2"/>
  <c r="AK166" i="2" s="1"/>
  <c r="AF158" i="2"/>
  <c r="AI158" i="2"/>
  <c r="AN158" i="2"/>
  <c r="AJ158" i="2"/>
  <c r="AK158" i="2" s="1"/>
  <c r="AG158" i="2"/>
  <c r="AJ150" i="2"/>
  <c r="AK150" i="2" s="1"/>
  <c r="AF150" i="2"/>
  <c r="AG150" i="2"/>
  <c r="AI150" i="2"/>
  <c r="AN150" i="2"/>
  <c r="AC143" i="2"/>
  <c r="V143" i="2"/>
  <c r="X143" i="2"/>
  <c r="Y143" i="2"/>
  <c r="Z143" i="2" s="1"/>
  <c r="U143" i="2"/>
  <c r="AC217" i="2"/>
  <c r="V217" i="2"/>
  <c r="U217" i="2"/>
  <c r="X217" i="2"/>
  <c r="Y217" i="2"/>
  <c r="Z217" i="2" s="1"/>
  <c r="AN209" i="2"/>
  <c r="AG209" i="2"/>
  <c r="AF209" i="2"/>
  <c r="AJ209" i="2"/>
  <c r="AK209" i="2" s="1"/>
  <c r="AI209" i="2"/>
  <c r="AI201" i="2"/>
  <c r="AG201" i="2"/>
  <c r="AF201" i="2"/>
  <c r="AN201" i="2"/>
  <c r="AJ201" i="2"/>
  <c r="AK201" i="2" s="1"/>
  <c r="AI193" i="2"/>
  <c r="AG193" i="2"/>
  <c r="AF193" i="2"/>
  <c r="AN193" i="2"/>
  <c r="AJ193" i="2"/>
  <c r="AK193" i="2" s="1"/>
  <c r="AI185" i="2"/>
  <c r="AG185" i="2"/>
  <c r="AF185" i="2"/>
  <c r="AN185" i="2"/>
  <c r="AJ185" i="2"/>
  <c r="AK185" i="2" s="1"/>
  <c r="AI177" i="2"/>
  <c r="AG177" i="2"/>
  <c r="AN177" i="2"/>
  <c r="AJ177" i="2"/>
  <c r="AK177" i="2" s="1"/>
  <c r="AF177" i="2"/>
  <c r="AI169" i="2"/>
  <c r="AG169" i="2"/>
  <c r="AN169" i="2"/>
  <c r="AJ169" i="2"/>
  <c r="AK169" i="2" s="1"/>
  <c r="AF169" i="2"/>
  <c r="AG161" i="2"/>
  <c r="AF161" i="2"/>
  <c r="AI161" i="2"/>
  <c r="AN161" i="2"/>
  <c r="AJ161" i="2"/>
  <c r="AK161" i="2" s="1"/>
  <c r="AN153" i="2"/>
  <c r="AF153" i="2"/>
  <c r="AJ153" i="2"/>
  <c r="AK153" i="2" s="1"/>
  <c r="AI153" i="2"/>
  <c r="AG153" i="2"/>
  <c r="AN145" i="2"/>
  <c r="AF145" i="2"/>
  <c r="AJ145" i="2"/>
  <c r="AK145" i="2" s="1"/>
  <c r="AG145" i="2"/>
  <c r="AI145" i="2"/>
  <c r="U216" i="2"/>
  <c r="AC216" i="2"/>
  <c r="X216" i="2"/>
  <c r="V216" i="2"/>
  <c r="Y216" i="2"/>
  <c r="Z216" i="2" s="1"/>
  <c r="U208" i="2"/>
  <c r="AC208" i="2"/>
  <c r="X208" i="2"/>
  <c r="Y208" i="2"/>
  <c r="Z208" i="2" s="1"/>
  <c r="V208" i="2"/>
  <c r="AF200" i="2"/>
  <c r="AI200" i="2"/>
  <c r="AN200" i="2"/>
  <c r="AG200" i="2"/>
  <c r="AJ200" i="2"/>
  <c r="AK200" i="2" s="1"/>
  <c r="AF192" i="2"/>
  <c r="AI192" i="2"/>
  <c r="AN192" i="2"/>
  <c r="AJ192" i="2"/>
  <c r="AK192" i="2" s="1"/>
  <c r="AG192" i="2"/>
  <c r="AF184" i="2"/>
  <c r="AI184" i="2"/>
  <c r="AN184" i="2"/>
  <c r="AJ184" i="2"/>
  <c r="AK184" i="2" s="1"/>
  <c r="AG184" i="2"/>
  <c r="AN176" i="2"/>
  <c r="AG176" i="2"/>
  <c r="AJ176" i="2"/>
  <c r="AK176" i="2" s="1"/>
  <c r="AF176" i="2"/>
  <c r="AI176" i="2"/>
  <c r="AN168" i="2"/>
  <c r="AG168" i="2"/>
  <c r="AJ168" i="2"/>
  <c r="AK168" i="2" s="1"/>
  <c r="AI168" i="2"/>
  <c r="AF168" i="2"/>
  <c r="AN160" i="2"/>
  <c r="AG160" i="2"/>
  <c r="AJ160" i="2"/>
  <c r="AK160" i="2" s="1"/>
  <c r="AI160" i="2"/>
  <c r="AF160" i="2"/>
  <c r="AG152" i="2"/>
  <c r="AN152" i="2"/>
  <c r="AJ152" i="2"/>
  <c r="AK152" i="2" s="1"/>
  <c r="AF152" i="2"/>
  <c r="AI152" i="2"/>
  <c r="AN144" i="2"/>
  <c r="AG144" i="2"/>
  <c r="AJ144" i="2"/>
  <c r="AK144" i="2" s="1"/>
  <c r="AF144" i="2"/>
  <c r="AI144" i="2"/>
  <c r="AN223" i="2"/>
  <c r="AG223" i="2"/>
  <c r="AJ223" i="2"/>
  <c r="AK223" i="2" s="1"/>
  <c r="AI223" i="2"/>
  <c r="AF223" i="2"/>
  <c r="AN215" i="2"/>
  <c r="AG215" i="2"/>
  <c r="AF215" i="2"/>
  <c r="AJ215" i="2"/>
  <c r="AK215" i="2" s="1"/>
  <c r="AI215" i="2"/>
  <c r="AN207" i="2"/>
  <c r="AG207" i="2"/>
  <c r="AF207" i="2"/>
  <c r="AJ207" i="2"/>
  <c r="AK207" i="2" s="1"/>
  <c r="AI207" i="2"/>
  <c r="AC199" i="2"/>
  <c r="Y199" i="2"/>
  <c r="Z199" i="2" s="1"/>
  <c r="U199" i="2"/>
  <c r="X199" i="2"/>
  <c r="V199" i="2"/>
  <c r="AC191" i="2"/>
  <c r="Y191" i="2"/>
  <c r="Z191" i="2" s="1"/>
  <c r="U191" i="2"/>
  <c r="X191" i="2"/>
  <c r="V191" i="2"/>
  <c r="AC183" i="2"/>
  <c r="Y183" i="2"/>
  <c r="Z183" i="2" s="1"/>
  <c r="U183" i="2"/>
  <c r="X183" i="2"/>
  <c r="V183" i="2"/>
  <c r="AC175" i="2"/>
  <c r="V175" i="2"/>
  <c r="U175" i="2"/>
  <c r="X175" i="2"/>
  <c r="Y175" i="2"/>
  <c r="Z175" i="2" s="1"/>
  <c r="X167" i="2"/>
  <c r="U167" i="2"/>
  <c r="AC167" i="2"/>
  <c r="Y167" i="2"/>
  <c r="Z167" i="2" s="1"/>
  <c r="V167" i="2"/>
  <c r="X159" i="2"/>
  <c r="V159" i="2"/>
  <c r="AC159" i="2"/>
  <c r="U159" i="2"/>
  <c r="Y159" i="2"/>
  <c r="Z159" i="2" s="1"/>
  <c r="AC151" i="2"/>
  <c r="V151" i="2"/>
  <c r="X151" i="2"/>
  <c r="Y151" i="2"/>
  <c r="Z151" i="2" s="1"/>
  <c r="U151" i="2"/>
  <c r="V142" i="2"/>
  <c r="Y142" i="2"/>
  <c r="Z142" i="2" s="1"/>
  <c r="X142" i="2"/>
  <c r="U142" i="2"/>
  <c r="AC142" i="2"/>
  <c r="AF218" i="2"/>
  <c r="AG218" i="2"/>
  <c r="AI218" i="2"/>
  <c r="AN218" i="2"/>
  <c r="AJ218" i="2"/>
  <c r="AK218" i="2" s="1"/>
  <c r="AG210" i="2"/>
  <c r="AI210" i="2"/>
  <c r="AN210" i="2"/>
  <c r="AJ210" i="2"/>
  <c r="AK210" i="2" s="1"/>
  <c r="AF210" i="2"/>
  <c r="AG202" i="2"/>
  <c r="AN202" i="2"/>
  <c r="AI202" i="2"/>
  <c r="AJ202" i="2"/>
  <c r="AK202" i="2" s="1"/>
  <c r="AF202" i="2"/>
  <c r="X194" i="2"/>
  <c r="U194" i="2"/>
  <c r="AC194" i="2"/>
  <c r="Y194" i="2"/>
  <c r="Z194" i="2" s="1"/>
  <c r="V194" i="2"/>
  <c r="X186" i="2"/>
  <c r="U186" i="2"/>
  <c r="AC186" i="2"/>
  <c r="Y186" i="2"/>
  <c r="Z186" i="2" s="1"/>
  <c r="V186" i="2"/>
  <c r="AN178" i="2"/>
  <c r="AG178" i="2"/>
  <c r="AI178" i="2"/>
  <c r="AF178" i="2"/>
  <c r="AJ178" i="2"/>
  <c r="AK178" i="2" s="1"/>
  <c r="AN170" i="2"/>
  <c r="AG170" i="2"/>
  <c r="AI170" i="2"/>
  <c r="AF170" i="2"/>
  <c r="AJ170" i="2"/>
  <c r="AK170" i="2" s="1"/>
  <c r="AN162" i="2"/>
  <c r="AG162" i="2"/>
  <c r="AI162" i="2"/>
  <c r="AF162" i="2"/>
  <c r="AJ162" i="2"/>
  <c r="AK162" i="2" s="1"/>
  <c r="V154" i="2"/>
  <c r="U154" i="2"/>
  <c r="X154" i="2"/>
  <c r="Y154" i="2"/>
  <c r="Z154" i="2" s="1"/>
  <c r="AC154" i="2"/>
  <c r="AJ146" i="2"/>
  <c r="AK146" i="2" s="1"/>
  <c r="AF146" i="2"/>
  <c r="AI146" i="2"/>
  <c r="AG146" i="2"/>
  <c r="AN146" i="2"/>
  <c r="AG221" i="2"/>
  <c r="AF221" i="2"/>
  <c r="AI221" i="2"/>
  <c r="AJ221" i="2" s="1"/>
  <c r="AK221" i="2" s="1"/>
  <c r="AN221" i="2"/>
  <c r="V213" i="2"/>
  <c r="U213" i="2"/>
  <c r="AC213" i="2"/>
  <c r="Y213" i="2"/>
  <c r="Z213" i="2" s="1"/>
  <c r="X213" i="2"/>
  <c r="AN205" i="2"/>
  <c r="AG205" i="2"/>
  <c r="AI205" i="2"/>
  <c r="AF205" i="2"/>
  <c r="AJ205" i="2"/>
  <c r="AK205" i="2" s="1"/>
  <c r="AI197" i="2"/>
  <c r="AG197" i="2"/>
  <c r="AF197" i="2"/>
  <c r="AN197" i="2"/>
  <c r="AJ197" i="2"/>
  <c r="AK197" i="2" s="1"/>
  <c r="AI189" i="2"/>
  <c r="AG189" i="2"/>
  <c r="AF189" i="2"/>
  <c r="AN189" i="2"/>
  <c r="AJ189" i="2"/>
  <c r="AK189" i="2" s="1"/>
  <c r="AI181" i="2"/>
  <c r="AN181" i="2"/>
  <c r="AG181" i="2"/>
  <c r="AJ181" i="2"/>
  <c r="AK181" i="2" s="1"/>
  <c r="AF181" i="2"/>
  <c r="AI173" i="2"/>
  <c r="AG173" i="2"/>
  <c r="AN173" i="2"/>
  <c r="AJ173" i="2"/>
  <c r="AK173" i="2" s="1"/>
  <c r="AF173" i="2"/>
  <c r="X165" i="2"/>
  <c r="U165" i="2"/>
  <c r="Y165" i="2"/>
  <c r="Z165" i="2" s="1"/>
  <c r="AC165" i="2"/>
  <c r="V165" i="2"/>
  <c r="X157" i="2"/>
  <c r="U157" i="2"/>
  <c r="Y157" i="2"/>
  <c r="Z157" i="2" s="1"/>
  <c r="AC157" i="2"/>
  <c r="V157" i="2"/>
  <c r="AC149" i="2"/>
  <c r="V149" i="2"/>
  <c r="Y149" i="2"/>
  <c r="Z149" i="2" s="1"/>
  <c r="X149" i="2"/>
  <c r="U149" i="2"/>
  <c r="AI220" i="2"/>
  <c r="AJ220" i="2" s="1"/>
  <c r="AK220" i="2" s="1"/>
  <c r="AG220" i="2"/>
  <c r="AF220" i="2"/>
  <c r="X212" i="2"/>
  <c r="AC212" i="2"/>
  <c r="V212" i="2"/>
  <c r="Y212" i="2"/>
  <c r="Z212" i="2" s="1"/>
  <c r="U212" i="2"/>
  <c r="AG204" i="2"/>
  <c r="AI204" i="2"/>
  <c r="AN204" i="2"/>
  <c r="AJ204" i="2"/>
  <c r="AK204" i="2" s="1"/>
  <c r="AF204" i="2"/>
  <c r="AH204" i="2" s="1"/>
  <c r="AC196" i="2"/>
  <c r="X196" i="2"/>
  <c r="U196" i="2"/>
  <c r="V196" i="2"/>
  <c r="Y196" i="2"/>
  <c r="Z196" i="2" s="1"/>
  <c r="Y188" i="2"/>
  <c r="Z188" i="2" s="1"/>
  <c r="U188" i="2"/>
  <c r="V188" i="2"/>
  <c r="AC188" i="2"/>
  <c r="X188" i="2"/>
  <c r="AC180" i="2"/>
  <c r="V180" i="2"/>
  <c r="X180" i="2"/>
  <c r="U180" i="2"/>
  <c r="Y180" i="2"/>
  <c r="Z180" i="2" s="1"/>
  <c r="V172" i="2"/>
  <c r="X172" i="2"/>
  <c r="U172" i="2"/>
  <c r="AC172" i="2"/>
  <c r="Y172" i="2"/>
  <c r="Z172" i="2" s="1"/>
  <c r="V164" i="2"/>
  <c r="Y164" i="2"/>
  <c r="Z164" i="2" s="1"/>
  <c r="AC164" i="2"/>
  <c r="U164" i="2"/>
  <c r="X164" i="2"/>
  <c r="V156" i="2"/>
  <c r="Y156" i="2"/>
  <c r="Z156" i="2" s="1"/>
  <c r="X156" i="2"/>
  <c r="AC156" i="2"/>
  <c r="U156" i="2"/>
  <c r="V148" i="2"/>
  <c r="X148" i="2"/>
  <c r="Y148" i="2"/>
  <c r="Z148" i="2" s="1"/>
  <c r="AC148" i="2"/>
  <c r="U148" i="2"/>
  <c r="W148" i="2" s="1"/>
  <c r="AC141" i="2"/>
  <c r="V141" i="2"/>
  <c r="Y141" i="2"/>
  <c r="Z141" i="2" s="1"/>
  <c r="X141" i="2"/>
  <c r="U141" i="2"/>
  <c r="AC223" i="2"/>
  <c r="V223" i="2"/>
  <c r="X223" i="2"/>
  <c r="Y223" i="2"/>
  <c r="Z223" i="2" s="1"/>
  <c r="U223" i="2"/>
  <c r="V215" i="2"/>
  <c r="U215" i="2"/>
  <c r="AC215" i="2"/>
  <c r="Y215" i="2"/>
  <c r="Z215" i="2" s="1"/>
  <c r="X215" i="2"/>
  <c r="U207" i="2"/>
  <c r="AC207" i="2"/>
  <c r="Y207" i="2"/>
  <c r="Z207" i="2" s="1"/>
  <c r="X207" i="2"/>
  <c r="V207" i="2"/>
  <c r="AG199" i="2"/>
  <c r="AI199" i="2"/>
  <c r="AF199" i="2"/>
  <c r="AN199" i="2"/>
  <c r="AJ199" i="2"/>
  <c r="AK199" i="2" s="1"/>
  <c r="AG191" i="2"/>
  <c r="AI191" i="2"/>
  <c r="AF191" i="2"/>
  <c r="AN191" i="2"/>
  <c r="AJ191" i="2"/>
  <c r="AK191" i="2" s="1"/>
  <c r="AG183" i="2"/>
  <c r="AI183" i="2"/>
  <c r="AF183" i="2"/>
  <c r="AN183" i="2"/>
  <c r="AJ183" i="2"/>
  <c r="AK183" i="2" s="1"/>
  <c r="AI175" i="2"/>
  <c r="AG175" i="2"/>
  <c r="AN175" i="2"/>
  <c r="AJ175" i="2"/>
  <c r="AK175" i="2" s="1"/>
  <c r="AF175" i="2"/>
  <c r="AI167" i="2"/>
  <c r="AG167" i="2"/>
  <c r="AN167" i="2"/>
  <c r="AJ167" i="2"/>
  <c r="AK167" i="2" s="1"/>
  <c r="AF167" i="2"/>
  <c r="AN159" i="2"/>
  <c r="AF159" i="2"/>
  <c r="AG159" i="2"/>
  <c r="AI159" i="2"/>
  <c r="AJ159" i="2"/>
  <c r="AK159" i="2" s="1"/>
  <c r="AN151" i="2"/>
  <c r="AF151" i="2"/>
  <c r="AI151" i="2"/>
  <c r="AG151" i="2"/>
  <c r="AJ151" i="2"/>
  <c r="AK151" i="2" s="1"/>
  <c r="AG142" i="2"/>
  <c r="AN142" i="2"/>
  <c r="AJ142" i="2"/>
  <c r="AK142" i="2" s="1"/>
  <c r="AI142" i="2"/>
  <c r="AF142" i="2"/>
  <c r="U218" i="2"/>
  <c r="V218" i="2"/>
  <c r="X218" i="2"/>
  <c r="Y218" i="2" s="1"/>
  <c r="Z218" i="2" s="1"/>
  <c r="AC218" i="2"/>
  <c r="X210" i="2"/>
  <c r="U210" i="2"/>
  <c r="AC210" i="2"/>
  <c r="Y210" i="2"/>
  <c r="Z210" i="2" s="1"/>
  <c r="V210" i="2"/>
  <c r="X202" i="2"/>
  <c r="U202" i="2"/>
  <c r="AC202" i="2"/>
  <c r="V202" i="2"/>
  <c r="Y202" i="2"/>
  <c r="Z202" i="2" s="1"/>
  <c r="AG194" i="2"/>
  <c r="AN194" i="2"/>
  <c r="AI194" i="2"/>
  <c r="AJ194" i="2"/>
  <c r="AK194" i="2" s="1"/>
  <c r="AF194" i="2"/>
  <c r="AG186" i="2"/>
  <c r="AN186" i="2"/>
  <c r="AI186" i="2"/>
  <c r="AJ186" i="2"/>
  <c r="AK186" i="2" s="1"/>
  <c r="AF186" i="2"/>
  <c r="AH186" i="2" s="1"/>
  <c r="X178" i="2"/>
  <c r="V178" i="2"/>
  <c r="AC178" i="2"/>
  <c r="U178" i="2"/>
  <c r="Y178" i="2"/>
  <c r="Z178" i="2" s="1"/>
  <c r="V170" i="2"/>
  <c r="X170" i="2"/>
  <c r="AC170" i="2"/>
  <c r="U170" i="2"/>
  <c r="Y170" i="2"/>
  <c r="Z170" i="2" s="1"/>
  <c r="V162" i="2"/>
  <c r="Y162" i="2"/>
  <c r="Z162" i="2" s="1"/>
  <c r="X162" i="2"/>
  <c r="AC162" i="2"/>
  <c r="U162" i="2"/>
  <c r="AG154" i="2"/>
  <c r="AN154" i="2"/>
  <c r="AJ154" i="2"/>
  <c r="AK154" i="2" s="1"/>
  <c r="AI154" i="2"/>
  <c r="AF154" i="2"/>
  <c r="V146" i="2"/>
  <c r="U146" i="2"/>
  <c r="X146" i="2"/>
  <c r="AC146" i="2"/>
  <c r="Y146" i="2"/>
  <c r="Z146" i="2" s="1"/>
  <c r="V221" i="2"/>
  <c r="U221" i="2"/>
  <c r="AN213" i="2"/>
  <c r="AG213" i="2"/>
  <c r="AI213" i="2"/>
  <c r="AF213" i="2"/>
  <c r="AJ213" i="2"/>
  <c r="AK213" i="2" s="1"/>
  <c r="AC205" i="2"/>
  <c r="V205" i="2"/>
  <c r="X205" i="2"/>
  <c r="Y205" i="2"/>
  <c r="Z205" i="2" s="1"/>
  <c r="U205" i="2"/>
  <c r="X197" i="2"/>
  <c r="U197" i="2"/>
  <c r="V197" i="2"/>
  <c r="Y197" i="2"/>
  <c r="Z197" i="2" s="1"/>
  <c r="AC197" i="2"/>
  <c r="V189" i="2"/>
  <c r="AC189" i="2"/>
  <c r="X189" i="2"/>
  <c r="Y189" i="2"/>
  <c r="Z189" i="2" s="1"/>
  <c r="U189" i="2"/>
  <c r="Y181" i="2"/>
  <c r="Z181" i="2" s="1"/>
  <c r="AC181" i="2"/>
  <c r="X181" i="2"/>
  <c r="U181" i="2"/>
  <c r="V181" i="2"/>
  <c r="X173" i="2"/>
  <c r="AC173" i="2"/>
  <c r="V173" i="2"/>
  <c r="Y173" i="2"/>
  <c r="Z173" i="2" s="1"/>
  <c r="U173" i="2"/>
  <c r="AI165" i="2"/>
  <c r="AG165" i="2"/>
  <c r="AN165" i="2"/>
  <c r="AJ165" i="2"/>
  <c r="AK165" i="2" s="1"/>
  <c r="AF165" i="2"/>
  <c r="AN157" i="2"/>
  <c r="AF157" i="2"/>
  <c r="AI157" i="2"/>
  <c r="AJ157" i="2"/>
  <c r="AK157" i="2" s="1"/>
  <c r="AG157" i="2"/>
  <c r="AN149" i="2"/>
  <c r="AF149" i="2"/>
  <c r="AG149" i="2"/>
  <c r="AJ149" i="2"/>
  <c r="AK149" i="2" s="1"/>
  <c r="AI149" i="2"/>
  <c r="U220" i="2"/>
  <c r="AC220" i="2"/>
  <c r="Y220" i="2"/>
  <c r="Z220" i="2" s="1"/>
  <c r="X220" i="2"/>
  <c r="V220" i="2"/>
  <c r="AF212" i="2"/>
  <c r="AG212" i="2"/>
  <c r="AI212" i="2"/>
  <c r="AN212" i="2"/>
  <c r="AJ212" i="2"/>
  <c r="AK212" i="2" s="1"/>
  <c r="V204" i="2"/>
  <c r="AC204" i="2"/>
  <c r="X204" i="2"/>
  <c r="Y204" i="2"/>
  <c r="Z204" i="2" s="1"/>
  <c r="U204" i="2"/>
  <c r="W204" i="2" s="1"/>
  <c r="AN196" i="2"/>
  <c r="AJ196" i="2"/>
  <c r="AK196" i="2" s="1"/>
  <c r="AG196" i="2"/>
  <c r="AI196" i="2"/>
  <c r="AF196" i="2"/>
  <c r="AN188" i="2"/>
  <c r="AJ188" i="2"/>
  <c r="AK188" i="2" s="1"/>
  <c r="AG188" i="2"/>
  <c r="AI188" i="2"/>
  <c r="AF188" i="2"/>
  <c r="AN180" i="2"/>
  <c r="AG180" i="2"/>
  <c r="AJ180" i="2"/>
  <c r="AK180" i="2" s="1"/>
  <c r="AI180" i="2"/>
  <c r="AF180" i="2"/>
  <c r="AN172" i="2"/>
  <c r="AG172" i="2"/>
  <c r="AJ172" i="2"/>
  <c r="AK172" i="2" s="1"/>
  <c r="AI172" i="2"/>
  <c r="AF172" i="2"/>
  <c r="AN164" i="2"/>
  <c r="AG164" i="2"/>
  <c r="AJ164" i="2"/>
  <c r="AK164" i="2" s="1"/>
  <c r="AI164" i="2"/>
  <c r="AF164" i="2"/>
  <c r="AJ156" i="2"/>
  <c r="AK156" i="2" s="1"/>
  <c r="AF156" i="2"/>
  <c r="AG156" i="2"/>
  <c r="AN156" i="2"/>
  <c r="AI156" i="2"/>
  <c r="AG148" i="2"/>
  <c r="AN148" i="2"/>
  <c r="AJ148" i="2"/>
  <c r="AK148" i="2" s="1"/>
  <c r="AI148" i="2"/>
  <c r="AF148" i="2"/>
  <c r="AN141" i="2"/>
  <c r="AF141" i="2"/>
  <c r="AI141" i="2"/>
  <c r="AJ141" i="2"/>
  <c r="AK141" i="2" s="1"/>
  <c r="AG141" i="2"/>
  <c r="P102" i="6"/>
  <c r="E209" i="2"/>
  <c r="M47" i="6"/>
  <c r="S113" i="6"/>
  <c r="S99" i="6"/>
  <c r="M99" i="6"/>
  <c r="M83" i="6"/>
  <c r="S83" i="6"/>
  <c r="S67" i="6"/>
  <c r="M67" i="6"/>
  <c r="S51" i="6"/>
  <c r="M51" i="6"/>
  <c r="M119" i="6"/>
  <c r="S119" i="6"/>
  <c r="S111" i="6"/>
  <c r="M111" i="6"/>
  <c r="S102" i="6"/>
  <c r="M102" i="6"/>
  <c r="M96" i="6"/>
  <c r="S96" i="6"/>
  <c r="M86" i="6"/>
  <c r="S86" i="6"/>
  <c r="M80" i="6"/>
  <c r="S80" i="6"/>
  <c r="M70" i="6"/>
  <c r="S70" i="6"/>
  <c r="M64" i="6"/>
  <c r="S64" i="6"/>
  <c r="S54" i="6"/>
  <c r="M54" i="6"/>
  <c r="M48" i="6"/>
  <c r="S48" i="6"/>
  <c r="S85" i="6"/>
  <c r="M85" i="6"/>
  <c r="M118" i="6"/>
  <c r="S118" i="6"/>
  <c r="M122" i="6"/>
  <c r="S122" i="6"/>
  <c r="M81" i="6"/>
  <c r="S81" i="6"/>
  <c r="S61" i="6"/>
  <c r="M61" i="6"/>
  <c r="M55" i="6"/>
  <c r="S45" i="6"/>
  <c r="M45" i="6"/>
  <c r="M91" i="6"/>
  <c r="S91" i="6"/>
  <c r="S75" i="6"/>
  <c r="M75" i="6"/>
  <c r="S59" i="6"/>
  <c r="M59" i="6"/>
  <c r="S43" i="6"/>
  <c r="M43" i="6"/>
  <c r="M40" i="6"/>
  <c r="S40" i="6"/>
  <c r="M115" i="6"/>
  <c r="S115" i="6"/>
  <c r="M107" i="6"/>
  <c r="S104" i="6"/>
  <c r="M104" i="6"/>
  <c r="M94" i="6"/>
  <c r="S94" i="6"/>
  <c r="S88" i="6"/>
  <c r="M88" i="6"/>
  <c r="M78" i="6"/>
  <c r="S78" i="6"/>
  <c r="M72" i="6"/>
  <c r="S72" i="6"/>
  <c r="M62" i="6"/>
  <c r="S62" i="6"/>
  <c r="S56" i="6"/>
  <c r="M56" i="6"/>
  <c r="M46" i="6"/>
  <c r="S46" i="6"/>
  <c r="S53" i="6"/>
  <c r="M53" i="6"/>
  <c r="M69" i="6"/>
  <c r="S69" i="6"/>
  <c r="M77" i="6"/>
  <c r="S77" i="6"/>
  <c r="M120" i="6"/>
  <c r="S120" i="6"/>
  <c r="S116" i="6"/>
  <c r="M116" i="6"/>
  <c r="M112" i="6"/>
  <c r="S112" i="6"/>
  <c r="S101" i="6"/>
  <c r="M101" i="6"/>
  <c r="M65" i="6"/>
  <c r="S65" i="6"/>
  <c r="M57" i="6"/>
  <c r="S57" i="6"/>
  <c r="M49" i="6"/>
  <c r="S49" i="6"/>
  <c r="M98" i="6"/>
  <c r="S98" i="6"/>
  <c r="M92" i="6"/>
  <c r="S92" i="6"/>
  <c r="S82" i="6"/>
  <c r="M82" i="6"/>
  <c r="M76" i="6"/>
  <c r="S76" i="6"/>
  <c r="M66" i="6"/>
  <c r="S66" i="6"/>
  <c r="S60" i="6"/>
  <c r="M60" i="6"/>
  <c r="S50" i="6"/>
  <c r="M50" i="6"/>
  <c r="M44" i="6"/>
  <c r="M110" i="6"/>
  <c r="S110" i="6"/>
  <c r="S114" i="6"/>
  <c r="M114" i="6"/>
  <c r="S93" i="6"/>
  <c r="M93" i="6"/>
  <c r="M87" i="6"/>
  <c r="S87" i="6"/>
  <c r="S121" i="6"/>
  <c r="S117" i="6"/>
  <c r="M109" i="6"/>
  <c r="S109" i="6"/>
  <c r="M103" i="6"/>
  <c r="M97" i="6"/>
  <c r="S95" i="6"/>
  <c r="S79" i="6"/>
  <c r="S73" i="6"/>
  <c r="S71" i="6"/>
  <c r="M63" i="6"/>
  <c r="M105" i="6"/>
  <c r="S105" i="6"/>
  <c r="S100" i="6"/>
  <c r="M100" i="6"/>
  <c r="M90" i="6"/>
  <c r="S90" i="6"/>
  <c r="S84" i="6"/>
  <c r="M84" i="6"/>
  <c r="M74" i="6"/>
  <c r="S74" i="6"/>
  <c r="M68" i="6"/>
  <c r="S68" i="6"/>
  <c r="S58" i="6"/>
  <c r="M58" i="6"/>
  <c r="S52" i="6"/>
  <c r="M52" i="6"/>
  <c r="M42" i="6"/>
  <c r="S42" i="6"/>
  <c r="M41" i="6"/>
  <c r="S41" i="6"/>
  <c r="S106" i="6"/>
  <c r="M106" i="6"/>
  <c r="M89" i="6"/>
  <c r="S89" i="6"/>
  <c r="M79" i="6"/>
  <c r="S55" i="6"/>
  <c r="M95" i="6"/>
  <c r="S63" i="6"/>
  <c r="M117" i="6"/>
  <c r="S103" i="6"/>
  <c r="M71" i="6"/>
  <c r="S107" i="6"/>
  <c r="S47" i="6"/>
  <c r="S97" i="6"/>
  <c r="M121" i="6"/>
  <c r="M73" i="6"/>
  <c r="M113" i="6"/>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H202" i="2" l="1"/>
  <c r="U209" i="2"/>
  <c r="P90" i="6"/>
  <c r="P46" i="6"/>
  <c r="X209" i="2"/>
  <c r="AH210" i="2"/>
  <c r="W189" i="2"/>
  <c r="P91" i="6"/>
  <c r="P105" i="6"/>
  <c r="P67" i="6"/>
  <c r="P100" i="6"/>
  <c r="AH154" i="2"/>
  <c r="AH142" i="2"/>
  <c r="P68" i="6"/>
  <c r="P92" i="6"/>
  <c r="AC209" i="2"/>
  <c r="V209" i="2"/>
  <c r="P55" i="6"/>
  <c r="P99" i="6"/>
  <c r="AH194" i="2"/>
  <c r="W156" i="2"/>
  <c r="W162" i="2"/>
  <c r="P95" i="6"/>
  <c r="W211" i="2"/>
  <c r="P66" i="6"/>
  <c r="P71" i="6"/>
  <c r="AH156" i="2"/>
  <c r="P85" i="6"/>
  <c r="W214" i="2"/>
  <c r="W219" i="2"/>
  <c r="AH180" i="2"/>
  <c r="AH165" i="2"/>
  <c r="AH189" i="2"/>
  <c r="W213" i="2"/>
  <c r="AH221" i="2"/>
  <c r="AH217" i="2"/>
  <c r="P63" i="6"/>
  <c r="P40" i="6"/>
  <c r="P106" i="6"/>
  <c r="AH148" i="2"/>
  <c r="W216" i="2"/>
  <c r="AH185" i="2"/>
  <c r="P72" i="6"/>
  <c r="W217" i="2"/>
  <c r="AH169" i="2"/>
  <c r="W192" i="2"/>
  <c r="AH208" i="2"/>
  <c r="W155" i="2"/>
  <c r="W171" i="2"/>
  <c r="P103" i="6"/>
  <c r="W176" i="2"/>
  <c r="W174" i="2"/>
  <c r="W163" i="2"/>
  <c r="W195" i="2"/>
  <c r="P89" i="6"/>
  <c r="P76" i="6"/>
  <c r="AH161" i="2"/>
  <c r="AH201" i="2"/>
  <c r="W222" i="2"/>
  <c r="P73" i="6"/>
  <c r="W157" i="2"/>
  <c r="AH216" i="2"/>
  <c r="W201" i="2"/>
  <c r="W147" i="2"/>
  <c r="P96" i="6"/>
  <c r="P44" i="6"/>
  <c r="P84" i="6"/>
  <c r="P115" i="6"/>
  <c r="AH168" i="2"/>
  <c r="W161" i="2"/>
  <c r="W206" i="2"/>
  <c r="W141" i="2"/>
  <c r="W164" i="2"/>
  <c r="AH173" i="2"/>
  <c r="W191" i="2"/>
  <c r="P80" i="6"/>
  <c r="W212" i="2"/>
  <c r="AH181" i="2"/>
  <c r="AH205" i="2"/>
  <c r="AH146" i="2"/>
  <c r="AH162" i="2"/>
  <c r="W199" i="2"/>
  <c r="AH144" i="2"/>
  <c r="AH176" i="2"/>
  <c r="AH214" i="2"/>
  <c r="AH222" i="2"/>
  <c r="AH163" i="2"/>
  <c r="AH220" i="2"/>
  <c r="W154" i="2"/>
  <c r="W186" i="2"/>
  <c r="AH207" i="2"/>
  <c r="AH223" i="2"/>
  <c r="AH174" i="2"/>
  <c r="AH147" i="2"/>
  <c r="AH141" i="2"/>
  <c r="AH157" i="2"/>
  <c r="W143" i="2"/>
  <c r="AH150" i="2"/>
  <c r="AH182" i="2"/>
  <c r="AH203" i="2"/>
  <c r="AH211" i="2"/>
  <c r="AH145" i="2"/>
  <c r="AH166" i="2"/>
  <c r="AH190" i="2"/>
  <c r="AH219" i="2"/>
  <c r="W160" i="2"/>
  <c r="AH212" i="2"/>
  <c r="AH188" i="2"/>
  <c r="AH149" i="2"/>
  <c r="W205" i="2"/>
  <c r="W170" i="2"/>
  <c r="W218" i="2"/>
  <c r="AH167" i="2"/>
  <c r="AH183" i="2"/>
  <c r="AH179" i="2"/>
  <c r="AE136" i="2"/>
  <c r="T136" i="2"/>
  <c r="W146" i="2"/>
  <c r="W210" i="2"/>
  <c r="W223" i="2"/>
  <c r="W165" i="2"/>
  <c r="AH178" i="2"/>
  <c r="W194" i="2"/>
  <c r="AH218" i="2"/>
  <c r="W159" i="2"/>
  <c r="W183" i="2"/>
  <c r="AH215" i="2"/>
  <c r="W208" i="2"/>
  <c r="AH209" i="2"/>
  <c r="W152" i="2"/>
  <c r="W153" i="2"/>
  <c r="W150" i="2"/>
  <c r="W190" i="2"/>
  <c r="W187" i="2"/>
  <c r="W203" i="2"/>
  <c r="W220" i="2"/>
  <c r="AH184" i="2"/>
  <c r="W177" i="2"/>
  <c r="W198" i="2"/>
  <c r="AE135" i="2"/>
  <c r="T135" i="2"/>
  <c r="AE137" i="2"/>
  <c r="T137" i="2"/>
  <c r="AE139" i="2"/>
  <c r="T139" i="2"/>
  <c r="AH164" i="2"/>
  <c r="AH196" i="2"/>
  <c r="W178" i="2"/>
  <c r="AH151" i="2"/>
  <c r="AH159" i="2"/>
  <c r="AH175" i="2"/>
  <c r="AH191" i="2"/>
  <c r="W207" i="2"/>
  <c r="W215" i="2"/>
  <c r="W188" i="2"/>
  <c r="W196" i="2"/>
  <c r="W149" i="2"/>
  <c r="AH197" i="2"/>
  <c r="W142" i="2"/>
  <c r="W151" i="2"/>
  <c r="AH152" i="2"/>
  <c r="AH160" i="2"/>
  <c r="AH192" i="2"/>
  <c r="AH153" i="2"/>
  <c r="AH177" i="2"/>
  <c r="AH193" i="2"/>
  <c r="AH158" i="2"/>
  <c r="AH198" i="2"/>
  <c r="AH171" i="2"/>
  <c r="AH187" i="2"/>
  <c r="AH172" i="2"/>
  <c r="W173" i="2"/>
  <c r="W181" i="2"/>
  <c r="W197" i="2"/>
  <c r="AH213" i="2"/>
  <c r="X221" i="2"/>
  <c r="Y221" i="2" s="1"/>
  <c r="Z221" i="2" s="1"/>
  <c r="W221" i="2"/>
  <c r="W202" i="2"/>
  <c r="AH199" i="2"/>
  <c r="W172" i="2"/>
  <c r="W180" i="2"/>
  <c r="AH170" i="2"/>
  <c r="W167" i="2"/>
  <c r="W175" i="2"/>
  <c r="AH200" i="2"/>
  <c r="AH155" i="2"/>
  <c r="AH195" i="2"/>
  <c r="W145" i="2"/>
  <c r="W169" i="2"/>
  <c r="W193" i="2"/>
  <c r="AH143" i="2"/>
  <c r="W182" i="2"/>
  <c r="W179" i="2"/>
  <c r="P47" i="6"/>
  <c r="P53" i="6"/>
  <c r="P42" i="6"/>
  <c r="P43" i="6"/>
  <c r="P69" i="6"/>
  <c r="P111" i="6"/>
  <c r="P110" i="6"/>
  <c r="P56" i="6"/>
  <c r="P51" i="6"/>
  <c r="P86" i="6"/>
  <c r="V50" i="6"/>
  <c r="P58" i="6"/>
  <c r="P88" i="6"/>
  <c r="P57" i="6"/>
  <c r="P50" i="6"/>
  <c r="P82" i="6"/>
  <c r="P114" i="6"/>
  <c r="P45" i="6"/>
  <c r="P70" i="6"/>
  <c r="P101" i="6"/>
  <c r="P94" i="6"/>
  <c r="P54" i="6"/>
  <c r="P48" i="6"/>
  <c r="P109" i="6"/>
  <c r="P93" i="6"/>
  <c r="P41" i="6"/>
  <c r="P74" i="6"/>
  <c r="P104" i="6"/>
  <c r="P75" i="6"/>
  <c r="P49" i="6"/>
  <c r="P113" i="6"/>
  <c r="P97" i="6"/>
  <c r="P62" i="6"/>
  <c r="P119" i="6"/>
  <c r="P78" i="6"/>
  <c r="P98" i="6"/>
  <c r="P83" i="6"/>
  <c r="P61" i="6"/>
  <c r="P60" i="6"/>
  <c r="P59" i="6"/>
  <c r="P77" i="6"/>
  <c r="P112" i="6"/>
  <c r="P79" i="6"/>
  <c r="P87" i="6"/>
  <c r="P64" i="6"/>
  <c r="P65" i="6"/>
  <c r="P81" i="6"/>
  <c r="P116" i="6"/>
  <c r="P107" i="6"/>
  <c r="V88" i="6"/>
  <c r="V106" i="6"/>
  <c r="S108" i="6"/>
  <c r="E124" i="2"/>
  <c r="V105" i="6"/>
  <c r="V110" i="6"/>
  <c r="V114" i="6"/>
  <c r="V41" i="6"/>
  <c r="V104" i="6"/>
  <c r="V66" i="6"/>
  <c r="T36" i="6"/>
  <c r="N36" i="6"/>
  <c r="H36" i="6"/>
  <c r="N38" i="6"/>
  <c r="T38" i="6"/>
  <c r="H38" i="6"/>
  <c r="V81" i="6"/>
  <c r="V40" i="6"/>
  <c r="V42" i="6"/>
  <c r="V45" i="6"/>
  <c r="V61" i="6"/>
  <c r="V77" i="6"/>
  <c r="V109" i="6"/>
  <c r="V92" i="6"/>
  <c r="V56" i="6"/>
  <c r="V94" i="6"/>
  <c r="V46" i="6"/>
  <c r="V80" i="6"/>
  <c r="V65" i="6"/>
  <c r="V113" i="6"/>
  <c r="V55" i="6"/>
  <c r="V71" i="6"/>
  <c r="V87" i="6"/>
  <c r="V103" i="6"/>
  <c r="V89" i="6"/>
  <c r="V121" i="6"/>
  <c r="V47" i="6"/>
  <c r="V79" i="6"/>
  <c r="V95" i="6"/>
  <c r="V111" i="6"/>
  <c r="V93" i="6"/>
  <c r="V98" i="6"/>
  <c r="V64" i="6"/>
  <c r="V86" i="6"/>
  <c r="V90" i="6"/>
  <c r="V116" i="6"/>
  <c r="V68" i="6"/>
  <c r="V72" i="6"/>
  <c r="V76" i="6"/>
  <c r="T35" i="6"/>
  <c r="N35" i="6"/>
  <c r="T37" i="6"/>
  <c r="N37" i="6"/>
  <c r="H37" i="6"/>
  <c r="N39" i="6"/>
  <c r="T39" i="6"/>
  <c r="H39" i="6"/>
  <c r="V51" i="6"/>
  <c r="V101" i="6"/>
  <c r="V73" i="6"/>
  <c r="V63" i="6"/>
  <c r="V58" i="6"/>
  <c r="V100" i="6"/>
  <c r="V70" i="6"/>
  <c r="V60" i="6"/>
  <c r="V96" i="6"/>
  <c r="V62" i="6"/>
  <c r="V112" i="6"/>
  <c r="V84" i="6"/>
  <c r="V74" i="6"/>
  <c r="V78" i="6"/>
  <c r="V54" i="6"/>
  <c r="V67" i="6"/>
  <c r="V83" i="6"/>
  <c r="V99" i="6"/>
  <c r="V115" i="6"/>
  <c r="V49" i="6"/>
  <c r="V97" i="6"/>
  <c r="V53" i="6"/>
  <c r="V69" i="6"/>
  <c r="V85" i="6"/>
  <c r="V43" i="6"/>
  <c r="V59" i="6"/>
  <c r="V75" i="6"/>
  <c r="V91" i="6"/>
  <c r="V107" i="6"/>
  <c r="V57" i="6"/>
  <c r="V82" i="6"/>
  <c r="V44" i="6"/>
  <c r="V48" i="6"/>
  <c r="V102" i="6"/>
  <c r="D136" i="2"/>
  <c r="D138" i="2"/>
  <c r="D140" i="2"/>
  <c r="D135" i="2"/>
  <c r="D137" i="2"/>
  <c r="D139" i="2"/>
  <c r="M108" i="6"/>
  <c r="E130" i="2"/>
  <c r="E126" i="2"/>
  <c r="E137" i="2"/>
  <c r="E129" i="2"/>
  <c r="E139" i="2"/>
  <c r="E135" i="2"/>
  <c r="E131" i="2"/>
  <c r="E127" i="2"/>
  <c r="E134" i="2"/>
  <c r="E133" i="2"/>
  <c r="E125" i="2"/>
  <c r="E136" i="2"/>
  <c r="E132" i="2"/>
  <c r="E128" i="2"/>
  <c r="E26" i="7"/>
  <c r="E31" i="2"/>
  <c r="AE138" i="2" s="1"/>
  <c r="E28" i="7"/>
  <c r="E33" i="2"/>
  <c r="AE140" i="2" s="1"/>
  <c r="S44" i="6"/>
  <c r="C40" i="2"/>
  <c r="C147" i="2" s="1"/>
  <c r="C35" i="7"/>
  <c r="E24" i="7"/>
  <c r="E25" i="7"/>
  <c r="E23" i="7"/>
  <c r="E27" i="7"/>
  <c r="W209" i="2" l="1"/>
  <c r="T138" i="2"/>
  <c r="V138" i="2" s="1"/>
  <c r="T140" i="2"/>
  <c r="U140" i="2" s="1"/>
  <c r="AC139" i="2"/>
  <c r="V139" i="2"/>
  <c r="X139" i="2"/>
  <c r="Y139" i="2"/>
  <c r="Z139" i="2" s="1"/>
  <c r="U139" i="2"/>
  <c r="U135" i="2"/>
  <c r="V135" i="2"/>
  <c r="X135" i="2"/>
  <c r="Y135" i="2" s="1"/>
  <c r="Z135" i="2" s="1"/>
  <c r="AC135" i="2"/>
  <c r="AN139" i="2"/>
  <c r="AF139" i="2"/>
  <c r="AG139" i="2"/>
  <c r="AJ139" i="2"/>
  <c r="AK139" i="2" s="1"/>
  <c r="AI139" i="2"/>
  <c r="AN135" i="2"/>
  <c r="AF135" i="2"/>
  <c r="AI135" i="2"/>
  <c r="AG135" i="2"/>
  <c r="AJ135" i="2"/>
  <c r="AK135" i="2" s="1"/>
  <c r="AG138" i="2"/>
  <c r="AF138" i="2"/>
  <c r="AI138" i="2"/>
  <c r="AN138" i="2"/>
  <c r="AJ138" i="2"/>
  <c r="AK138" i="2" s="1"/>
  <c r="X137" i="2"/>
  <c r="Y137" i="2"/>
  <c r="Z137" i="2" s="1"/>
  <c r="U137" i="2"/>
  <c r="V137" i="2"/>
  <c r="AC137" i="2"/>
  <c r="V136" i="2"/>
  <c r="X136" i="2"/>
  <c r="AC136" i="2"/>
  <c r="U136" i="2"/>
  <c r="Y136" i="2"/>
  <c r="Z136" i="2" s="1"/>
  <c r="AN137" i="2"/>
  <c r="AF137" i="2"/>
  <c r="AG137" i="2"/>
  <c r="AJ137" i="2"/>
  <c r="AK137" i="2" s="1"/>
  <c r="AI137" i="2"/>
  <c r="AG140" i="2"/>
  <c r="AN140" i="2"/>
  <c r="AJ140" i="2"/>
  <c r="AK140" i="2" s="1"/>
  <c r="AF140" i="2"/>
  <c r="AI140" i="2"/>
  <c r="AN136" i="2"/>
  <c r="AJ136" i="2"/>
  <c r="AK136" i="2" s="1"/>
  <c r="AF136" i="2"/>
  <c r="AG136" i="2"/>
  <c r="AI136" i="2"/>
  <c r="P108" i="6"/>
  <c r="V108" i="6"/>
  <c r="E140" i="2"/>
  <c r="E138" i="2"/>
  <c r="S38" i="6"/>
  <c r="S36" i="6"/>
  <c r="C41" i="2"/>
  <c r="C148" i="2" s="1"/>
  <c r="C36" i="7"/>
  <c r="AC138" i="2" l="1"/>
  <c r="X138" i="2"/>
  <c r="U138" i="2"/>
  <c r="Y140" i="2"/>
  <c r="Z140" i="2" s="1"/>
  <c r="X140" i="2"/>
  <c r="Y138" i="2"/>
  <c r="Z138" i="2" s="1"/>
  <c r="AC140" i="2"/>
  <c r="V140" i="2"/>
  <c r="W140" i="2" s="1"/>
  <c r="AH138" i="2"/>
  <c r="AH137" i="2"/>
  <c r="W139" i="2"/>
  <c r="AH135" i="2"/>
  <c r="AH136" i="2"/>
  <c r="AH140" i="2"/>
  <c r="W136" i="2"/>
  <c r="AH139" i="2"/>
  <c r="W137" i="2"/>
  <c r="W135" i="2"/>
  <c r="W138" i="2"/>
  <c r="P38" i="6"/>
  <c r="P35" i="6"/>
  <c r="P36" i="6"/>
  <c r="V36" i="6"/>
  <c r="S37" i="6"/>
  <c r="S39" i="6"/>
  <c r="V35" i="6"/>
  <c r="V38" i="6"/>
  <c r="S34" i="6"/>
  <c r="S35" i="6"/>
  <c r="C37" i="7"/>
  <c r="C42" i="2"/>
  <c r="C149" i="2" s="1"/>
  <c r="D17" i="2"/>
  <c r="T124" i="2" s="1"/>
  <c r="P39" i="6" l="1"/>
  <c r="P37" i="6"/>
  <c r="V37" i="6"/>
  <c r="V39" i="6"/>
  <c r="D124" i="2"/>
  <c r="C43" i="2"/>
  <c r="C150" i="2" s="1"/>
  <c r="C38" i="7"/>
  <c r="C44" i="2" l="1"/>
  <c r="C151" i="2" s="1"/>
  <c r="C39" i="7"/>
  <c r="E12" i="7"/>
  <c r="AE124" i="2"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C53" i="2" l="1"/>
  <c r="C160" i="2" s="1"/>
  <c r="C48" i="7"/>
  <c r="E16" i="7"/>
  <c r="E15" i="7"/>
  <c r="G16" i="2"/>
  <c r="G123" i="2" s="1"/>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AE133" i="2" l="1"/>
  <c r="T133" i="2"/>
  <c r="AE132" i="2"/>
  <c r="T132" i="2"/>
  <c r="T130" i="2"/>
  <c r="AE130" i="2"/>
  <c r="AE134" i="2"/>
  <c r="T134" i="2"/>
  <c r="AE129" i="2"/>
  <c r="T129" i="2"/>
  <c r="AE131" i="2"/>
  <c r="T131" i="2"/>
  <c r="D129" i="2"/>
  <c r="D133" i="2"/>
  <c r="D130" i="2"/>
  <c r="D131" i="2"/>
  <c r="D132" i="2"/>
  <c r="D134" i="2"/>
  <c r="K115" i="5"/>
  <c r="C54" i="2"/>
  <c r="C161" i="2" s="1"/>
  <c r="C49" i="7"/>
  <c r="V132" i="2" l="1"/>
  <c r="U132" i="2"/>
  <c r="X132" i="2"/>
  <c r="Y132" i="2" s="1"/>
  <c r="Z132" i="2" s="1"/>
  <c r="AF131" i="2"/>
  <c r="AG131" i="2"/>
  <c r="AJ131" i="2" s="1"/>
  <c r="AK131" i="2" s="1"/>
  <c r="AI131" i="2"/>
  <c r="AG134" i="2"/>
  <c r="AF134" i="2"/>
  <c r="AI134" i="2"/>
  <c r="AJ134" i="2" s="1"/>
  <c r="AK134" i="2" s="1"/>
  <c r="AN134" i="2"/>
  <c r="AG132" i="2"/>
  <c r="AF132" i="2"/>
  <c r="AI132" i="2"/>
  <c r="AJ132" i="2" s="1"/>
  <c r="AK132" i="2" s="1"/>
  <c r="V134" i="2"/>
  <c r="U134" i="2"/>
  <c r="X134" i="2"/>
  <c r="Y134" i="2" s="1"/>
  <c r="Z134" i="2" s="1"/>
  <c r="V129" i="2"/>
  <c r="Y129" i="2"/>
  <c r="Z129" i="2" s="1"/>
  <c r="X129" i="2"/>
  <c r="U129" i="2"/>
  <c r="AC129" i="2"/>
  <c r="AG130" i="2"/>
  <c r="AF130" i="2"/>
  <c r="AN130" i="2"/>
  <c r="AJ130" i="2"/>
  <c r="AK130" i="2" s="1"/>
  <c r="AI130" i="2"/>
  <c r="U133" i="2"/>
  <c r="V133" i="2"/>
  <c r="X133" i="2"/>
  <c r="Y133" i="2" s="1"/>
  <c r="Z133" i="2" s="1"/>
  <c r="AC133" i="2"/>
  <c r="V131" i="2"/>
  <c r="U131" i="2"/>
  <c r="X131" i="2"/>
  <c r="Y131" i="2" s="1"/>
  <c r="Z131" i="2" s="1"/>
  <c r="AF129" i="2"/>
  <c r="AI129" i="2"/>
  <c r="AJ129" i="2"/>
  <c r="AK129" i="2" s="1"/>
  <c r="AG129" i="2"/>
  <c r="AC130" i="2"/>
  <c r="V130" i="2"/>
  <c r="X130" i="2"/>
  <c r="U130" i="2"/>
  <c r="Y130" i="2"/>
  <c r="Z130" i="2" s="1"/>
  <c r="AF133" i="2"/>
  <c r="AG133" i="2"/>
  <c r="AJ133" i="2"/>
  <c r="AK133" i="2" s="1"/>
  <c r="AI133" i="2"/>
  <c r="C55" i="2"/>
  <c r="C162" i="2" s="1"/>
  <c r="C50" i="7"/>
  <c r="D33" i="6"/>
  <c r="D32" i="6"/>
  <c r="D31" i="6"/>
  <c r="D30" i="6"/>
  <c r="D29" i="6"/>
  <c r="D28" i="6"/>
  <c r="D27" i="6"/>
  <c r="D26" i="6"/>
  <c r="D25" i="6"/>
  <c r="D24" i="6"/>
  <c r="D23" i="6"/>
  <c r="C23" i="6"/>
  <c r="B12" i="7"/>
  <c r="A121" i="5"/>
  <c r="A120" i="5"/>
  <c r="A119" i="5"/>
  <c r="A16" i="5"/>
  <c r="W130" i="2" l="1"/>
  <c r="W131" i="2"/>
  <c r="W132" i="2"/>
  <c r="W134" i="2"/>
  <c r="W129" i="2"/>
  <c r="AH132" i="2"/>
  <c r="AH134" i="2"/>
  <c r="AH131" i="2"/>
  <c r="AH133" i="2"/>
  <c r="AN133" i="2" s="1"/>
  <c r="W133" i="2"/>
  <c r="AH130" i="2"/>
  <c r="AH129" i="2"/>
  <c r="C51" i="7"/>
  <c r="C56" i="2"/>
  <c r="C163" i="2" s="1"/>
  <c r="A17" i="5"/>
  <c r="B18" i="2"/>
  <c r="B125" i="2" s="1"/>
  <c r="C57" i="2" l="1"/>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D18" i="2"/>
  <c r="I170" i="2" l="1"/>
  <c r="I189" i="2"/>
  <c r="G88" i="6" s="1"/>
  <c r="I220" i="2"/>
  <c r="I172" i="2"/>
  <c r="I166" i="2"/>
  <c r="G65" i="6" s="1"/>
  <c r="I156" i="2"/>
  <c r="G55" i="6" s="1"/>
  <c r="I211" i="2"/>
  <c r="G110" i="6" s="1"/>
  <c r="I186" i="2"/>
  <c r="I221" i="2"/>
  <c r="I214" i="2"/>
  <c r="G113" i="6" s="1"/>
  <c r="I207" i="2"/>
  <c r="I175" i="2"/>
  <c r="I155" i="2"/>
  <c r="G54" i="6" s="1"/>
  <c r="I205" i="2"/>
  <c r="G104" i="6" s="1"/>
  <c r="I179" i="2"/>
  <c r="G78" i="6" s="1"/>
  <c r="I182" i="2"/>
  <c r="G81" i="6" s="1"/>
  <c r="I141" i="2"/>
  <c r="I218" i="2"/>
  <c r="G117" i="6" s="1"/>
  <c r="I173" i="2"/>
  <c r="G72" i="6" s="1"/>
  <c r="I188" i="2"/>
  <c r="G87" i="6" s="1"/>
  <c r="I201" i="2"/>
  <c r="G100" i="6" s="1"/>
  <c r="I169" i="2"/>
  <c r="G68" i="6" s="1"/>
  <c r="I200" i="2"/>
  <c r="G99" i="6" s="1"/>
  <c r="I152" i="2"/>
  <c r="I198" i="2"/>
  <c r="I216" i="2"/>
  <c r="G115" i="6" s="1"/>
  <c r="I178" i="2"/>
  <c r="I146" i="2"/>
  <c r="I213" i="2"/>
  <c r="I197" i="2"/>
  <c r="G96" i="6" s="1"/>
  <c r="I149" i="2"/>
  <c r="G48" i="6" s="1"/>
  <c r="I148" i="2"/>
  <c r="G47" i="6" s="1"/>
  <c r="I219" i="2"/>
  <c r="G118" i="6" s="1"/>
  <c r="I203" i="2"/>
  <c r="G102" i="6" s="1"/>
  <c r="I187" i="2"/>
  <c r="G86" i="6" s="1"/>
  <c r="I171" i="2"/>
  <c r="G70" i="6" s="1"/>
  <c r="I202" i="2"/>
  <c r="G101" i="6" s="1"/>
  <c r="I154" i="2"/>
  <c r="I157" i="2"/>
  <c r="I204" i="2"/>
  <c r="G103" i="6" s="1"/>
  <c r="I147" i="2"/>
  <c r="I217" i="2"/>
  <c r="I153" i="2"/>
  <c r="I168" i="2"/>
  <c r="G67" i="6" s="1"/>
  <c r="I191" i="2"/>
  <c r="I206" i="2"/>
  <c r="I190" i="2"/>
  <c r="G89" i="6" s="1"/>
  <c r="I174" i="2"/>
  <c r="I158" i="2"/>
  <c r="I177" i="2"/>
  <c r="I161" i="2"/>
  <c r="I145" i="2"/>
  <c r="G44" i="6" s="1"/>
  <c r="I208" i="2"/>
  <c r="I199" i="2"/>
  <c r="G98" i="6" s="1"/>
  <c r="I195" i="2"/>
  <c r="I163" i="2"/>
  <c r="I150" i="2"/>
  <c r="I185" i="2"/>
  <c r="G84" i="6" s="1"/>
  <c r="I223" i="2"/>
  <c r="G122" i="6" s="1"/>
  <c r="I159" i="2"/>
  <c r="G58" i="6" s="1"/>
  <c r="I210" i="2"/>
  <c r="G109" i="6" s="1"/>
  <c r="I194" i="2"/>
  <c r="I162" i="2"/>
  <c r="G61" i="6" s="1"/>
  <c r="I181" i="2"/>
  <c r="G80" i="6" s="1"/>
  <c r="I165" i="2"/>
  <c r="I212" i="2"/>
  <c r="G111" i="6" s="1"/>
  <c r="I196" i="2"/>
  <c r="I180" i="2"/>
  <c r="I164" i="2"/>
  <c r="G63" i="6" s="1"/>
  <c r="I184" i="2"/>
  <c r="G83" i="6" s="1"/>
  <c r="I142" i="2"/>
  <c r="G41" i="6" s="1"/>
  <c r="I222" i="2"/>
  <c r="G121" i="6" s="1"/>
  <c r="I143" i="2"/>
  <c r="G42" i="6" s="1"/>
  <c r="I209" i="2"/>
  <c r="G108" i="6" s="1"/>
  <c r="I193" i="2"/>
  <c r="G92" i="6" s="1"/>
  <c r="I192" i="2"/>
  <c r="I176" i="2"/>
  <c r="G75" i="6" s="1"/>
  <c r="I160" i="2"/>
  <c r="I144" i="2"/>
  <c r="I215" i="2"/>
  <c r="G114" i="6" s="1"/>
  <c r="I183" i="2"/>
  <c r="G82" i="6" s="1"/>
  <c r="I167" i="2"/>
  <c r="G66" i="6" s="1"/>
  <c r="I151" i="2"/>
  <c r="I136" i="2"/>
  <c r="I140" i="2"/>
  <c r="I135" i="2"/>
  <c r="I137" i="2"/>
  <c r="I139" i="2"/>
  <c r="I138" i="2"/>
  <c r="I133" i="2"/>
  <c r="I131" i="2"/>
  <c r="I130" i="2"/>
  <c r="I134" i="2"/>
  <c r="I132" i="2"/>
  <c r="I129" i="2"/>
  <c r="AE125" i="2"/>
  <c r="T125" i="2"/>
  <c r="G59" i="6"/>
  <c r="I124" i="2"/>
  <c r="AF124" i="2"/>
  <c r="AG124" i="2"/>
  <c r="D125" i="2"/>
  <c r="V124" i="2"/>
  <c r="U124" i="2"/>
  <c r="AI115" i="5"/>
  <c r="AF115" i="5"/>
  <c r="W115" i="5"/>
  <c r="Q115" i="5"/>
  <c r="Z115" i="5"/>
  <c r="DX115" i="5"/>
  <c r="AC115" i="5"/>
  <c r="N115" i="5"/>
  <c r="L17" i="2"/>
  <c r="L20" i="2"/>
  <c r="M24" i="2"/>
  <c r="L26" i="2"/>
  <c r="L27" i="2"/>
  <c r="L29" i="2"/>
  <c r="M30" i="2"/>
  <c r="M31" i="2"/>
  <c r="M33" i="2"/>
  <c r="M17" i="2"/>
  <c r="M20" i="2"/>
  <c r="L22" i="2"/>
  <c r="L23" i="2"/>
  <c r="L25" i="2"/>
  <c r="M26" i="2"/>
  <c r="M27" i="2"/>
  <c r="M29" i="2"/>
  <c r="L32" i="2"/>
  <c r="L30" i="2"/>
  <c r="L31" i="2"/>
  <c r="M34" i="2"/>
  <c r="L18" i="2"/>
  <c r="L19" i="2"/>
  <c r="L21" i="2"/>
  <c r="M22" i="2"/>
  <c r="M23" i="2"/>
  <c r="M25" i="2"/>
  <c r="L28" i="2"/>
  <c r="M32" i="2"/>
  <c r="L34" i="2"/>
  <c r="M18" i="2"/>
  <c r="M19" i="2"/>
  <c r="M21" i="2"/>
  <c r="L24" i="2"/>
  <c r="M28" i="2"/>
  <c r="L33" i="2"/>
  <c r="L35" i="2"/>
  <c r="M38" i="2"/>
  <c r="L40" i="2"/>
  <c r="M41" i="2"/>
  <c r="L43" i="2"/>
  <c r="M46" i="2"/>
  <c r="L48" i="2"/>
  <c r="M49" i="2"/>
  <c r="L51" i="2"/>
  <c r="M54" i="2"/>
  <c r="L56" i="2"/>
  <c r="M57" i="2"/>
  <c r="L59" i="2"/>
  <c r="M62" i="2"/>
  <c r="L64" i="2"/>
  <c r="M65" i="2"/>
  <c r="L67" i="2"/>
  <c r="M70" i="2"/>
  <c r="L72" i="2"/>
  <c r="M73" i="2"/>
  <c r="L75" i="2"/>
  <c r="M78" i="2"/>
  <c r="L80" i="2"/>
  <c r="M81" i="2"/>
  <c r="L83" i="2"/>
  <c r="M86" i="2"/>
  <c r="L88" i="2"/>
  <c r="M89" i="2"/>
  <c r="L91" i="2"/>
  <c r="M94" i="2"/>
  <c r="L96" i="2"/>
  <c r="M97" i="2"/>
  <c r="L99" i="2"/>
  <c r="M102" i="2"/>
  <c r="L104" i="2"/>
  <c r="M105" i="2"/>
  <c r="L107" i="2"/>
  <c r="M110" i="2"/>
  <c r="L112" i="2"/>
  <c r="M113" i="2"/>
  <c r="L115" i="2"/>
  <c r="M35" i="2"/>
  <c r="M37" i="2"/>
  <c r="M39" i="2"/>
  <c r="L42" i="2"/>
  <c r="L44" i="2"/>
  <c r="L46" i="2"/>
  <c r="M48" i="2"/>
  <c r="M50" i="2"/>
  <c r="M52" i="2"/>
  <c r="L61" i="2"/>
  <c r="L63" i="2"/>
  <c r="L65" i="2"/>
  <c r="M67" i="2"/>
  <c r="M69" i="2"/>
  <c r="M71" i="2"/>
  <c r="L74" i="2"/>
  <c r="L76" i="2"/>
  <c r="L78" i="2"/>
  <c r="M80" i="2"/>
  <c r="M82" i="2"/>
  <c r="M84" i="2"/>
  <c r="L93" i="2"/>
  <c r="L95" i="2"/>
  <c r="L97" i="2"/>
  <c r="M99" i="2"/>
  <c r="M101" i="2"/>
  <c r="M103" i="2"/>
  <c r="L106" i="2"/>
  <c r="L108" i="2"/>
  <c r="L110" i="2"/>
  <c r="M112" i="2"/>
  <c r="M114" i="2"/>
  <c r="M116" i="2"/>
  <c r="M36" i="2"/>
  <c r="L39" i="2"/>
  <c r="M42" i="2"/>
  <c r="L45" i="2"/>
  <c r="M47" i="2"/>
  <c r="M53" i="2"/>
  <c r="M56" i="2"/>
  <c r="M59" i="2"/>
  <c r="L62" i="2"/>
  <c r="L68" i="2"/>
  <c r="L73" i="2"/>
  <c r="M76" i="2"/>
  <c r="L79" i="2"/>
  <c r="L82" i="2"/>
  <c r="L85" i="2"/>
  <c r="M87" i="2"/>
  <c r="M90" i="2"/>
  <c r="M93" i="2"/>
  <c r="M96" i="2"/>
  <c r="L102" i="2"/>
  <c r="M107" i="2"/>
  <c r="L113" i="2"/>
  <c r="L116" i="2"/>
  <c r="L37" i="2"/>
  <c r="M40" i="2"/>
  <c r="M45" i="2"/>
  <c r="M51" i="2"/>
  <c r="L54" i="2"/>
  <c r="L57" i="2"/>
  <c r="L60" i="2"/>
  <c r="L66" i="2"/>
  <c r="M68" i="2"/>
  <c r="L71" i="2"/>
  <c r="M74" i="2"/>
  <c r="L77" i="2"/>
  <c r="M79" i="2"/>
  <c r="M85" i="2"/>
  <c r="M88" i="2"/>
  <c r="M91" i="2"/>
  <c r="L94" i="2"/>
  <c r="L100" i="2"/>
  <c r="L105" i="2"/>
  <c r="M108" i="2"/>
  <c r="L111" i="2"/>
  <c r="L114" i="2"/>
  <c r="L52" i="2"/>
  <c r="L58" i="2"/>
  <c r="M63" i="2"/>
  <c r="L69" i="2"/>
  <c r="L86" i="2"/>
  <c r="L92" i="2"/>
  <c r="L98" i="2"/>
  <c r="L103" i="2"/>
  <c r="L109" i="2"/>
  <c r="L36" i="2"/>
  <c r="L41" i="2"/>
  <c r="L47" i="2"/>
  <c r="L53" i="2"/>
  <c r="M58" i="2"/>
  <c r="M64" i="2"/>
  <c r="L70" i="2"/>
  <c r="M75" i="2"/>
  <c r="L81" i="2"/>
  <c r="L87" i="2"/>
  <c r="M92" i="2"/>
  <c r="M98" i="2"/>
  <c r="M104" i="2"/>
  <c r="M109" i="2"/>
  <c r="M115" i="2"/>
  <c r="L38" i="2"/>
  <c r="M43" i="2"/>
  <c r="L49" i="2"/>
  <c r="L55" i="2"/>
  <c r="M60" i="2"/>
  <c r="M66" i="2"/>
  <c r="M72" i="2"/>
  <c r="M77" i="2"/>
  <c r="M83" i="2"/>
  <c r="L89" i="2"/>
  <c r="M100" i="2"/>
  <c r="M106" i="2"/>
  <c r="M111" i="2"/>
  <c r="M44" i="2"/>
  <c r="L50" i="2"/>
  <c r="M55" i="2"/>
  <c r="M61" i="2"/>
  <c r="L84" i="2"/>
  <c r="L90" i="2"/>
  <c r="M95" i="2"/>
  <c r="L101" i="2"/>
  <c r="C59" i="2"/>
  <c r="C166" i="2" s="1"/>
  <c r="C54" i="7"/>
  <c r="I116" i="2"/>
  <c r="J115" i="2"/>
  <c r="J114" i="2"/>
  <c r="I112" i="2"/>
  <c r="J111" i="2"/>
  <c r="I109" i="2"/>
  <c r="I108" i="2"/>
  <c r="I107" i="2"/>
  <c r="I104" i="2"/>
  <c r="J103" i="2"/>
  <c r="I101" i="2"/>
  <c r="I100" i="2"/>
  <c r="J99" i="2"/>
  <c r="J98" i="2"/>
  <c r="I115" i="2"/>
  <c r="I113" i="2"/>
  <c r="J110" i="2"/>
  <c r="J104" i="2"/>
  <c r="I102" i="2"/>
  <c r="J100" i="2"/>
  <c r="I96" i="2"/>
  <c r="J95" i="2"/>
  <c r="I91" i="2"/>
  <c r="J90" i="2"/>
  <c r="I85" i="2"/>
  <c r="I84" i="2"/>
  <c r="J83" i="2"/>
  <c r="J79" i="2"/>
  <c r="J78" i="2"/>
  <c r="I75" i="2"/>
  <c r="I74" i="2"/>
  <c r="I72" i="2"/>
  <c r="I71" i="2"/>
  <c r="I67" i="2"/>
  <c r="I66" i="2"/>
  <c r="I65" i="2"/>
  <c r="I63" i="2"/>
  <c r="I62" i="2"/>
  <c r="J60" i="2"/>
  <c r="J57" i="2"/>
  <c r="J56" i="2"/>
  <c r="J55" i="2"/>
  <c r="J54" i="2"/>
  <c r="I50" i="2"/>
  <c r="I49" i="2"/>
  <c r="J48" i="2"/>
  <c r="I45" i="2"/>
  <c r="J44" i="2"/>
  <c r="J113" i="2"/>
  <c r="I105" i="2"/>
  <c r="J96" i="2"/>
  <c r="J92" i="2"/>
  <c r="I88" i="2"/>
  <c r="J87" i="2"/>
  <c r="J81" i="2"/>
  <c r="J80" i="2"/>
  <c r="I79" i="2"/>
  <c r="I77" i="2"/>
  <c r="J75" i="2"/>
  <c r="J72" i="2"/>
  <c r="J70" i="2"/>
  <c r="I69" i="2"/>
  <c r="J67" i="2"/>
  <c r="J65" i="2"/>
  <c r="I64" i="2"/>
  <c r="J63" i="2"/>
  <c r="J59" i="2"/>
  <c r="J58" i="2"/>
  <c r="I57" i="2"/>
  <c r="I55" i="2"/>
  <c r="J50" i="2"/>
  <c r="I46" i="2"/>
  <c r="J41" i="2"/>
  <c r="J40" i="2"/>
  <c r="I38" i="2"/>
  <c r="I37" i="2"/>
  <c r="J36" i="2"/>
  <c r="J35" i="2"/>
  <c r="I34" i="2"/>
  <c r="I111" i="2"/>
  <c r="J105" i="2"/>
  <c r="I103" i="2"/>
  <c r="I94" i="2"/>
  <c r="J91" i="2"/>
  <c r="I89" i="2"/>
  <c r="I78" i="2"/>
  <c r="J77" i="2"/>
  <c r="J64" i="2"/>
  <c r="J46" i="2"/>
  <c r="I43" i="2"/>
  <c r="J38" i="2"/>
  <c r="J37" i="2"/>
  <c r="J112" i="2"/>
  <c r="J109" i="2"/>
  <c r="J108" i="2"/>
  <c r="J107" i="2"/>
  <c r="J102" i="2"/>
  <c r="I99" i="2"/>
  <c r="J97" i="2"/>
  <c r="I92" i="2"/>
  <c r="I87" i="2"/>
  <c r="J85" i="2"/>
  <c r="J82" i="2"/>
  <c r="I81" i="2"/>
  <c r="I80" i="2"/>
  <c r="J76" i="2"/>
  <c r="J71" i="2"/>
  <c r="I70" i="2"/>
  <c r="J68" i="2"/>
  <c r="I60" i="2"/>
  <c r="I59" i="2"/>
  <c r="I58" i="2"/>
  <c r="J52" i="2"/>
  <c r="J51" i="2"/>
  <c r="I48" i="2"/>
  <c r="J47" i="2"/>
  <c r="I44" i="2"/>
  <c r="J42" i="2"/>
  <c r="I41" i="2"/>
  <c r="I40" i="2"/>
  <c r="J34" i="2"/>
  <c r="J116" i="2"/>
  <c r="I114" i="2"/>
  <c r="I110" i="2"/>
  <c r="J106" i="2"/>
  <c r="J101" i="2"/>
  <c r="I98" i="2"/>
  <c r="I97" i="2"/>
  <c r="J94" i="2"/>
  <c r="J93" i="2"/>
  <c r="I90" i="2"/>
  <c r="J89" i="2"/>
  <c r="J86" i="2"/>
  <c r="I83" i="2"/>
  <c r="I82" i="2"/>
  <c r="I76" i="2"/>
  <c r="J74" i="2"/>
  <c r="J73" i="2"/>
  <c r="I68" i="2"/>
  <c r="J66" i="2"/>
  <c r="J62" i="2"/>
  <c r="J61" i="2"/>
  <c r="I56" i="2"/>
  <c r="J53" i="2"/>
  <c r="I52" i="2"/>
  <c r="I51" i="2"/>
  <c r="J49" i="2"/>
  <c r="I47" i="2"/>
  <c r="J45" i="2"/>
  <c r="J43" i="2"/>
  <c r="I42" i="2"/>
  <c r="I106" i="2"/>
  <c r="I95" i="2"/>
  <c r="I93" i="2"/>
  <c r="J88" i="2"/>
  <c r="I86" i="2"/>
  <c r="J84" i="2"/>
  <c r="I73" i="2"/>
  <c r="J69" i="2"/>
  <c r="I61" i="2"/>
  <c r="I54" i="2"/>
  <c r="I53" i="2"/>
  <c r="I39" i="2"/>
  <c r="I36" i="2"/>
  <c r="I35" i="2"/>
  <c r="J39" i="2"/>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H53" i="7" s="1"/>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I30" i="2"/>
  <c r="J29" i="2"/>
  <c r="J28" i="2"/>
  <c r="J33" i="2"/>
  <c r="J32" i="2"/>
  <c r="I31" i="2"/>
  <c r="I28" i="2"/>
  <c r="I33" i="2"/>
  <c r="I32" i="2"/>
  <c r="J31" i="2"/>
  <c r="I29" i="2"/>
  <c r="J30" i="2"/>
  <c r="E13" i="7"/>
  <c r="E14" i="7"/>
  <c r="F20" i="7"/>
  <c r="F16" i="7"/>
  <c r="F12" i="7"/>
  <c r="G15" i="7"/>
  <c r="G19" i="7"/>
  <c r="F19" i="7"/>
  <c r="F15" i="7"/>
  <c r="G12" i="7"/>
  <c r="G16" i="7"/>
  <c r="G20" i="7"/>
  <c r="F22" i="7"/>
  <c r="F18" i="7"/>
  <c r="F14" i="7"/>
  <c r="G13" i="7"/>
  <c r="G17" i="7"/>
  <c r="G21" i="7"/>
  <c r="F21" i="7"/>
  <c r="F17" i="7"/>
  <c r="F13" i="7"/>
  <c r="G14" i="7"/>
  <c r="G18" i="7"/>
  <c r="G22" i="7"/>
  <c r="J27" i="2"/>
  <c r="J25" i="2"/>
  <c r="J23" i="2"/>
  <c r="J21" i="2"/>
  <c r="J19" i="2"/>
  <c r="J17" i="2"/>
  <c r="I27" i="2"/>
  <c r="I25" i="2"/>
  <c r="I23" i="2"/>
  <c r="I21" i="2"/>
  <c r="I17" i="2"/>
  <c r="J26" i="2"/>
  <c r="J24" i="2"/>
  <c r="J22" i="2"/>
  <c r="J20" i="2"/>
  <c r="J18" i="2"/>
  <c r="I26" i="2"/>
  <c r="I24" i="2"/>
  <c r="I22" i="2"/>
  <c r="I20" i="2"/>
  <c r="I18" i="2"/>
  <c r="I19" i="2"/>
  <c r="C24" i="6"/>
  <c r="B13" i="7"/>
  <c r="D13" i="7"/>
  <c r="K130" i="2" l="1"/>
  <c r="J130" i="2"/>
  <c r="K139" i="2"/>
  <c r="J139" i="2"/>
  <c r="K136" i="2"/>
  <c r="J136" i="2"/>
  <c r="J215" i="2"/>
  <c r="K215" i="2"/>
  <c r="K192" i="2"/>
  <c r="J192" i="2"/>
  <c r="K222" i="2"/>
  <c r="J222" i="2"/>
  <c r="J180" i="2"/>
  <c r="K180" i="2"/>
  <c r="J181" i="2"/>
  <c r="K181" i="2"/>
  <c r="K159" i="2"/>
  <c r="J159" i="2"/>
  <c r="K163" i="2"/>
  <c r="J163" i="2"/>
  <c r="K145" i="2"/>
  <c r="J145" i="2"/>
  <c r="J174" i="2"/>
  <c r="K174" i="2"/>
  <c r="J168" i="2"/>
  <c r="K168" i="2"/>
  <c r="K204" i="2"/>
  <c r="J204" i="2"/>
  <c r="K171" i="2"/>
  <c r="J171" i="2"/>
  <c r="J148" i="2"/>
  <c r="K148" i="2"/>
  <c r="K146" i="2"/>
  <c r="J146" i="2"/>
  <c r="J152" i="2"/>
  <c r="K152" i="2"/>
  <c r="J188" i="2"/>
  <c r="K188" i="2"/>
  <c r="K182" i="2"/>
  <c r="J182" i="2"/>
  <c r="K175" i="2"/>
  <c r="J175" i="2"/>
  <c r="K186" i="2"/>
  <c r="J186" i="2"/>
  <c r="J172" i="2"/>
  <c r="K172" i="2"/>
  <c r="J129" i="2"/>
  <c r="K129" i="2"/>
  <c r="K131" i="2"/>
  <c r="J131" i="2"/>
  <c r="J137" i="2"/>
  <c r="K137" i="2"/>
  <c r="K151" i="2"/>
  <c r="J151" i="2"/>
  <c r="J144" i="2"/>
  <c r="K144" i="2"/>
  <c r="K193" i="2"/>
  <c r="J193" i="2"/>
  <c r="J142" i="2"/>
  <c r="K142" i="2"/>
  <c r="J196" i="2"/>
  <c r="K196" i="2"/>
  <c r="K162" i="2"/>
  <c r="J162" i="2"/>
  <c r="J223" i="2"/>
  <c r="K223" i="2"/>
  <c r="J195" i="2"/>
  <c r="K195" i="2"/>
  <c r="K161" i="2"/>
  <c r="J161" i="2"/>
  <c r="J190" i="2"/>
  <c r="K190" i="2"/>
  <c r="J153" i="2"/>
  <c r="K153" i="2"/>
  <c r="K157" i="2"/>
  <c r="J157" i="2"/>
  <c r="K187" i="2"/>
  <c r="J187" i="2"/>
  <c r="J149" i="2"/>
  <c r="K149" i="2"/>
  <c r="J178" i="2"/>
  <c r="K178" i="2"/>
  <c r="J200" i="2"/>
  <c r="K200" i="2"/>
  <c r="K173" i="2"/>
  <c r="J173" i="2"/>
  <c r="J179" i="2"/>
  <c r="K179" i="2"/>
  <c r="J207" i="2"/>
  <c r="K207" i="2"/>
  <c r="J211" i="2"/>
  <c r="K211" i="2"/>
  <c r="K220" i="2"/>
  <c r="J220" i="2"/>
  <c r="J132" i="2"/>
  <c r="K132" i="2"/>
  <c r="J133" i="2"/>
  <c r="K133" i="2"/>
  <c r="K135" i="2"/>
  <c r="J135" i="2"/>
  <c r="K167" i="2"/>
  <c r="J167" i="2"/>
  <c r="J160" i="2"/>
  <c r="K160" i="2"/>
  <c r="J209" i="2"/>
  <c r="K209" i="2"/>
  <c r="K184" i="2"/>
  <c r="J184" i="2"/>
  <c r="J212" i="2"/>
  <c r="K212" i="2"/>
  <c r="J194" i="2"/>
  <c r="K194" i="2"/>
  <c r="K185" i="2"/>
  <c r="J185" i="2"/>
  <c r="K199" i="2"/>
  <c r="J199" i="2"/>
  <c r="K177" i="2"/>
  <c r="J177" i="2"/>
  <c r="J206" i="2"/>
  <c r="K206" i="2"/>
  <c r="J217" i="2"/>
  <c r="K217" i="2"/>
  <c r="J154" i="2"/>
  <c r="K154" i="2"/>
  <c r="J203" i="2"/>
  <c r="K203" i="2"/>
  <c r="K197" i="2"/>
  <c r="J197" i="2"/>
  <c r="K216" i="2"/>
  <c r="J216" i="2"/>
  <c r="K169" i="2"/>
  <c r="J169" i="2"/>
  <c r="J218" i="2"/>
  <c r="K218" i="2"/>
  <c r="J205" i="2"/>
  <c r="K205" i="2"/>
  <c r="K214" i="2"/>
  <c r="J214" i="2"/>
  <c r="J156" i="2"/>
  <c r="K156" i="2"/>
  <c r="K189" i="2"/>
  <c r="J189" i="2"/>
  <c r="K134" i="2"/>
  <c r="J134" i="2"/>
  <c r="K138" i="2"/>
  <c r="J138" i="2"/>
  <c r="K140" i="2"/>
  <c r="J140" i="2"/>
  <c r="J183" i="2"/>
  <c r="K183" i="2"/>
  <c r="K176" i="2"/>
  <c r="J176" i="2"/>
  <c r="K143" i="2"/>
  <c r="J143" i="2"/>
  <c r="J164" i="2"/>
  <c r="K164" i="2"/>
  <c r="K165" i="2"/>
  <c r="J165" i="2"/>
  <c r="J210" i="2"/>
  <c r="K210" i="2"/>
  <c r="K150" i="2"/>
  <c r="J150" i="2"/>
  <c r="J208" i="2"/>
  <c r="K208" i="2"/>
  <c r="J158" i="2"/>
  <c r="K158" i="2"/>
  <c r="J191" i="2"/>
  <c r="K191" i="2"/>
  <c r="J147" i="2"/>
  <c r="K147" i="2"/>
  <c r="K202" i="2"/>
  <c r="J202" i="2"/>
  <c r="J219" i="2"/>
  <c r="K219" i="2"/>
  <c r="J213" i="2"/>
  <c r="K213" i="2"/>
  <c r="K198" i="2"/>
  <c r="J198" i="2"/>
  <c r="K201" i="2"/>
  <c r="J201" i="2"/>
  <c r="K141" i="2"/>
  <c r="J141" i="2"/>
  <c r="J155" i="2"/>
  <c r="K155" i="2"/>
  <c r="J221" i="2"/>
  <c r="K221" i="2"/>
  <c r="J166" i="2"/>
  <c r="K166" i="2"/>
  <c r="K170" i="2"/>
  <c r="J170" i="2"/>
  <c r="U125" i="2"/>
  <c r="V125" i="2"/>
  <c r="I125" i="2"/>
  <c r="AG125" i="2"/>
  <c r="AF125" i="2"/>
  <c r="V116" i="2"/>
  <c r="V84" i="2"/>
  <c r="Y84" i="2" s="1"/>
  <c r="W44" i="2"/>
  <c r="V89" i="2"/>
  <c r="Y89" i="2" s="1"/>
  <c r="W66" i="2"/>
  <c r="W43" i="2"/>
  <c r="W104" i="2"/>
  <c r="V81" i="2"/>
  <c r="Y81" i="2" s="1"/>
  <c r="W58" i="2"/>
  <c r="V36" i="2"/>
  <c r="Y36" i="2" s="1"/>
  <c r="V92" i="2"/>
  <c r="Y92" i="2" s="1"/>
  <c r="V58" i="2"/>
  <c r="Y58" i="2" s="1"/>
  <c r="W91" i="2"/>
  <c r="V77" i="2"/>
  <c r="Y77" i="2" s="1"/>
  <c r="W51" i="2"/>
  <c r="V85" i="2"/>
  <c r="Y85" i="2" s="1"/>
  <c r="V73" i="2"/>
  <c r="Y73" i="2" s="1"/>
  <c r="W56" i="2"/>
  <c r="W42" i="2"/>
  <c r="V106" i="2"/>
  <c r="Y106" i="2" s="1"/>
  <c r="V97" i="2"/>
  <c r="Y97" i="2" s="1"/>
  <c r="V65" i="2"/>
  <c r="Y65" i="2" s="1"/>
  <c r="V107" i="2"/>
  <c r="Y107" i="2" s="1"/>
  <c r="V99" i="2"/>
  <c r="Y99" i="2" s="1"/>
  <c r="V83" i="2"/>
  <c r="Y83" i="2" s="1"/>
  <c r="V75" i="2"/>
  <c r="Y75" i="2" s="1"/>
  <c r="V67" i="2"/>
  <c r="Y67" i="2" s="1"/>
  <c r="V51" i="2"/>
  <c r="V43" i="2"/>
  <c r="Y43" i="2" s="1"/>
  <c r="V35" i="2"/>
  <c r="Y35" i="2" s="1"/>
  <c r="W32" i="2"/>
  <c r="W22" i="2"/>
  <c r="W34" i="2"/>
  <c r="W29" i="2"/>
  <c r="V23" i="2"/>
  <c r="Y23" i="2" s="1"/>
  <c r="W108" i="2"/>
  <c r="Y116" i="2"/>
  <c r="W82" i="2"/>
  <c r="V42" i="2"/>
  <c r="Y42" i="2" s="1"/>
  <c r="V91" i="2"/>
  <c r="V59" i="2"/>
  <c r="W21" i="2"/>
  <c r="V27" i="2"/>
  <c r="V101" i="2"/>
  <c r="W61" i="2"/>
  <c r="W111" i="2"/>
  <c r="W83" i="2"/>
  <c r="W60" i="2"/>
  <c r="V38" i="2"/>
  <c r="W98" i="2"/>
  <c r="W75" i="2"/>
  <c r="V53" i="2"/>
  <c r="V109" i="2"/>
  <c r="V86" i="2"/>
  <c r="Y86" i="2" s="1"/>
  <c r="V52" i="2"/>
  <c r="V105" i="2"/>
  <c r="W88" i="2"/>
  <c r="W74" i="2"/>
  <c r="V60" i="2"/>
  <c r="Y60" i="2" s="1"/>
  <c r="W45" i="2"/>
  <c r="V113" i="2"/>
  <c r="W93" i="2"/>
  <c r="V82" i="2"/>
  <c r="Y82" i="2" s="1"/>
  <c r="V68" i="2"/>
  <c r="Y68" i="2" s="1"/>
  <c r="W53" i="2"/>
  <c r="V39" i="2"/>
  <c r="W112" i="2"/>
  <c r="W103" i="2"/>
  <c r="V95" i="2"/>
  <c r="W80" i="2"/>
  <c r="W71" i="2"/>
  <c r="V63" i="2"/>
  <c r="W48" i="2"/>
  <c r="W39" i="2"/>
  <c r="W113" i="2"/>
  <c r="W105" i="2"/>
  <c r="W97" i="2"/>
  <c r="W89" i="2"/>
  <c r="W81" i="2"/>
  <c r="W73" i="2"/>
  <c r="W65" i="2"/>
  <c r="W57" i="2"/>
  <c r="W49" i="2"/>
  <c r="W41" i="2"/>
  <c r="V33" i="2"/>
  <c r="W19" i="2"/>
  <c r="V28" i="2"/>
  <c r="V21" i="2"/>
  <c r="V31" i="2"/>
  <c r="W27" i="2"/>
  <c r="V22" i="2"/>
  <c r="W31" i="2"/>
  <c r="V26" i="2"/>
  <c r="G43" i="6"/>
  <c r="G69" i="6"/>
  <c r="G120" i="6"/>
  <c r="G50" i="6"/>
  <c r="G93" i="6"/>
  <c r="G62" i="6"/>
  <c r="G60" i="6"/>
  <c r="G94" i="6"/>
  <c r="V66" i="2"/>
  <c r="W96" i="2"/>
  <c r="W114" i="2"/>
  <c r="V74" i="2"/>
  <c r="Y74" i="2" s="1"/>
  <c r="W50" i="2"/>
  <c r="V115" i="2"/>
  <c r="W33" i="2"/>
  <c r="W95" i="2"/>
  <c r="W55" i="2"/>
  <c r="W106" i="2"/>
  <c r="W77" i="2"/>
  <c r="V55" i="2"/>
  <c r="W115" i="2"/>
  <c r="W92" i="2"/>
  <c r="V70" i="2"/>
  <c r="Y70" i="2" s="1"/>
  <c r="V47" i="2"/>
  <c r="V103" i="2"/>
  <c r="V69" i="2"/>
  <c r="V114" i="2"/>
  <c r="V100" i="2"/>
  <c r="W85" i="2"/>
  <c r="V71" i="2"/>
  <c r="V57" i="2"/>
  <c r="W40" i="2"/>
  <c r="W107" i="2"/>
  <c r="W90" i="2"/>
  <c r="V79" i="2"/>
  <c r="V62" i="2"/>
  <c r="W47" i="2"/>
  <c r="W36" i="2"/>
  <c r="V110" i="2"/>
  <c r="W101" i="2"/>
  <c r="V93" i="2"/>
  <c r="V78" i="2"/>
  <c r="Y78" i="2" s="1"/>
  <c r="W69" i="2"/>
  <c r="V61" i="2"/>
  <c r="V46" i="2"/>
  <c r="W37" i="2"/>
  <c r="V112" i="2"/>
  <c r="V104" i="2"/>
  <c r="V96" i="2"/>
  <c r="V88" i="2"/>
  <c r="V80" i="2"/>
  <c r="V72" i="2"/>
  <c r="V64" i="2"/>
  <c r="Y64" i="2" s="1"/>
  <c r="V56" i="2"/>
  <c r="Y56" i="2" s="1"/>
  <c r="V48" i="2"/>
  <c r="V40" i="2"/>
  <c r="W28" i="2"/>
  <c r="W18" i="2"/>
  <c r="W25" i="2"/>
  <c r="V19" i="2"/>
  <c r="V30" i="2"/>
  <c r="W26" i="2"/>
  <c r="W20" i="2"/>
  <c r="W30" i="2"/>
  <c r="W24" i="2"/>
  <c r="G105" i="6"/>
  <c r="G56" i="6"/>
  <c r="G71" i="6"/>
  <c r="V90" i="2"/>
  <c r="Y90" i="2" s="1"/>
  <c r="V50" i="2"/>
  <c r="Y50" i="2" s="1"/>
  <c r="W100" i="2"/>
  <c r="W72" i="2"/>
  <c r="V49" i="2"/>
  <c r="W109" i="2"/>
  <c r="V87" i="2"/>
  <c r="W64" i="2"/>
  <c r="V41" i="2"/>
  <c r="V98" i="2"/>
  <c r="Y98" i="2" s="1"/>
  <c r="W63" i="2"/>
  <c r="V111" i="2"/>
  <c r="V94" i="2"/>
  <c r="Y94" i="2" s="1"/>
  <c r="W79" i="2"/>
  <c r="W68" i="2"/>
  <c r="V54" i="2"/>
  <c r="V37" i="2"/>
  <c r="V102" i="2"/>
  <c r="Y102" i="2" s="1"/>
  <c r="W87" i="2"/>
  <c r="W76" i="2"/>
  <c r="W59" i="2"/>
  <c r="V45" i="2"/>
  <c r="W116" i="2"/>
  <c r="V108" i="2"/>
  <c r="W99" i="2"/>
  <c r="W84" i="2"/>
  <c r="V76" i="2"/>
  <c r="W67" i="2"/>
  <c r="W52" i="2"/>
  <c r="V44" i="2"/>
  <c r="W35" i="2"/>
  <c r="W110" i="2"/>
  <c r="W102" i="2"/>
  <c r="W94" i="2"/>
  <c r="W86" i="2"/>
  <c r="W78" i="2"/>
  <c r="W70" i="2"/>
  <c r="W62" i="2"/>
  <c r="W54" i="2"/>
  <c r="W46" i="2"/>
  <c r="W38" i="2"/>
  <c r="V24" i="2"/>
  <c r="V34" i="2"/>
  <c r="Y34" i="2" s="1"/>
  <c r="W23" i="2"/>
  <c r="V18" i="2"/>
  <c r="V32" i="2"/>
  <c r="V25" i="2"/>
  <c r="V29" i="2"/>
  <c r="V20" i="2"/>
  <c r="G77" i="6"/>
  <c r="G49" i="6"/>
  <c r="H58" i="7"/>
  <c r="H98" i="7"/>
  <c r="S105" i="2"/>
  <c r="J124" i="2"/>
  <c r="K124" i="2"/>
  <c r="G97" i="6"/>
  <c r="G53" i="6"/>
  <c r="G119" i="6"/>
  <c r="S54" i="2"/>
  <c r="G112" i="6"/>
  <c r="G57" i="6"/>
  <c r="G45" i="6"/>
  <c r="G74" i="6"/>
  <c r="G90" i="6"/>
  <c r="G106" i="6"/>
  <c r="G76" i="6"/>
  <c r="G107" i="6"/>
  <c r="G51" i="6"/>
  <c r="G40" i="6"/>
  <c r="G52" i="6"/>
  <c r="G73" i="6"/>
  <c r="G91" i="6"/>
  <c r="G116" i="6"/>
  <c r="G46" i="6"/>
  <c r="G64" i="6"/>
  <c r="G85" i="6"/>
  <c r="G79" i="6"/>
  <c r="G95" i="6"/>
  <c r="S94" i="2"/>
  <c r="S47" i="2"/>
  <c r="S104" i="2"/>
  <c r="S96" i="2"/>
  <c r="S50" i="2"/>
  <c r="S102" i="2"/>
  <c r="S32" i="2"/>
  <c r="S29" i="2"/>
  <c r="S101" i="2"/>
  <c r="S53" i="2"/>
  <c r="S82" i="2"/>
  <c r="S39" i="2"/>
  <c r="S95" i="2"/>
  <c r="S28" i="2"/>
  <c r="S31" i="2"/>
  <c r="S22" i="2"/>
  <c r="S38" i="2"/>
  <c r="S109" i="2"/>
  <c r="S86" i="2"/>
  <c r="S52" i="2"/>
  <c r="S113" i="2"/>
  <c r="S68" i="2"/>
  <c r="S63" i="2"/>
  <c r="S33" i="2"/>
  <c r="S26" i="2"/>
  <c r="S70" i="2"/>
  <c r="S69" i="2"/>
  <c r="S100" i="2"/>
  <c r="S79" i="2"/>
  <c r="S110" i="2"/>
  <c r="S78" i="2"/>
  <c r="S46" i="2"/>
  <c r="S72" i="2"/>
  <c r="S64" i="2"/>
  <c r="S30" i="2"/>
  <c r="S55" i="2"/>
  <c r="S71" i="2"/>
  <c r="S62" i="2"/>
  <c r="S93" i="2"/>
  <c r="S61" i="2"/>
  <c r="S112" i="2"/>
  <c r="S88" i="2"/>
  <c r="S80" i="2"/>
  <c r="S56" i="2"/>
  <c r="S48" i="2"/>
  <c r="S40" i="2"/>
  <c r="S60" i="2"/>
  <c r="S103" i="2"/>
  <c r="S114" i="2"/>
  <c r="S57" i="2"/>
  <c r="S90" i="2"/>
  <c r="S49" i="2"/>
  <c r="S87" i="2"/>
  <c r="S41" i="2"/>
  <c r="S98" i="2"/>
  <c r="S111" i="2"/>
  <c r="S37" i="2"/>
  <c r="S45" i="2"/>
  <c r="S108" i="2"/>
  <c r="S76" i="2"/>
  <c r="S44" i="2"/>
  <c r="S24" i="2"/>
  <c r="S34" i="2"/>
  <c r="S25" i="2"/>
  <c r="S84" i="2"/>
  <c r="S89" i="2"/>
  <c r="S81" i="2"/>
  <c r="S36" i="2"/>
  <c r="S92" i="2"/>
  <c r="S58" i="2"/>
  <c r="S77" i="2"/>
  <c r="S66" i="2"/>
  <c r="S116" i="2"/>
  <c r="S85" i="2"/>
  <c r="S73" i="2"/>
  <c r="S106" i="2"/>
  <c r="S97" i="2"/>
  <c r="S74" i="2"/>
  <c r="S65" i="2"/>
  <c r="S42" i="2"/>
  <c r="S115" i="2"/>
  <c r="S107" i="2"/>
  <c r="S99" i="2"/>
  <c r="S91" i="2"/>
  <c r="S83" i="2"/>
  <c r="S75" i="2"/>
  <c r="S67" i="2"/>
  <c r="S59" i="2"/>
  <c r="S51" i="2"/>
  <c r="S43" i="2"/>
  <c r="S35" i="2"/>
  <c r="S23" i="2"/>
  <c r="S27" i="2"/>
  <c r="S17" i="2"/>
  <c r="O17" i="2"/>
  <c r="S33" i="6"/>
  <c r="S30" i="6"/>
  <c r="S28" i="6"/>
  <c r="S29" i="6"/>
  <c r="S31" i="6"/>
  <c r="W17" i="2"/>
  <c r="V17" i="2"/>
  <c r="Y17" i="2" s="1"/>
  <c r="H68" i="7"/>
  <c r="O18" i="2"/>
  <c r="P18" i="2" s="1"/>
  <c r="O25" i="2"/>
  <c r="P25" i="2" s="1"/>
  <c r="O24" i="2"/>
  <c r="P24" i="2" s="1"/>
  <c r="O70" i="2"/>
  <c r="P70" i="2" s="1"/>
  <c r="O103" i="2"/>
  <c r="P103" i="2" s="1"/>
  <c r="O114" i="2"/>
  <c r="P114" i="2" s="1"/>
  <c r="O57" i="2"/>
  <c r="P57" i="2" s="1"/>
  <c r="O79" i="2"/>
  <c r="P79" i="2" s="1"/>
  <c r="O110" i="2"/>
  <c r="P110" i="2" s="1"/>
  <c r="O93" i="2"/>
  <c r="P93" i="2" s="1"/>
  <c r="O46" i="2"/>
  <c r="P46" i="2" s="1"/>
  <c r="O112" i="2"/>
  <c r="P112" i="2" s="1"/>
  <c r="O96" i="2"/>
  <c r="P96" i="2" s="1"/>
  <c r="O80" i="2"/>
  <c r="P80" i="2" s="1"/>
  <c r="O64" i="2"/>
  <c r="P64" i="2" s="1"/>
  <c r="O48" i="2"/>
  <c r="P48" i="2" s="1"/>
  <c r="O30" i="2"/>
  <c r="P30" i="2" s="1"/>
  <c r="O90" i="2"/>
  <c r="P90" i="2" s="1"/>
  <c r="O49" i="2"/>
  <c r="P49" i="2" s="1"/>
  <c r="O87" i="2"/>
  <c r="P87" i="2" s="1"/>
  <c r="O41" i="2"/>
  <c r="P41" i="2" s="1"/>
  <c r="O94" i="2"/>
  <c r="P94" i="2" s="1"/>
  <c r="O37" i="2"/>
  <c r="P37" i="2" s="1"/>
  <c r="O76" i="2"/>
  <c r="P76" i="2" s="1"/>
  <c r="O34" i="2"/>
  <c r="P34" i="2" s="1"/>
  <c r="O29" i="2"/>
  <c r="P29" i="2" s="1"/>
  <c r="O84" i="2"/>
  <c r="P84" i="2" s="1"/>
  <c r="O89" i="2"/>
  <c r="P89" i="2" s="1"/>
  <c r="O81" i="2"/>
  <c r="P81" i="2" s="1"/>
  <c r="O36" i="2"/>
  <c r="P36" i="2" s="1"/>
  <c r="O92" i="2"/>
  <c r="P92" i="2" s="1"/>
  <c r="O58" i="2"/>
  <c r="P58" i="2" s="1"/>
  <c r="O77" i="2"/>
  <c r="P77" i="2" s="1"/>
  <c r="O66" i="2"/>
  <c r="P66" i="2" s="1"/>
  <c r="O116" i="2"/>
  <c r="P116" i="2" s="1"/>
  <c r="O85" i="2"/>
  <c r="P85" i="2" s="1"/>
  <c r="O73" i="2"/>
  <c r="P73" i="2" s="1"/>
  <c r="O106" i="2"/>
  <c r="P106" i="2" s="1"/>
  <c r="O97" i="2"/>
  <c r="P97" i="2" s="1"/>
  <c r="O74" i="2"/>
  <c r="P74" i="2" s="1"/>
  <c r="O65" i="2"/>
  <c r="P65" i="2" s="1"/>
  <c r="O42" i="2"/>
  <c r="P42" i="2" s="1"/>
  <c r="O115" i="2"/>
  <c r="P115" i="2" s="1"/>
  <c r="O107" i="2"/>
  <c r="P107" i="2" s="1"/>
  <c r="O99" i="2"/>
  <c r="P99" i="2" s="1"/>
  <c r="O91" i="2"/>
  <c r="P91" i="2" s="1"/>
  <c r="O83" i="2"/>
  <c r="P83" i="2" s="1"/>
  <c r="O75" i="2"/>
  <c r="P75" i="2" s="1"/>
  <c r="O67" i="2"/>
  <c r="P67" i="2" s="1"/>
  <c r="O59" i="2"/>
  <c r="P59" i="2" s="1"/>
  <c r="O51" i="2"/>
  <c r="P51" i="2" s="1"/>
  <c r="O43" i="2"/>
  <c r="P43" i="2" s="1"/>
  <c r="O35" i="2"/>
  <c r="P35" i="2" s="1"/>
  <c r="O23" i="2"/>
  <c r="O27" i="2"/>
  <c r="P27" i="2" s="1"/>
  <c r="O55" i="2"/>
  <c r="P55" i="2" s="1"/>
  <c r="O47" i="2"/>
  <c r="P47" i="2" s="1"/>
  <c r="O69" i="2"/>
  <c r="P69" i="2" s="1"/>
  <c r="O100" i="2"/>
  <c r="P100" i="2" s="1"/>
  <c r="O71" i="2"/>
  <c r="P71" i="2" s="1"/>
  <c r="O62" i="2"/>
  <c r="P62" i="2" s="1"/>
  <c r="O78" i="2"/>
  <c r="P78" i="2" s="1"/>
  <c r="O61" i="2"/>
  <c r="P61" i="2" s="1"/>
  <c r="O104" i="2"/>
  <c r="P104" i="2" s="1"/>
  <c r="O88" i="2"/>
  <c r="P88" i="2" s="1"/>
  <c r="O72" i="2"/>
  <c r="P72" i="2" s="1"/>
  <c r="O56" i="2"/>
  <c r="P56" i="2" s="1"/>
  <c r="O40" i="2"/>
  <c r="P40" i="2" s="1"/>
  <c r="O50" i="2"/>
  <c r="P50" i="2" s="1"/>
  <c r="O98" i="2"/>
  <c r="P98" i="2" s="1"/>
  <c r="O111" i="2"/>
  <c r="P111" i="2" s="1"/>
  <c r="O54" i="2"/>
  <c r="P54" i="2" s="1"/>
  <c r="N102" i="2"/>
  <c r="O102" i="2"/>
  <c r="P102" i="2" s="1"/>
  <c r="O45" i="2"/>
  <c r="P45" i="2" s="1"/>
  <c r="O108" i="2"/>
  <c r="P108" i="2" s="1"/>
  <c r="O44" i="2"/>
  <c r="P44" i="2" s="1"/>
  <c r="O32" i="2"/>
  <c r="P32" i="2" s="1"/>
  <c r="O101" i="2"/>
  <c r="P101" i="2" s="1"/>
  <c r="O38" i="2"/>
  <c r="P38" i="2" s="1"/>
  <c r="O53" i="2"/>
  <c r="P53" i="2" s="1"/>
  <c r="O109" i="2"/>
  <c r="P109" i="2" s="1"/>
  <c r="O86" i="2"/>
  <c r="P86" i="2" s="1"/>
  <c r="O52" i="2"/>
  <c r="P52" i="2" s="1"/>
  <c r="N105" i="2"/>
  <c r="O105" i="2"/>
  <c r="P105" i="2" s="1"/>
  <c r="O60" i="2"/>
  <c r="P60" i="2" s="1"/>
  <c r="N113" i="2"/>
  <c r="O113" i="2"/>
  <c r="P113" i="2" s="1"/>
  <c r="O82" i="2"/>
  <c r="P82" i="2" s="1"/>
  <c r="O68" i="2"/>
  <c r="P68" i="2" s="1"/>
  <c r="O39" i="2"/>
  <c r="P39" i="2" s="1"/>
  <c r="O95" i="2"/>
  <c r="P95" i="2" s="1"/>
  <c r="O63" i="2"/>
  <c r="P63" i="2" s="1"/>
  <c r="O33" i="2"/>
  <c r="P33" i="2" s="1"/>
  <c r="O28" i="2"/>
  <c r="P28" i="2" s="1"/>
  <c r="O31" i="2"/>
  <c r="P31" i="2" s="1"/>
  <c r="O22" i="2"/>
  <c r="P22" i="2" s="1"/>
  <c r="O26" i="2"/>
  <c r="P26" i="2" s="1"/>
  <c r="F112" i="7"/>
  <c r="G112" i="7"/>
  <c r="N52" i="2"/>
  <c r="H95" i="7"/>
  <c r="H89" i="7"/>
  <c r="H107" i="7"/>
  <c r="H110" i="7"/>
  <c r="N84" i="2"/>
  <c r="N49" i="2"/>
  <c r="H64" i="7"/>
  <c r="H43" i="7"/>
  <c r="H66" i="7"/>
  <c r="N47" i="2"/>
  <c r="H67" i="7"/>
  <c r="H81" i="7"/>
  <c r="N101" i="2"/>
  <c r="N81" i="2"/>
  <c r="N97" i="2"/>
  <c r="N53" i="2"/>
  <c r="N116" i="2"/>
  <c r="N73" i="2"/>
  <c r="N89" i="2"/>
  <c r="N41" i="2"/>
  <c r="N57" i="2"/>
  <c r="N103" i="2"/>
  <c r="N65" i="2"/>
  <c r="N33" i="2"/>
  <c r="N28" i="2"/>
  <c r="N21" i="2"/>
  <c r="N22" i="2"/>
  <c r="N31" i="2"/>
  <c r="N26" i="2"/>
  <c r="N98" i="2"/>
  <c r="N19" i="2"/>
  <c r="N30" i="2"/>
  <c r="N50" i="2"/>
  <c r="N60" i="2"/>
  <c r="N82" i="2"/>
  <c r="N110" i="2"/>
  <c r="N93" i="2"/>
  <c r="N78" i="2"/>
  <c r="N46" i="2"/>
  <c r="N24" i="2"/>
  <c r="N34" i="2"/>
  <c r="N18" i="2"/>
  <c r="N32" i="2"/>
  <c r="N25" i="2"/>
  <c r="N29" i="2"/>
  <c r="N20" i="2"/>
  <c r="N87" i="2"/>
  <c r="N114" i="2"/>
  <c r="N23" i="2"/>
  <c r="N27" i="2"/>
  <c r="K113" i="2"/>
  <c r="K54" i="2"/>
  <c r="N55" i="2"/>
  <c r="N66" i="2"/>
  <c r="N79" i="2"/>
  <c r="N95" i="2"/>
  <c r="N104" i="2"/>
  <c r="N96" i="2"/>
  <c r="N56" i="2"/>
  <c r="N40" i="2"/>
  <c r="N45" i="2"/>
  <c r="N61" i="2"/>
  <c r="K36" i="2"/>
  <c r="K98" i="2"/>
  <c r="K81" i="2"/>
  <c r="K40" i="2"/>
  <c r="N90" i="2"/>
  <c r="N38" i="2"/>
  <c r="N70" i="2"/>
  <c r="N69" i="2"/>
  <c r="N77" i="2"/>
  <c r="N62" i="2"/>
  <c r="N63" i="2"/>
  <c r="N17" i="2"/>
  <c r="N112" i="2"/>
  <c r="N88" i="2"/>
  <c r="N80" i="2"/>
  <c r="N72" i="2"/>
  <c r="N64" i="2"/>
  <c r="N48" i="2"/>
  <c r="N36" i="2"/>
  <c r="N92" i="2"/>
  <c r="N58" i="2"/>
  <c r="N100" i="2"/>
  <c r="N71" i="2"/>
  <c r="N85" i="2"/>
  <c r="N108" i="2"/>
  <c r="N76" i="2"/>
  <c r="N44" i="2"/>
  <c r="N115" i="2"/>
  <c r="N107" i="2"/>
  <c r="N99" i="2"/>
  <c r="N91" i="2"/>
  <c r="N83" i="2"/>
  <c r="N75" i="2"/>
  <c r="N67" i="2"/>
  <c r="N59" i="2"/>
  <c r="N51" i="2"/>
  <c r="N43" i="2"/>
  <c r="N35" i="2"/>
  <c r="N109" i="2"/>
  <c r="N86" i="2"/>
  <c r="N111" i="2"/>
  <c r="N94" i="2"/>
  <c r="N54" i="2"/>
  <c r="N37" i="2"/>
  <c r="N68" i="2"/>
  <c r="N39" i="2"/>
  <c r="N106" i="2"/>
  <c r="N74" i="2"/>
  <c r="N42" i="2"/>
  <c r="K57" i="2"/>
  <c r="K41" i="2"/>
  <c r="K80" i="2"/>
  <c r="K55" i="2"/>
  <c r="H26" i="7"/>
  <c r="H37" i="7"/>
  <c r="C60" i="2"/>
  <c r="C167" i="2" s="1"/>
  <c r="C55" i="7"/>
  <c r="K83" i="2"/>
  <c r="K90" i="2"/>
  <c r="K110" i="2"/>
  <c r="K86" i="2"/>
  <c r="K42" i="2"/>
  <c r="K68" i="2"/>
  <c r="K64" i="2"/>
  <c r="K63" i="2"/>
  <c r="K67" i="2"/>
  <c r="K72" i="2"/>
  <c r="K53" i="2"/>
  <c r="K85" i="2"/>
  <c r="K111" i="2"/>
  <c r="K34" i="2"/>
  <c r="K75" i="2"/>
  <c r="K43" i="2"/>
  <c r="K82" i="2"/>
  <c r="K97" i="2"/>
  <c r="K94" i="2"/>
  <c r="K88" i="2"/>
  <c r="K107" i="2"/>
  <c r="K60" i="2"/>
  <c r="K38" i="2"/>
  <c r="K84" i="2"/>
  <c r="K39" i="2"/>
  <c r="K47" i="2"/>
  <c r="K62" i="2"/>
  <c r="K73" i="2"/>
  <c r="K95" i="2"/>
  <c r="K61" i="2"/>
  <c r="K92" i="2"/>
  <c r="K77" i="2"/>
  <c r="K35" i="2"/>
  <c r="K46" i="2"/>
  <c r="K50" i="2"/>
  <c r="K65" i="2"/>
  <c r="K96" i="2"/>
  <c r="K100" i="2"/>
  <c r="K106" i="2"/>
  <c r="K51" i="2"/>
  <c r="K66" i="2"/>
  <c r="K93" i="2"/>
  <c r="K114" i="2"/>
  <c r="K58" i="2"/>
  <c r="K70" i="2"/>
  <c r="K87" i="2"/>
  <c r="K78" i="2"/>
  <c r="K103" i="2"/>
  <c r="K79" i="2"/>
  <c r="K45" i="2"/>
  <c r="K49" i="2"/>
  <c r="K102" i="2"/>
  <c r="K101" i="2"/>
  <c r="K104" i="2"/>
  <c r="K108" i="2"/>
  <c r="K115" i="2"/>
  <c r="K91" i="2"/>
  <c r="K69" i="2"/>
  <c r="K52" i="2"/>
  <c r="K56" i="2"/>
  <c r="K76" i="2"/>
  <c r="K44" i="2"/>
  <c r="K48" i="2"/>
  <c r="K59" i="2"/>
  <c r="K99" i="2"/>
  <c r="K89" i="2"/>
  <c r="K105" i="2"/>
  <c r="K37" i="2"/>
  <c r="K71" i="2"/>
  <c r="K74" i="2"/>
  <c r="K109" i="2"/>
  <c r="K112" i="2"/>
  <c r="K116" i="2"/>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K33" i="2"/>
  <c r="H23" i="7"/>
  <c r="H27" i="7"/>
  <c r="H24" i="7"/>
  <c r="K28" i="2"/>
  <c r="H25" i="7"/>
  <c r="S32" i="6"/>
  <c r="M117" i="2"/>
  <c r="K29" i="2"/>
  <c r="J117" i="2"/>
  <c r="L117" i="2"/>
  <c r="I117" i="2"/>
  <c r="K32" i="2"/>
  <c r="K31" i="2"/>
  <c r="K30" i="2"/>
  <c r="D19" i="2"/>
  <c r="S23" i="6"/>
  <c r="D14" i="7"/>
  <c r="H20" i="7"/>
  <c r="H17" i="7"/>
  <c r="H21" i="7"/>
  <c r="H12" i="7"/>
  <c r="H16" i="7"/>
  <c r="H18" i="7"/>
  <c r="H15" i="7"/>
  <c r="H22" i="7"/>
  <c r="H19" i="7"/>
  <c r="H14" i="7"/>
  <c r="H13" i="7"/>
  <c r="K27" i="2"/>
  <c r="K26" i="2"/>
  <c r="K25" i="2"/>
  <c r="K24" i="2"/>
  <c r="K23" i="2"/>
  <c r="K22" i="2"/>
  <c r="K21" i="2"/>
  <c r="K20" i="2"/>
  <c r="K19" i="2"/>
  <c r="K18" i="2"/>
  <c r="AB140" i="2" l="1"/>
  <c r="AM140" i="2"/>
  <c r="M140" i="2"/>
  <c r="N140" i="2" s="1"/>
  <c r="O140" i="2" s="1"/>
  <c r="Q140" i="2"/>
  <c r="L140" i="2"/>
  <c r="M169" i="2"/>
  <c r="N169" i="2" s="1"/>
  <c r="O169" i="2" s="1"/>
  <c r="AM169" i="2"/>
  <c r="L169" i="2"/>
  <c r="AB169" i="2"/>
  <c r="Q169" i="2"/>
  <c r="AB197" i="2"/>
  <c r="Q197" i="2"/>
  <c r="AM197" i="2"/>
  <c r="M197" i="2"/>
  <c r="N197" i="2" s="1"/>
  <c r="O197" i="2" s="1"/>
  <c r="L197" i="2"/>
  <c r="L199" i="2"/>
  <c r="AB199" i="2"/>
  <c r="M199" i="2"/>
  <c r="N199" i="2" s="1"/>
  <c r="O199" i="2" s="1"/>
  <c r="AM199" i="2"/>
  <c r="Q199" i="2"/>
  <c r="AM184" i="2"/>
  <c r="L184" i="2"/>
  <c r="M184" i="2"/>
  <c r="N184" i="2" s="1"/>
  <c r="O184" i="2" s="1"/>
  <c r="AB184" i="2"/>
  <c r="Q184" i="2"/>
  <c r="M135" i="2"/>
  <c r="N135" i="2" s="1"/>
  <c r="O135" i="2" s="1"/>
  <c r="Q135" i="2"/>
  <c r="L135" i="2"/>
  <c r="AM135" i="2"/>
  <c r="AB135" i="2"/>
  <c r="L157" i="2"/>
  <c r="Q157" i="2"/>
  <c r="AM157" i="2"/>
  <c r="AB157" i="2"/>
  <c r="M157" i="2"/>
  <c r="N157" i="2" s="1"/>
  <c r="O157" i="2" s="1"/>
  <c r="Q162" i="2"/>
  <c r="L162" i="2"/>
  <c r="AM162" i="2"/>
  <c r="M162" i="2"/>
  <c r="N162" i="2" s="1"/>
  <c r="O162" i="2" s="1"/>
  <c r="AB162" i="2"/>
  <c r="AB204" i="2"/>
  <c r="L204" i="2"/>
  <c r="Q204" i="2"/>
  <c r="M204" i="2"/>
  <c r="N204" i="2" s="1"/>
  <c r="O204" i="2" s="1"/>
  <c r="AM204" i="2"/>
  <c r="AM163" i="2"/>
  <c r="L163" i="2"/>
  <c r="Q163" i="2"/>
  <c r="AB163" i="2"/>
  <c r="M163" i="2"/>
  <c r="N163" i="2" s="1"/>
  <c r="O163" i="2" s="1"/>
  <c r="L222" i="2"/>
  <c r="AM222" i="2"/>
  <c r="AB222" i="2"/>
  <c r="AC222" i="2" s="1"/>
  <c r="M222" i="2"/>
  <c r="N222" i="2" s="1"/>
  <c r="O222" i="2" s="1"/>
  <c r="Q222" i="2"/>
  <c r="AB139" i="2"/>
  <c r="M139" i="2"/>
  <c r="N139" i="2" s="1"/>
  <c r="O139" i="2" s="1"/>
  <c r="AM139" i="2"/>
  <c r="Q139" i="2"/>
  <c r="L139" i="2"/>
  <c r="AB166" i="2"/>
  <c r="L166" i="2"/>
  <c r="M166" i="2"/>
  <c r="N166" i="2" s="1"/>
  <c r="O166" i="2" s="1"/>
  <c r="AM166" i="2"/>
  <c r="Q166" i="2"/>
  <c r="AB155" i="2"/>
  <c r="L155" i="2"/>
  <c r="Q155" i="2"/>
  <c r="M155" i="2"/>
  <c r="N155" i="2" s="1"/>
  <c r="O155" i="2" s="1"/>
  <c r="AM155" i="2"/>
  <c r="AM213" i="2"/>
  <c r="M213" i="2"/>
  <c r="N213" i="2" s="1"/>
  <c r="O213" i="2" s="1"/>
  <c r="AB213" i="2"/>
  <c r="L213" i="2"/>
  <c r="Q213" i="2"/>
  <c r="M191" i="2"/>
  <c r="N191" i="2" s="1"/>
  <c r="O191" i="2" s="1"/>
  <c r="AM191" i="2"/>
  <c r="Q191" i="2"/>
  <c r="AB191" i="2"/>
  <c r="L191" i="2"/>
  <c r="Q208" i="2"/>
  <c r="M208" i="2"/>
  <c r="N208" i="2" s="1"/>
  <c r="O208" i="2" s="1"/>
  <c r="AM208" i="2"/>
  <c r="L208" i="2"/>
  <c r="AB208" i="2"/>
  <c r="M210" i="2"/>
  <c r="N210" i="2" s="1"/>
  <c r="O210" i="2" s="1"/>
  <c r="Q210" i="2"/>
  <c r="L210" i="2"/>
  <c r="AB210" i="2"/>
  <c r="AM210" i="2"/>
  <c r="Q164" i="2"/>
  <c r="L164" i="2"/>
  <c r="AB164" i="2"/>
  <c r="AM164" i="2"/>
  <c r="M164" i="2"/>
  <c r="N164" i="2" s="1"/>
  <c r="O164" i="2" s="1"/>
  <c r="M156" i="2"/>
  <c r="N156" i="2" s="1"/>
  <c r="O156" i="2" s="1"/>
  <c r="AM156" i="2"/>
  <c r="AB156" i="2"/>
  <c r="Q156" i="2"/>
  <c r="L156" i="2"/>
  <c r="L205" i="2"/>
  <c r="AM205" i="2"/>
  <c r="Q205" i="2"/>
  <c r="AB205" i="2"/>
  <c r="M205" i="2"/>
  <c r="N205" i="2" s="1"/>
  <c r="O205" i="2" s="1"/>
  <c r="AM154" i="2"/>
  <c r="M154" i="2"/>
  <c r="N154" i="2" s="1"/>
  <c r="O154" i="2" s="1"/>
  <c r="Q154" i="2"/>
  <c r="AB154" i="2"/>
  <c r="L154" i="2"/>
  <c r="AM206" i="2"/>
  <c r="M206" i="2"/>
  <c r="N206" i="2" s="1"/>
  <c r="O206" i="2" s="1"/>
  <c r="L206" i="2"/>
  <c r="Q206" i="2"/>
  <c r="AB206" i="2"/>
  <c r="AM194" i="2"/>
  <c r="AB194" i="2"/>
  <c r="L194" i="2"/>
  <c r="Q194" i="2"/>
  <c r="M194" i="2"/>
  <c r="N194" i="2" s="1"/>
  <c r="O194" i="2" s="1"/>
  <c r="AM160" i="2"/>
  <c r="AB160" i="2"/>
  <c r="M160" i="2"/>
  <c r="N160" i="2" s="1"/>
  <c r="O160" i="2" s="1"/>
  <c r="L160" i="2"/>
  <c r="Q160" i="2"/>
  <c r="L132" i="2"/>
  <c r="AM132" i="2"/>
  <c r="AN132" i="2" s="1"/>
  <c r="Q132" i="2"/>
  <c r="AB132" i="2"/>
  <c r="AC132" i="2" s="1"/>
  <c r="M132" i="2"/>
  <c r="N132" i="2" s="1"/>
  <c r="O132" i="2" s="1"/>
  <c r="M211" i="2"/>
  <c r="N211" i="2" s="1"/>
  <c r="O211" i="2" s="1"/>
  <c r="L211" i="2"/>
  <c r="AM211" i="2"/>
  <c r="Q211" i="2"/>
  <c r="AB211" i="2"/>
  <c r="AB179" i="2"/>
  <c r="AM179" i="2"/>
  <c r="L179" i="2"/>
  <c r="M179" i="2"/>
  <c r="N179" i="2" s="1"/>
  <c r="O179" i="2" s="1"/>
  <c r="Q179" i="2"/>
  <c r="Q200" i="2"/>
  <c r="M200" i="2"/>
  <c r="N200" i="2" s="1"/>
  <c r="O200" i="2" s="1"/>
  <c r="L200" i="2"/>
  <c r="AM200" i="2"/>
  <c r="AB200" i="2"/>
  <c r="M149" i="2"/>
  <c r="N149" i="2" s="1"/>
  <c r="O149" i="2" s="1"/>
  <c r="L149" i="2"/>
  <c r="AM149" i="2"/>
  <c r="AB149" i="2"/>
  <c r="Q149" i="2"/>
  <c r="R149" i="2" s="1"/>
  <c r="M190" i="2"/>
  <c r="N190" i="2" s="1"/>
  <c r="O190" i="2" s="1"/>
  <c r="AB190" i="2"/>
  <c r="AM190" i="2"/>
  <c r="L190" i="2"/>
  <c r="Q190" i="2"/>
  <c r="R190" i="2" s="1"/>
  <c r="AB195" i="2"/>
  <c r="AM195" i="2"/>
  <c r="Q195" i="2"/>
  <c r="M195" i="2"/>
  <c r="N195" i="2" s="1"/>
  <c r="O195" i="2" s="1"/>
  <c r="L195" i="2"/>
  <c r="AB142" i="2"/>
  <c r="L142" i="2"/>
  <c r="Q142" i="2"/>
  <c r="AM142" i="2"/>
  <c r="M142" i="2"/>
  <c r="N142" i="2" s="1"/>
  <c r="O142" i="2" s="1"/>
  <c r="AM144" i="2"/>
  <c r="L144" i="2"/>
  <c r="Q144" i="2"/>
  <c r="M144" i="2"/>
  <c r="N144" i="2" s="1"/>
  <c r="O144" i="2" s="1"/>
  <c r="AB144" i="2"/>
  <c r="AM137" i="2"/>
  <c r="AB137" i="2"/>
  <c r="L137" i="2"/>
  <c r="Q137" i="2"/>
  <c r="M137" i="2"/>
  <c r="N137" i="2" s="1"/>
  <c r="O137" i="2" s="1"/>
  <c r="Q129" i="2"/>
  <c r="L129" i="2"/>
  <c r="AM129" i="2"/>
  <c r="AN129" i="2" s="1"/>
  <c r="AB129" i="2"/>
  <c r="M129" i="2"/>
  <c r="N129" i="2" s="1"/>
  <c r="O129" i="2" s="1"/>
  <c r="AM152" i="2"/>
  <c r="Q152" i="2"/>
  <c r="L152" i="2"/>
  <c r="M152" i="2"/>
  <c r="N152" i="2" s="1"/>
  <c r="O152" i="2" s="1"/>
  <c r="AB152" i="2"/>
  <c r="Q148" i="2"/>
  <c r="M148" i="2"/>
  <c r="N148" i="2" s="1"/>
  <c r="O148" i="2" s="1"/>
  <c r="AB148" i="2"/>
  <c r="AM148" i="2"/>
  <c r="L148" i="2"/>
  <c r="M174" i="2"/>
  <c r="N174" i="2" s="1"/>
  <c r="O174" i="2" s="1"/>
  <c r="Q174" i="2"/>
  <c r="AM174" i="2"/>
  <c r="L174" i="2"/>
  <c r="AB174" i="2"/>
  <c r="AB181" i="2"/>
  <c r="M181" i="2"/>
  <c r="N181" i="2" s="1"/>
  <c r="O181" i="2" s="1"/>
  <c r="L181" i="2"/>
  <c r="Q181" i="2"/>
  <c r="AM181" i="2"/>
  <c r="AB215" i="2"/>
  <c r="Q215" i="2"/>
  <c r="AM215" i="2"/>
  <c r="M215" i="2"/>
  <c r="N215" i="2" s="1"/>
  <c r="O215" i="2" s="1"/>
  <c r="L215" i="2"/>
  <c r="AM186" i="2"/>
  <c r="AB186" i="2"/>
  <c r="M186" i="2"/>
  <c r="N186" i="2" s="1"/>
  <c r="O186" i="2" s="1"/>
  <c r="L186" i="2"/>
  <c r="Q186" i="2"/>
  <c r="Q170" i="2"/>
  <c r="AM170" i="2"/>
  <c r="M170" i="2"/>
  <c r="N170" i="2" s="1"/>
  <c r="O170" i="2" s="1"/>
  <c r="AB170" i="2"/>
  <c r="L170" i="2"/>
  <c r="AB141" i="2"/>
  <c r="L141" i="2"/>
  <c r="AM141" i="2"/>
  <c r="Q141" i="2"/>
  <c r="M141" i="2"/>
  <c r="N141" i="2" s="1"/>
  <c r="O141" i="2" s="1"/>
  <c r="AM198" i="2"/>
  <c r="M198" i="2"/>
  <c r="N198" i="2" s="1"/>
  <c r="O198" i="2" s="1"/>
  <c r="Q198" i="2"/>
  <c r="AB198" i="2"/>
  <c r="L198" i="2"/>
  <c r="L150" i="2"/>
  <c r="AB150" i="2"/>
  <c r="M150" i="2"/>
  <c r="N150" i="2" s="1"/>
  <c r="O150" i="2" s="1"/>
  <c r="AM150" i="2"/>
  <c r="Q150" i="2"/>
  <c r="M165" i="2"/>
  <c r="N165" i="2" s="1"/>
  <c r="O165" i="2" s="1"/>
  <c r="AM165" i="2"/>
  <c r="Q165" i="2"/>
  <c r="AB165" i="2"/>
  <c r="L165" i="2"/>
  <c r="L143" i="2"/>
  <c r="Q143" i="2"/>
  <c r="M143" i="2"/>
  <c r="N143" i="2" s="1"/>
  <c r="O143" i="2" s="1"/>
  <c r="AM143" i="2"/>
  <c r="AB143" i="2"/>
  <c r="L138" i="2"/>
  <c r="AM138" i="2"/>
  <c r="M138" i="2"/>
  <c r="N138" i="2" s="1"/>
  <c r="O138" i="2" s="1"/>
  <c r="AB138" i="2"/>
  <c r="Q138" i="2"/>
  <c r="Q189" i="2"/>
  <c r="AB189" i="2"/>
  <c r="M189" i="2"/>
  <c r="N189" i="2" s="1"/>
  <c r="O189" i="2" s="1"/>
  <c r="L189" i="2"/>
  <c r="AM189" i="2"/>
  <c r="L214" i="2"/>
  <c r="AM214" i="2"/>
  <c r="Q214" i="2"/>
  <c r="AB214" i="2"/>
  <c r="M214" i="2"/>
  <c r="N214" i="2" s="1"/>
  <c r="O214" i="2" s="1"/>
  <c r="AB216" i="2"/>
  <c r="Q216" i="2"/>
  <c r="L216" i="2"/>
  <c r="M216" i="2"/>
  <c r="N216" i="2" s="1"/>
  <c r="O216" i="2" s="1"/>
  <c r="AM216" i="2"/>
  <c r="AM177" i="2"/>
  <c r="L177" i="2"/>
  <c r="AB177" i="2"/>
  <c r="M177" i="2"/>
  <c r="N177" i="2" s="1"/>
  <c r="O177" i="2" s="1"/>
  <c r="Q177" i="2"/>
  <c r="Q185" i="2"/>
  <c r="AM185" i="2"/>
  <c r="M185" i="2"/>
  <c r="N185" i="2" s="1"/>
  <c r="O185" i="2" s="1"/>
  <c r="L185" i="2"/>
  <c r="AB185" i="2"/>
  <c r="M167" i="2"/>
  <c r="N167" i="2" s="1"/>
  <c r="O167" i="2" s="1"/>
  <c r="AB167" i="2"/>
  <c r="L167" i="2"/>
  <c r="Q167" i="2"/>
  <c r="AM167" i="2"/>
  <c r="L220" i="2"/>
  <c r="AM220" i="2"/>
  <c r="AN220" i="2" s="1"/>
  <c r="Q220" i="2"/>
  <c r="AB220" i="2"/>
  <c r="M220" i="2"/>
  <c r="N220" i="2" s="1"/>
  <c r="O220" i="2" s="1"/>
  <c r="M173" i="2"/>
  <c r="N173" i="2" s="1"/>
  <c r="O173" i="2" s="1"/>
  <c r="AM173" i="2"/>
  <c r="AB173" i="2"/>
  <c r="L173" i="2"/>
  <c r="Q173" i="2"/>
  <c r="R173" i="2" s="1"/>
  <c r="Q187" i="2"/>
  <c r="M187" i="2"/>
  <c r="N187" i="2" s="1"/>
  <c r="O187" i="2" s="1"/>
  <c r="L187" i="2"/>
  <c r="AM187" i="2"/>
  <c r="AB187" i="2"/>
  <c r="AB161" i="2"/>
  <c r="AM161" i="2"/>
  <c r="L161" i="2"/>
  <c r="Q161" i="2"/>
  <c r="M161" i="2"/>
  <c r="N161" i="2" s="1"/>
  <c r="O161" i="2" s="1"/>
  <c r="Q193" i="2"/>
  <c r="L193" i="2"/>
  <c r="AB193" i="2"/>
  <c r="M193" i="2"/>
  <c r="N193" i="2" s="1"/>
  <c r="O193" i="2" s="1"/>
  <c r="AM193" i="2"/>
  <c r="AM151" i="2"/>
  <c r="AB151" i="2"/>
  <c r="Q151" i="2"/>
  <c r="M151" i="2"/>
  <c r="N151" i="2" s="1"/>
  <c r="O151" i="2" s="1"/>
  <c r="L151" i="2"/>
  <c r="AB131" i="2"/>
  <c r="AC131" i="2" s="1"/>
  <c r="Q131" i="2"/>
  <c r="AM131" i="2"/>
  <c r="AN131" i="2" s="1"/>
  <c r="M131" i="2"/>
  <c r="N131" i="2" s="1"/>
  <c r="O131" i="2" s="1"/>
  <c r="L131" i="2"/>
  <c r="AB175" i="2"/>
  <c r="Q175" i="2"/>
  <c r="AM175" i="2"/>
  <c r="L175" i="2"/>
  <c r="M175" i="2"/>
  <c r="N175" i="2" s="1"/>
  <c r="O175" i="2" s="1"/>
  <c r="AM146" i="2"/>
  <c r="L146" i="2"/>
  <c r="M146" i="2"/>
  <c r="N146" i="2" s="1"/>
  <c r="O146" i="2" s="1"/>
  <c r="AB146" i="2"/>
  <c r="Q146" i="2"/>
  <c r="AB171" i="2"/>
  <c r="L171" i="2"/>
  <c r="M171" i="2"/>
  <c r="N171" i="2" s="1"/>
  <c r="O171" i="2" s="1"/>
  <c r="AM171" i="2"/>
  <c r="Q171" i="2"/>
  <c r="L145" i="2"/>
  <c r="AM145" i="2"/>
  <c r="M145" i="2"/>
  <c r="N145" i="2" s="1"/>
  <c r="O145" i="2" s="1"/>
  <c r="AB145" i="2"/>
  <c r="Q145" i="2"/>
  <c r="Q159" i="2"/>
  <c r="AB159" i="2"/>
  <c r="AM159" i="2"/>
  <c r="M159" i="2"/>
  <c r="N159" i="2" s="1"/>
  <c r="O159" i="2" s="1"/>
  <c r="L159" i="2"/>
  <c r="AM192" i="2"/>
  <c r="AB192" i="2"/>
  <c r="M192" i="2"/>
  <c r="N192" i="2" s="1"/>
  <c r="O192" i="2" s="1"/>
  <c r="Q192" i="2"/>
  <c r="L192" i="2"/>
  <c r="AB136" i="2"/>
  <c r="M136" i="2"/>
  <c r="N136" i="2" s="1"/>
  <c r="O136" i="2" s="1"/>
  <c r="L136" i="2"/>
  <c r="Q136" i="2"/>
  <c r="AM136" i="2"/>
  <c r="AB130" i="2"/>
  <c r="Q130" i="2"/>
  <c r="L130" i="2"/>
  <c r="AM130" i="2"/>
  <c r="M130" i="2"/>
  <c r="N130" i="2" s="1"/>
  <c r="O130" i="2" s="1"/>
  <c r="L201" i="2"/>
  <c r="AB201" i="2"/>
  <c r="M201" i="2"/>
  <c r="N201" i="2" s="1"/>
  <c r="O201" i="2" s="1"/>
  <c r="AM201" i="2"/>
  <c r="Q201" i="2"/>
  <c r="L202" i="2"/>
  <c r="AM202" i="2"/>
  <c r="M202" i="2"/>
  <c r="N202" i="2" s="1"/>
  <c r="O202" i="2" s="1"/>
  <c r="Q202" i="2"/>
  <c r="AB202" i="2"/>
  <c r="Q176" i="2"/>
  <c r="AM176" i="2"/>
  <c r="L176" i="2"/>
  <c r="M176" i="2"/>
  <c r="N176" i="2" s="1"/>
  <c r="O176" i="2" s="1"/>
  <c r="AB176" i="2"/>
  <c r="Q134" i="2"/>
  <c r="L134" i="2"/>
  <c r="M134" i="2"/>
  <c r="N134" i="2" s="1"/>
  <c r="O134" i="2" s="1"/>
  <c r="AM134" i="2"/>
  <c r="AB134" i="2"/>
  <c r="AC134" i="2" s="1"/>
  <c r="AB182" i="2"/>
  <c r="Q182" i="2"/>
  <c r="AM182" i="2"/>
  <c r="L182" i="2"/>
  <c r="M182" i="2"/>
  <c r="N182" i="2" s="1"/>
  <c r="O182" i="2" s="1"/>
  <c r="M221" i="2"/>
  <c r="N221" i="2" s="1"/>
  <c r="O221" i="2" s="1"/>
  <c r="Q221" i="2"/>
  <c r="AM221" i="2"/>
  <c r="L221" i="2"/>
  <c r="AB221" i="2"/>
  <c r="AC221" i="2" s="1"/>
  <c r="M219" i="2"/>
  <c r="N219" i="2" s="1"/>
  <c r="O219" i="2" s="1"/>
  <c r="Q219" i="2"/>
  <c r="AM219" i="2"/>
  <c r="L219" i="2"/>
  <c r="AB219" i="2"/>
  <c r="AC219" i="2" s="1"/>
  <c r="Q147" i="2"/>
  <c r="M147" i="2"/>
  <c r="N147" i="2" s="1"/>
  <c r="O147" i="2" s="1"/>
  <c r="AM147" i="2"/>
  <c r="AB147" i="2"/>
  <c r="L147" i="2"/>
  <c r="Q158" i="2"/>
  <c r="M158" i="2"/>
  <c r="N158" i="2" s="1"/>
  <c r="O158" i="2" s="1"/>
  <c r="L158" i="2"/>
  <c r="AM158" i="2"/>
  <c r="AB158" i="2"/>
  <c r="AB183" i="2"/>
  <c r="M183" i="2"/>
  <c r="N183" i="2" s="1"/>
  <c r="O183" i="2" s="1"/>
  <c r="AM183" i="2"/>
  <c r="Q183" i="2"/>
  <c r="L183" i="2"/>
  <c r="AB218" i="2"/>
  <c r="Q218" i="2"/>
  <c r="L218" i="2"/>
  <c r="M218" i="2"/>
  <c r="N218" i="2" s="1"/>
  <c r="O218" i="2" s="1"/>
  <c r="AM218" i="2"/>
  <c r="AM203" i="2"/>
  <c r="AB203" i="2"/>
  <c r="Q203" i="2"/>
  <c r="M203" i="2"/>
  <c r="N203" i="2" s="1"/>
  <c r="O203" i="2" s="1"/>
  <c r="L203" i="2"/>
  <c r="Q217" i="2"/>
  <c r="L217" i="2"/>
  <c r="AB217" i="2"/>
  <c r="M217" i="2"/>
  <c r="N217" i="2" s="1"/>
  <c r="O217" i="2" s="1"/>
  <c r="AM217" i="2"/>
  <c r="Q212" i="2"/>
  <c r="M212" i="2"/>
  <c r="N212" i="2" s="1"/>
  <c r="O212" i="2" s="1"/>
  <c r="AM212" i="2"/>
  <c r="L212" i="2"/>
  <c r="AB212" i="2"/>
  <c r="AB209" i="2"/>
  <c r="M209" i="2"/>
  <c r="N209" i="2" s="1"/>
  <c r="O209" i="2" s="1"/>
  <c r="AM209" i="2"/>
  <c r="Q209" i="2"/>
  <c r="L209" i="2"/>
  <c r="L133" i="2"/>
  <c r="AM133" i="2"/>
  <c r="Q133" i="2"/>
  <c r="M133" i="2"/>
  <c r="N133" i="2" s="1"/>
  <c r="O133" i="2" s="1"/>
  <c r="AB133" i="2"/>
  <c r="M207" i="2"/>
  <c r="N207" i="2" s="1"/>
  <c r="O207" i="2" s="1"/>
  <c r="AM207" i="2"/>
  <c r="Q207" i="2"/>
  <c r="AB207" i="2"/>
  <c r="L207" i="2"/>
  <c r="L178" i="2"/>
  <c r="M178" i="2"/>
  <c r="N178" i="2" s="1"/>
  <c r="O178" i="2" s="1"/>
  <c r="AM178" i="2"/>
  <c r="AB178" i="2"/>
  <c r="Q178" i="2"/>
  <c r="AM153" i="2"/>
  <c r="M153" i="2"/>
  <c r="N153" i="2" s="1"/>
  <c r="O153" i="2" s="1"/>
  <c r="AB153" i="2"/>
  <c r="L153" i="2"/>
  <c r="Q153" i="2"/>
  <c r="M223" i="2"/>
  <c r="N223" i="2" s="1"/>
  <c r="O223" i="2" s="1"/>
  <c r="AM223" i="2"/>
  <c r="L223" i="2"/>
  <c r="Q223" i="2"/>
  <c r="AB223" i="2"/>
  <c r="AM196" i="2"/>
  <c r="Q196" i="2"/>
  <c r="L196" i="2"/>
  <c r="M196" i="2"/>
  <c r="N196" i="2" s="1"/>
  <c r="O196" i="2" s="1"/>
  <c r="AB196" i="2"/>
  <c r="M172" i="2"/>
  <c r="N172" i="2" s="1"/>
  <c r="O172" i="2" s="1"/>
  <c r="AB172" i="2"/>
  <c r="AM172" i="2"/>
  <c r="Q172" i="2"/>
  <c r="L172" i="2"/>
  <c r="AB188" i="2"/>
  <c r="L188" i="2"/>
  <c r="Q188" i="2"/>
  <c r="M188" i="2"/>
  <c r="N188" i="2" s="1"/>
  <c r="O188" i="2" s="1"/>
  <c r="AM188" i="2"/>
  <c r="M168" i="2"/>
  <c r="N168" i="2" s="1"/>
  <c r="O168" i="2" s="1"/>
  <c r="AB168" i="2"/>
  <c r="Q168" i="2"/>
  <c r="L168" i="2"/>
  <c r="AM168" i="2"/>
  <c r="L180" i="2"/>
  <c r="M180" i="2"/>
  <c r="N180" i="2" s="1"/>
  <c r="O180" i="2" s="1"/>
  <c r="AM180" i="2"/>
  <c r="AB180" i="2"/>
  <c r="Q180" i="2"/>
  <c r="AC116" i="2"/>
  <c r="AC23" i="2"/>
  <c r="AH125" i="2"/>
  <c r="W125" i="2"/>
  <c r="J125" i="2"/>
  <c r="X125" i="2" s="1"/>
  <c r="K125" i="2"/>
  <c r="AE126" i="2"/>
  <c r="T126" i="2"/>
  <c r="AC97" i="2"/>
  <c r="AC58" i="2"/>
  <c r="AC67" i="2"/>
  <c r="AC92" i="2"/>
  <c r="AC107" i="2"/>
  <c r="AC51" i="2"/>
  <c r="P31" i="6"/>
  <c r="Y19" i="2"/>
  <c r="Z19" i="2" s="1"/>
  <c r="AA19" i="2" s="1"/>
  <c r="Y51" i="2"/>
  <c r="Z51" i="2" s="1"/>
  <c r="AA51" i="2" s="1"/>
  <c r="AC99" i="2"/>
  <c r="AC85" i="2"/>
  <c r="Z58" i="2"/>
  <c r="AA58" i="2" s="1"/>
  <c r="AC73" i="2"/>
  <c r="Z34" i="2"/>
  <c r="AA34" i="2" s="1"/>
  <c r="AC81" i="2"/>
  <c r="Z82" i="2"/>
  <c r="AA82" i="2" s="1"/>
  <c r="AC106" i="2"/>
  <c r="AC89" i="2"/>
  <c r="Z90" i="2"/>
  <c r="AA90" i="2" s="1"/>
  <c r="Z74" i="2"/>
  <c r="AA74" i="2" s="1"/>
  <c r="AC35" i="2"/>
  <c r="AC68" i="2"/>
  <c r="AC77" i="2"/>
  <c r="AC75" i="2"/>
  <c r="AC43" i="2"/>
  <c r="X59" i="2"/>
  <c r="X36" i="2"/>
  <c r="X63" i="2"/>
  <c r="X55" i="2"/>
  <c r="Z50" i="2"/>
  <c r="AA50" i="2" s="1"/>
  <c r="X88" i="2"/>
  <c r="AC42" i="2"/>
  <c r="X30" i="2"/>
  <c r="AC102" i="2"/>
  <c r="Z60" i="2"/>
  <c r="AA60" i="2" s="1"/>
  <c r="AC83" i="2"/>
  <c r="Z42" i="2"/>
  <c r="AA42" i="2" s="1"/>
  <c r="AC84" i="2"/>
  <c r="Z56" i="2"/>
  <c r="AA56" i="2" s="1"/>
  <c r="AC36" i="2"/>
  <c r="AC70" i="2"/>
  <c r="AC65" i="2"/>
  <c r="X100" i="2"/>
  <c r="X41" i="2"/>
  <c r="X106" i="2"/>
  <c r="X109" i="2"/>
  <c r="X80" i="2"/>
  <c r="X50" i="2"/>
  <c r="Z83" i="2"/>
  <c r="AA83" i="2" s="1"/>
  <c r="X38" i="2"/>
  <c r="X114" i="2"/>
  <c r="X94" i="2"/>
  <c r="X48" i="2"/>
  <c r="X62" i="2"/>
  <c r="X40" i="2"/>
  <c r="X110" i="2"/>
  <c r="X31" i="2"/>
  <c r="X53" i="2"/>
  <c r="X52" i="2"/>
  <c r="Z97" i="2"/>
  <c r="AA97" i="2" s="1"/>
  <c r="Z43" i="2"/>
  <c r="AA43" i="2" s="1"/>
  <c r="X24" i="2"/>
  <c r="X37" i="2"/>
  <c r="X86" i="2"/>
  <c r="X51" i="2"/>
  <c r="X115" i="2"/>
  <c r="X85" i="2"/>
  <c r="X18" i="2"/>
  <c r="X103" i="2"/>
  <c r="X73" i="2"/>
  <c r="X113" i="2"/>
  <c r="Z67" i="2"/>
  <c r="AA67" i="2" s="1"/>
  <c r="Z86" i="2"/>
  <c r="AA86" i="2" s="1"/>
  <c r="AC98" i="2"/>
  <c r="Z23" i="2"/>
  <c r="AA23" i="2" s="1"/>
  <c r="X23" i="2"/>
  <c r="X26" i="2"/>
  <c r="X84" i="2"/>
  <c r="Z78" i="2"/>
  <c r="AA78" i="2" s="1"/>
  <c r="Z35" i="2"/>
  <c r="AA35" i="2" s="1"/>
  <c r="Z81" i="2"/>
  <c r="AA81" i="2" s="1"/>
  <c r="Z65" i="2"/>
  <c r="AA65" i="2" s="1"/>
  <c r="Z94" i="2"/>
  <c r="AA94" i="2" s="1"/>
  <c r="Z64" i="2"/>
  <c r="AA64" i="2" s="1"/>
  <c r="AC56" i="2"/>
  <c r="X33" i="2"/>
  <c r="Z77" i="2"/>
  <c r="AA77" i="2" s="1"/>
  <c r="AC18" i="2"/>
  <c r="Y18" i="2"/>
  <c r="Z18" i="2" s="1"/>
  <c r="AA18" i="2" s="1"/>
  <c r="AC37" i="2"/>
  <c r="Y37" i="2"/>
  <c r="Z37" i="2" s="1"/>
  <c r="AA37" i="2" s="1"/>
  <c r="AC30" i="2"/>
  <c r="Y30" i="2"/>
  <c r="Z30" i="2" s="1"/>
  <c r="AA30" i="2" s="1"/>
  <c r="AC96" i="2"/>
  <c r="Y96" i="2"/>
  <c r="Z96" i="2" s="1"/>
  <c r="AA96" i="2" s="1"/>
  <c r="Y93" i="2"/>
  <c r="Z93" i="2" s="1"/>
  <c r="AA93" i="2" s="1"/>
  <c r="AC93" i="2"/>
  <c r="Z99" i="2"/>
  <c r="AA99" i="2" s="1"/>
  <c r="AC39" i="2"/>
  <c r="Y39" i="2"/>
  <c r="Z39" i="2" s="1"/>
  <c r="AA39" i="2" s="1"/>
  <c r="AC74" i="2"/>
  <c r="H120" i="6"/>
  <c r="AC91" i="2"/>
  <c r="Y91" i="2"/>
  <c r="Z91" i="2" s="1"/>
  <c r="AA91" i="2" s="1"/>
  <c r="Z85" i="2"/>
  <c r="AA85" i="2" s="1"/>
  <c r="X42" i="2"/>
  <c r="X68" i="2"/>
  <c r="X111" i="2"/>
  <c r="X43" i="2"/>
  <c r="X75" i="2"/>
  <c r="X107" i="2"/>
  <c r="X108" i="2"/>
  <c r="X58" i="2"/>
  <c r="X64" i="2"/>
  <c r="X112" i="2"/>
  <c r="X77" i="2"/>
  <c r="X90" i="2"/>
  <c r="X56" i="2"/>
  <c r="X79" i="2"/>
  <c r="X87" i="2"/>
  <c r="X32" i="2"/>
  <c r="X46" i="2"/>
  <c r="X82" i="2"/>
  <c r="X19" i="2"/>
  <c r="X22" i="2"/>
  <c r="X65" i="2"/>
  <c r="X89" i="2"/>
  <c r="X97" i="2"/>
  <c r="X105" i="2"/>
  <c r="X102" i="2"/>
  <c r="Y29" i="2"/>
  <c r="Z29" i="2" s="1"/>
  <c r="AA29" i="2" s="1"/>
  <c r="AC29" i="2"/>
  <c r="AC78" i="2"/>
  <c r="AC108" i="2"/>
  <c r="Y108" i="2"/>
  <c r="Z108" i="2" s="1"/>
  <c r="AA108" i="2" s="1"/>
  <c r="AC54" i="2"/>
  <c r="Y54" i="2"/>
  <c r="Z54" i="2" s="1"/>
  <c r="AA54" i="2" s="1"/>
  <c r="AC111" i="2"/>
  <c r="Y111" i="2"/>
  <c r="Z111" i="2" s="1"/>
  <c r="AA111" i="2" s="1"/>
  <c r="AC64" i="2"/>
  <c r="Y40" i="2"/>
  <c r="Z40" i="2" s="1"/>
  <c r="AA40" i="2" s="1"/>
  <c r="AC40" i="2"/>
  <c r="AC72" i="2"/>
  <c r="Y72" i="2"/>
  <c r="Z72" i="2" s="1"/>
  <c r="AA72" i="2" s="1"/>
  <c r="Y104" i="2"/>
  <c r="Z104" i="2" s="1"/>
  <c r="AA104" i="2" s="1"/>
  <c r="AC104" i="2"/>
  <c r="AC61" i="2"/>
  <c r="Y61" i="2"/>
  <c r="Z61" i="2" s="1"/>
  <c r="AA61" i="2" s="1"/>
  <c r="Y62" i="2"/>
  <c r="Z62" i="2" s="1"/>
  <c r="AA62" i="2" s="1"/>
  <c r="AC62" i="2"/>
  <c r="AC100" i="2"/>
  <c r="Y100" i="2"/>
  <c r="Z100" i="2" s="1"/>
  <c r="AA100" i="2" s="1"/>
  <c r="Y47" i="2"/>
  <c r="Z47" i="2" s="1"/>
  <c r="AA47" i="2" s="1"/>
  <c r="AC47" i="2"/>
  <c r="Y55" i="2"/>
  <c r="Z55" i="2" s="1"/>
  <c r="AA55" i="2" s="1"/>
  <c r="AC55" i="2"/>
  <c r="Z36" i="2"/>
  <c r="AA36" i="2" s="1"/>
  <c r="Z89" i="2"/>
  <c r="AA89" i="2" s="1"/>
  <c r="H121" i="6"/>
  <c r="AC26" i="2"/>
  <c r="Y26" i="2"/>
  <c r="Z26" i="2" s="1"/>
  <c r="AA26" i="2" s="1"/>
  <c r="AC31" i="2"/>
  <c r="Y31" i="2"/>
  <c r="Z31" i="2" s="1"/>
  <c r="AA31" i="2" s="1"/>
  <c r="AC33" i="2"/>
  <c r="Y33" i="2"/>
  <c r="Z33" i="2" s="1"/>
  <c r="AA33" i="2" s="1"/>
  <c r="AC95" i="2"/>
  <c r="Y95" i="2"/>
  <c r="Z95" i="2" s="1"/>
  <c r="AA95" i="2" s="1"/>
  <c r="AC113" i="2"/>
  <c r="Y113" i="2"/>
  <c r="Z113" i="2" s="1"/>
  <c r="AA113" i="2" s="1"/>
  <c r="AC109" i="2"/>
  <c r="Y109" i="2"/>
  <c r="Z109" i="2" s="1"/>
  <c r="AA109" i="2" s="1"/>
  <c r="AC38" i="2"/>
  <c r="Y38" i="2"/>
  <c r="Z38" i="2" s="1"/>
  <c r="AA38" i="2" s="1"/>
  <c r="H119" i="6"/>
  <c r="AC59" i="2"/>
  <c r="Y59" i="2"/>
  <c r="Z59" i="2" s="1"/>
  <c r="AA59" i="2" s="1"/>
  <c r="Z107" i="2"/>
  <c r="AA107" i="2" s="1"/>
  <c r="Z73" i="2"/>
  <c r="AA73" i="2" s="1"/>
  <c r="X67" i="2"/>
  <c r="X76" i="2"/>
  <c r="AC41" i="2"/>
  <c r="Y41" i="2"/>
  <c r="Z41" i="2" s="1"/>
  <c r="AA41" i="2" s="1"/>
  <c r="Y49" i="2"/>
  <c r="Z49" i="2" s="1"/>
  <c r="AA49" i="2" s="1"/>
  <c r="AC49" i="2"/>
  <c r="Y46" i="2"/>
  <c r="Z46" i="2" s="1"/>
  <c r="AA46" i="2" s="1"/>
  <c r="AC46" i="2"/>
  <c r="X74" i="2"/>
  <c r="X83" i="2"/>
  <c r="X92" i="2"/>
  <c r="X72" i="2"/>
  <c r="X69" i="2"/>
  <c r="X61" i="2"/>
  <c r="X96" i="2"/>
  <c r="X66" i="2"/>
  <c r="X27" i="2"/>
  <c r="X20" i="2"/>
  <c r="X78" i="2"/>
  <c r="X60" i="2"/>
  <c r="X98" i="2"/>
  <c r="X21" i="2"/>
  <c r="X81" i="2"/>
  <c r="X47" i="2"/>
  <c r="X49" i="2"/>
  <c r="H117" i="6"/>
  <c r="H118" i="6"/>
  <c r="Y25" i="2"/>
  <c r="Z25" i="2" s="1"/>
  <c r="AA25" i="2" s="1"/>
  <c r="AC25" i="2"/>
  <c r="AC86" i="2"/>
  <c r="AC76" i="2"/>
  <c r="Y76" i="2"/>
  <c r="Z76" i="2" s="1"/>
  <c r="AA76" i="2" s="1"/>
  <c r="AC87" i="2"/>
  <c r="Y87" i="2"/>
  <c r="Z87" i="2" s="1"/>
  <c r="AA87" i="2" s="1"/>
  <c r="H35" i="6"/>
  <c r="Y48" i="2"/>
  <c r="Z48" i="2" s="1"/>
  <c r="AA48" i="2" s="1"/>
  <c r="AC48" i="2"/>
  <c r="AC80" i="2"/>
  <c r="Y80" i="2"/>
  <c r="Z80" i="2" s="1"/>
  <c r="AA80" i="2" s="1"/>
  <c r="AC112" i="2"/>
  <c r="Y112" i="2"/>
  <c r="Z112" i="2" s="1"/>
  <c r="AA112" i="2" s="1"/>
  <c r="Y110" i="2"/>
  <c r="Z110" i="2" s="1"/>
  <c r="AA110" i="2" s="1"/>
  <c r="AC110" i="2"/>
  <c r="AC79" i="2"/>
  <c r="Y79" i="2"/>
  <c r="Z79" i="2" s="1"/>
  <c r="AA79" i="2" s="1"/>
  <c r="AC57" i="2"/>
  <c r="Y57" i="2"/>
  <c r="Z57" i="2" s="1"/>
  <c r="AA57" i="2" s="1"/>
  <c r="AC114" i="2"/>
  <c r="Y114" i="2"/>
  <c r="Z114" i="2" s="1"/>
  <c r="AA114" i="2" s="1"/>
  <c r="Z70" i="2"/>
  <c r="AA70" i="2" s="1"/>
  <c r="Y115" i="2"/>
  <c r="Z115" i="2" s="1"/>
  <c r="AA115" i="2" s="1"/>
  <c r="AC115" i="2"/>
  <c r="AC66" i="2"/>
  <c r="Y66" i="2"/>
  <c r="Z66" i="2" s="1"/>
  <c r="AA66" i="2" s="1"/>
  <c r="AC63" i="2"/>
  <c r="Y63" i="2"/>
  <c r="Z63" i="2" s="1"/>
  <c r="AA63" i="2" s="1"/>
  <c r="Z68" i="2"/>
  <c r="AA68" i="2" s="1"/>
  <c r="AC105" i="2"/>
  <c r="Y105" i="2"/>
  <c r="Z105" i="2" s="1"/>
  <c r="AA105" i="2" s="1"/>
  <c r="Y53" i="2"/>
  <c r="Z53" i="2" s="1"/>
  <c r="AA53" i="2" s="1"/>
  <c r="AC53" i="2"/>
  <c r="AC60" i="2"/>
  <c r="Y101" i="2"/>
  <c r="Z101" i="2" s="1"/>
  <c r="AA101" i="2" s="1"/>
  <c r="AC101" i="2"/>
  <c r="H33" i="6"/>
  <c r="Z75" i="2"/>
  <c r="AA75" i="2" s="1"/>
  <c r="AC82" i="2"/>
  <c r="Z116" i="2"/>
  <c r="AA116" i="2" s="1"/>
  <c r="Z92" i="2"/>
  <c r="AA92" i="2" s="1"/>
  <c r="X39" i="2"/>
  <c r="X35" i="2"/>
  <c r="X99" i="2"/>
  <c r="X95" i="2"/>
  <c r="X25" i="2"/>
  <c r="H122" i="6"/>
  <c r="AC103" i="2"/>
  <c r="Y103" i="2"/>
  <c r="Z103" i="2" s="1"/>
  <c r="AA103" i="2" s="1"/>
  <c r="X54" i="2"/>
  <c r="X91" i="2"/>
  <c r="X44" i="2"/>
  <c r="X71" i="2"/>
  <c r="X70" i="2"/>
  <c r="X45" i="2"/>
  <c r="X104" i="2"/>
  <c r="X29" i="2"/>
  <c r="X34" i="2"/>
  <c r="X93" i="2"/>
  <c r="X28" i="2"/>
  <c r="X57" i="2"/>
  <c r="X116" i="2"/>
  <c r="X101" i="2"/>
  <c r="AC32" i="2"/>
  <c r="Y32" i="2"/>
  <c r="Z32" i="2" s="1"/>
  <c r="AA32" i="2" s="1"/>
  <c r="AC24" i="2"/>
  <c r="Y24" i="2"/>
  <c r="Z24" i="2" s="1"/>
  <c r="AA24" i="2" s="1"/>
  <c r="AC94" i="2"/>
  <c r="Y44" i="2"/>
  <c r="Z44" i="2" s="1"/>
  <c r="AA44" i="2" s="1"/>
  <c r="AC44" i="2"/>
  <c r="Y45" i="2"/>
  <c r="Z45" i="2" s="1"/>
  <c r="AA45" i="2" s="1"/>
  <c r="AC45" i="2"/>
  <c r="Z102" i="2"/>
  <c r="AA102" i="2" s="1"/>
  <c r="Z98" i="2"/>
  <c r="AA98" i="2" s="1"/>
  <c r="AC88" i="2"/>
  <c r="Y88" i="2"/>
  <c r="Z88" i="2" s="1"/>
  <c r="AA88" i="2" s="1"/>
  <c r="AC90" i="2"/>
  <c r="AC71" i="2"/>
  <c r="Y71" i="2"/>
  <c r="Z71" i="2" s="1"/>
  <c r="AA71" i="2" s="1"/>
  <c r="AC69" i="2"/>
  <c r="Y69" i="2"/>
  <c r="Z69" i="2" s="1"/>
  <c r="AA69" i="2" s="1"/>
  <c r="AC34" i="2"/>
  <c r="AC50" i="2"/>
  <c r="Z84" i="2"/>
  <c r="AA84" i="2" s="1"/>
  <c r="AC22" i="2"/>
  <c r="Y22" i="2"/>
  <c r="Z22" i="2" s="1"/>
  <c r="AA22" i="2" s="1"/>
  <c r="AC28" i="2"/>
  <c r="Y28" i="2"/>
  <c r="Z28" i="2" s="1"/>
  <c r="AA28" i="2" s="1"/>
  <c r="Y52" i="2"/>
  <c r="Z52" i="2" s="1"/>
  <c r="AA52" i="2" s="1"/>
  <c r="AC52" i="2"/>
  <c r="H34" i="6"/>
  <c r="AC27" i="2"/>
  <c r="Y27" i="2"/>
  <c r="Z27" i="2" s="1"/>
  <c r="AA27" i="2" s="1"/>
  <c r="Z106" i="2"/>
  <c r="AA106" i="2" s="1"/>
  <c r="P17" i="2"/>
  <c r="P32" i="6"/>
  <c r="AM124" i="2"/>
  <c r="Q124" i="2"/>
  <c r="AB124" i="2"/>
  <c r="AC17" i="2"/>
  <c r="T59" i="2"/>
  <c r="T91" i="2"/>
  <c r="T42" i="2"/>
  <c r="T106" i="2"/>
  <c r="T66" i="2"/>
  <c r="T36" i="2"/>
  <c r="T29" i="2"/>
  <c r="T43" i="2"/>
  <c r="T75" i="2"/>
  <c r="T107" i="2"/>
  <c r="T74" i="2"/>
  <c r="T85" i="2"/>
  <c r="T58" i="2"/>
  <c r="T89" i="2"/>
  <c r="T40" i="2"/>
  <c r="T70" i="2"/>
  <c r="T109" i="2"/>
  <c r="T28" i="2"/>
  <c r="T102" i="2"/>
  <c r="T76" i="2"/>
  <c r="T55" i="2"/>
  <c r="T52" i="2"/>
  <c r="T39" i="2"/>
  <c r="T111" i="2"/>
  <c r="T49" i="2"/>
  <c r="T103" i="2"/>
  <c r="T56" i="2"/>
  <c r="T61" i="2"/>
  <c r="T46" i="2"/>
  <c r="T100" i="2"/>
  <c r="T33" i="2"/>
  <c r="T96" i="2"/>
  <c r="T35" i="2"/>
  <c r="T67" i="2"/>
  <c r="T99" i="2"/>
  <c r="T65" i="2"/>
  <c r="T73" i="2"/>
  <c r="T77" i="2"/>
  <c r="T81" i="2"/>
  <c r="T34" i="2"/>
  <c r="T108" i="2"/>
  <c r="T98" i="2"/>
  <c r="T90" i="2"/>
  <c r="T60" i="2"/>
  <c r="T80" i="2"/>
  <c r="T93" i="2"/>
  <c r="T30" i="2"/>
  <c r="T78" i="2"/>
  <c r="T69" i="2"/>
  <c r="T63" i="2"/>
  <c r="T86" i="2"/>
  <c r="T31" i="2"/>
  <c r="T82" i="2"/>
  <c r="T32" i="2"/>
  <c r="T104" i="2"/>
  <c r="T45" i="2"/>
  <c r="T41" i="2"/>
  <c r="T57" i="2"/>
  <c r="T88" i="2"/>
  <c r="T62" i="2"/>
  <c r="T64" i="2"/>
  <c r="T110" i="2"/>
  <c r="T68" i="2"/>
  <c r="T53" i="2"/>
  <c r="T47" i="2"/>
  <c r="T51" i="2"/>
  <c r="T83" i="2"/>
  <c r="T115" i="2"/>
  <c r="T97" i="2"/>
  <c r="T92" i="2"/>
  <c r="T84" i="2"/>
  <c r="T44" i="2"/>
  <c r="T37" i="2"/>
  <c r="T87" i="2"/>
  <c r="T114" i="2"/>
  <c r="T48" i="2"/>
  <c r="T112" i="2"/>
  <c r="T71" i="2"/>
  <c r="T72" i="2"/>
  <c r="T79" i="2"/>
  <c r="T113" i="2"/>
  <c r="T38" i="2"/>
  <c r="T95" i="2"/>
  <c r="T101" i="2"/>
  <c r="T50" i="2"/>
  <c r="T94" i="2"/>
  <c r="T54" i="2"/>
  <c r="T105" i="2"/>
  <c r="AI124" i="2"/>
  <c r="P122" i="6"/>
  <c r="P52" i="6"/>
  <c r="P23" i="2"/>
  <c r="T23" i="2" s="1"/>
  <c r="M124" i="2"/>
  <c r="X124" i="2"/>
  <c r="Y124" i="2" s="1"/>
  <c r="D126" i="2"/>
  <c r="Z17" i="2"/>
  <c r="S18" i="2"/>
  <c r="S24" i="6"/>
  <c r="S19" i="2"/>
  <c r="H112" i="7"/>
  <c r="C56" i="7"/>
  <c r="C61" i="2"/>
  <c r="C168" i="2" s="1"/>
  <c r="H52" i="6"/>
  <c r="B22" i="2"/>
  <c r="B129" i="2" s="1"/>
  <c r="C28" i="6"/>
  <c r="B17" i="7"/>
  <c r="A22" i="5"/>
  <c r="L124" i="2"/>
  <c r="D20" i="2"/>
  <c r="D15" i="7"/>
  <c r="M24" i="6"/>
  <c r="M23" i="6"/>
  <c r="K17" i="2"/>
  <c r="K117" i="2" s="1"/>
  <c r="R169" i="2" l="1"/>
  <c r="AD67" i="2"/>
  <c r="AF67" i="2" s="1"/>
  <c r="AD23" i="2"/>
  <c r="AE23" i="2" s="1"/>
  <c r="R219" i="2"/>
  <c r="R140" i="2"/>
  <c r="Y125" i="2"/>
  <c r="Z125" i="2" s="1"/>
  <c r="R168" i="2"/>
  <c r="R196" i="2"/>
  <c r="R178" i="2"/>
  <c r="R133" i="2"/>
  <c r="R209" i="2"/>
  <c r="R212" i="2"/>
  <c r="R203" i="2"/>
  <c r="R136" i="2"/>
  <c r="R146" i="2"/>
  <c r="R144" i="2"/>
  <c r="R155" i="2"/>
  <c r="R217" i="2"/>
  <c r="R183" i="2"/>
  <c r="R202" i="2"/>
  <c r="R201" i="2"/>
  <c r="R130" i="2"/>
  <c r="R192" i="2"/>
  <c r="R159" i="2"/>
  <c r="R131" i="2"/>
  <c r="R198" i="2"/>
  <c r="R170" i="2"/>
  <c r="R181" i="2"/>
  <c r="R142" i="2"/>
  <c r="R205" i="2"/>
  <c r="R139" i="2"/>
  <c r="R182" i="2"/>
  <c r="R175" i="2"/>
  <c r="R193" i="2"/>
  <c r="R174" i="2"/>
  <c r="R179" i="2"/>
  <c r="R132" i="2"/>
  <c r="R154" i="2"/>
  <c r="R163" i="2"/>
  <c r="R162" i="2"/>
  <c r="R157" i="2"/>
  <c r="R199" i="2"/>
  <c r="R197" i="2"/>
  <c r="R129" i="2"/>
  <c r="R180" i="2"/>
  <c r="R188" i="2"/>
  <c r="R172" i="2"/>
  <c r="R158" i="2"/>
  <c r="R151" i="2"/>
  <c r="R141" i="2"/>
  <c r="R194" i="2"/>
  <c r="R156" i="2"/>
  <c r="R164" i="2"/>
  <c r="R210" i="2"/>
  <c r="R213" i="2"/>
  <c r="R222" i="2"/>
  <c r="R204" i="2"/>
  <c r="R135" i="2"/>
  <c r="R218" i="2"/>
  <c r="R147" i="2"/>
  <c r="R134" i="2"/>
  <c r="R145" i="2"/>
  <c r="R161" i="2"/>
  <c r="R187" i="2"/>
  <c r="R220" i="2"/>
  <c r="R167" i="2"/>
  <c r="R185" i="2"/>
  <c r="R189" i="2"/>
  <c r="R150" i="2"/>
  <c r="R186" i="2"/>
  <c r="R215" i="2"/>
  <c r="R148" i="2"/>
  <c r="R152" i="2"/>
  <c r="R137" i="2"/>
  <c r="R195" i="2"/>
  <c r="R211" i="2"/>
  <c r="R206" i="2"/>
  <c r="R191" i="2"/>
  <c r="R223" i="2"/>
  <c r="R153" i="2"/>
  <c r="R207" i="2"/>
  <c r="R221" i="2"/>
  <c r="R176" i="2"/>
  <c r="R171" i="2"/>
  <c r="R177" i="2"/>
  <c r="R216" i="2"/>
  <c r="R214" i="2"/>
  <c r="R138" i="2"/>
  <c r="R143" i="2"/>
  <c r="R165" i="2"/>
  <c r="R200" i="2"/>
  <c r="R160" i="2"/>
  <c r="R208" i="2"/>
  <c r="R166" i="2"/>
  <c r="R184" i="2"/>
  <c r="AI125" i="2"/>
  <c r="AJ125" i="2" s="1"/>
  <c r="AK125" i="2" s="1"/>
  <c r="AE127" i="2"/>
  <c r="T127" i="2"/>
  <c r="AF126" i="2"/>
  <c r="AG126" i="2"/>
  <c r="I126" i="2"/>
  <c r="AM125" i="2"/>
  <c r="M125" i="2"/>
  <c r="N125" i="2" s="1"/>
  <c r="O125" i="2" s="1"/>
  <c r="L125" i="2"/>
  <c r="Q125" i="2"/>
  <c r="AB125" i="2"/>
  <c r="V126" i="2"/>
  <c r="U126" i="2"/>
  <c r="N118" i="6"/>
  <c r="N52" i="6"/>
  <c r="P120" i="6"/>
  <c r="N34" i="6"/>
  <c r="N33" i="6"/>
  <c r="N119" i="6"/>
  <c r="N121" i="6"/>
  <c r="P121" i="6"/>
  <c r="V119" i="6"/>
  <c r="N120" i="6"/>
  <c r="P23" i="6"/>
  <c r="N117" i="6"/>
  <c r="V117" i="6"/>
  <c r="P117" i="6"/>
  <c r="AD86" i="2"/>
  <c r="AE86" i="2" s="1"/>
  <c r="AD58" i="2"/>
  <c r="AF58" i="2" s="1"/>
  <c r="AD82" i="2"/>
  <c r="AF82" i="2" s="1"/>
  <c r="AD64" i="2"/>
  <c r="AF64" i="2" s="1"/>
  <c r="AD50" i="2"/>
  <c r="AE50" i="2" s="1"/>
  <c r="AD60" i="2"/>
  <c r="AF60" i="2" s="1"/>
  <c r="AD51" i="2"/>
  <c r="AE51" i="2" s="1"/>
  <c r="AC19" i="2"/>
  <c r="AD19" i="2" s="1"/>
  <c r="AE19" i="2" s="1"/>
  <c r="AD34" i="2"/>
  <c r="AF34" i="2" s="1"/>
  <c r="AD81" i="2"/>
  <c r="AE81" i="2" s="1"/>
  <c r="AD74" i="2"/>
  <c r="AF74" i="2" s="1"/>
  <c r="P34" i="6"/>
  <c r="V34" i="6"/>
  <c r="V33" i="6"/>
  <c r="P33" i="6"/>
  <c r="P29" i="6"/>
  <c r="AD90" i="2"/>
  <c r="AF90" i="2" s="1"/>
  <c r="P118" i="6"/>
  <c r="V118" i="6"/>
  <c r="AD56" i="2"/>
  <c r="AE56" i="2" s="1"/>
  <c r="AD27" i="2"/>
  <c r="AE27" i="2" s="1"/>
  <c r="AD22" i="2"/>
  <c r="AE22" i="2" s="1"/>
  <c r="AD42" i="2"/>
  <c r="AE42" i="2" s="1"/>
  <c r="AD94" i="2"/>
  <c r="AE94" i="2" s="1"/>
  <c r="AD78" i="2"/>
  <c r="AF78" i="2" s="1"/>
  <c r="AD46" i="2"/>
  <c r="AE46" i="2" s="1"/>
  <c r="V120" i="6"/>
  <c r="AD49" i="2"/>
  <c r="AE49" i="2" s="1"/>
  <c r="AD28" i="2"/>
  <c r="AE28" i="2" s="1"/>
  <c r="AD53" i="2"/>
  <c r="AE53" i="2" s="1"/>
  <c r="AD47" i="2"/>
  <c r="AF47" i="2" s="1"/>
  <c r="AD62" i="2"/>
  <c r="AE62" i="2" s="1"/>
  <c r="AD104" i="2"/>
  <c r="AF104" i="2" s="1"/>
  <c r="AD40" i="2"/>
  <c r="AE40" i="2" s="1"/>
  <c r="AD97" i="2"/>
  <c r="AE97" i="2" s="1"/>
  <c r="AD43" i="2"/>
  <c r="AE43" i="2" s="1"/>
  <c r="AD83" i="2"/>
  <c r="AE83" i="2" s="1"/>
  <c r="AD38" i="2"/>
  <c r="AE38" i="2" s="1"/>
  <c r="AD113" i="2"/>
  <c r="AE113" i="2" s="1"/>
  <c r="AD33" i="2"/>
  <c r="AE33" i="2" s="1"/>
  <c r="AD26" i="2"/>
  <c r="AE26" i="2" s="1"/>
  <c r="AD71" i="2"/>
  <c r="AE71" i="2" s="1"/>
  <c r="AD45" i="2"/>
  <c r="AE45" i="2" s="1"/>
  <c r="AD32" i="2"/>
  <c r="AE32" i="2" s="1"/>
  <c r="AD105" i="2"/>
  <c r="AE105" i="2" s="1"/>
  <c r="AD115" i="2"/>
  <c r="AE115" i="2" s="1"/>
  <c r="AD48" i="2"/>
  <c r="AE48" i="2" s="1"/>
  <c r="AD87" i="2"/>
  <c r="AE87" i="2" s="1"/>
  <c r="AD25" i="2"/>
  <c r="AE25" i="2" s="1"/>
  <c r="AD100" i="2"/>
  <c r="AE100" i="2" s="1"/>
  <c r="AD61" i="2"/>
  <c r="AE61" i="2" s="1"/>
  <c r="AD72" i="2"/>
  <c r="AF72" i="2" s="1"/>
  <c r="AD29" i="2"/>
  <c r="AE29" i="2" s="1"/>
  <c r="AD30" i="2"/>
  <c r="AE30" i="2" s="1"/>
  <c r="AD37" i="2"/>
  <c r="AE37" i="2" s="1"/>
  <c r="AD65" i="2"/>
  <c r="AF65" i="2" s="1"/>
  <c r="AD77" i="2"/>
  <c r="AF77" i="2" s="1"/>
  <c r="AD35" i="2"/>
  <c r="AF35" i="2" s="1"/>
  <c r="AD69" i="2"/>
  <c r="AE69" i="2" s="1"/>
  <c r="AD44" i="2"/>
  <c r="AE44" i="2" s="1"/>
  <c r="AD24" i="2"/>
  <c r="AE24" i="2" s="1"/>
  <c r="AD101" i="2"/>
  <c r="AF101" i="2" s="1"/>
  <c r="AD110" i="2"/>
  <c r="AE110" i="2" s="1"/>
  <c r="AD96" i="2"/>
  <c r="AF96" i="2" s="1"/>
  <c r="AD70" i="2"/>
  <c r="AF70" i="2" s="1"/>
  <c r="AD66" i="2"/>
  <c r="AE66" i="2" s="1"/>
  <c r="AD109" i="2"/>
  <c r="AE109" i="2" s="1"/>
  <c r="AD95" i="2"/>
  <c r="AE95" i="2" s="1"/>
  <c r="AD31" i="2"/>
  <c r="AE31" i="2" s="1"/>
  <c r="AD91" i="2"/>
  <c r="AE91" i="2" s="1"/>
  <c r="AD98" i="2"/>
  <c r="AE98" i="2" s="1"/>
  <c r="AD92" i="2"/>
  <c r="AE92" i="2" s="1"/>
  <c r="AD89" i="2"/>
  <c r="AE89" i="2" s="1"/>
  <c r="AD73" i="2"/>
  <c r="AE73" i="2" s="1"/>
  <c r="AD52" i="2"/>
  <c r="AE52" i="2" s="1"/>
  <c r="AD88" i="2"/>
  <c r="AE88" i="2" s="1"/>
  <c r="AD103" i="2"/>
  <c r="AE103" i="2" s="1"/>
  <c r="AD63" i="2"/>
  <c r="AE63" i="2" s="1"/>
  <c r="AD57" i="2"/>
  <c r="AE57" i="2" s="1"/>
  <c r="AD80" i="2"/>
  <c r="AE80" i="2" s="1"/>
  <c r="AD76" i="2"/>
  <c r="AE76" i="2" s="1"/>
  <c r="AD41" i="2"/>
  <c r="AE41" i="2" s="1"/>
  <c r="AD59" i="2"/>
  <c r="AE59" i="2" s="1"/>
  <c r="AD111" i="2"/>
  <c r="AE111" i="2" s="1"/>
  <c r="AD108" i="2"/>
  <c r="AE108" i="2" s="1"/>
  <c r="AD93" i="2"/>
  <c r="AE93" i="2" s="1"/>
  <c r="AD18" i="2"/>
  <c r="AE18" i="2" s="1"/>
  <c r="AD36" i="2"/>
  <c r="AE36" i="2" s="1"/>
  <c r="AD107" i="2"/>
  <c r="AE107" i="2" s="1"/>
  <c r="AD106" i="2"/>
  <c r="AE106" i="2" s="1"/>
  <c r="AD55" i="2"/>
  <c r="AE55" i="2" s="1"/>
  <c r="AD85" i="2"/>
  <c r="AE85" i="2" s="1"/>
  <c r="AD116" i="2"/>
  <c r="AE116" i="2" s="1"/>
  <c r="AD75" i="2"/>
  <c r="AE75" i="2" s="1"/>
  <c r="AD114" i="2"/>
  <c r="AE114" i="2" s="1"/>
  <c r="AD79" i="2"/>
  <c r="AE79" i="2" s="1"/>
  <c r="AD112" i="2"/>
  <c r="AE112" i="2" s="1"/>
  <c r="AD68" i="2"/>
  <c r="AE68" i="2" s="1"/>
  <c r="AD54" i="2"/>
  <c r="AE54" i="2" s="1"/>
  <c r="AD39" i="2"/>
  <c r="AE39" i="2" s="1"/>
  <c r="AD84" i="2"/>
  <c r="AE84" i="2" s="1"/>
  <c r="AD102" i="2"/>
  <c r="AE102" i="2" s="1"/>
  <c r="AD99" i="2"/>
  <c r="AE99" i="2" s="1"/>
  <c r="V29" i="6"/>
  <c r="V32" i="6"/>
  <c r="V31" i="6"/>
  <c r="V52" i="6"/>
  <c r="N122" i="6"/>
  <c r="V122" i="6"/>
  <c r="V28" i="6"/>
  <c r="H23" i="6"/>
  <c r="AJ124" i="2"/>
  <c r="J95" i="6"/>
  <c r="J49" i="6"/>
  <c r="J36" i="6"/>
  <c r="J99" i="6"/>
  <c r="J83" i="6"/>
  <c r="J65" i="6"/>
  <c r="J60" i="6"/>
  <c r="J43" i="6"/>
  <c r="J107" i="6"/>
  <c r="J45" i="6"/>
  <c r="J28" i="6"/>
  <c r="J38" i="6"/>
  <c r="J63" i="6"/>
  <c r="J109" i="6"/>
  <c r="J87" i="6"/>
  <c r="J84" i="6"/>
  <c r="J85" i="6"/>
  <c r="J61" i="6"/>
  <c r="J50" i="6"/>
  <c r="J80" i="6"/>
  <c r="J118" i="6"/>
  <c r="J53" i="6"/>
  <c r="J112" i="6"/>
  <c r="J89" i="6"/>
  <c r="J82" i="6"/>
  <c r="J52" i="6"/>
  <c r="J116" i="6"/>
  <c r="J96" i="6"/>
  <c r="J70" i="6"/>
  <c r="J111" i="6"/>
  <c r="J58" i="6"/>
  <c r="J72" i="6"/>
  <c r="J77" i="6"/>
  <c r="J44" i="6"/>
  <c r="J114" i="6"/>
  <c r="J69" i="6"/>
  <c r="J33" i="6"/>
  <c r="J31" i="6"/>
  <c r="J75" i="6"/>
  <c r="J90" i="6"/>
  <c r="J79" i="6"/>
  <c r="J56" i="6"/>
  <c r="J39" i="6"/>
  <c r="J37" i="6"/>
  <c r="J67" i="6"/>
  <c r="J51" i="6"/>
  <c r="J119" i="6"/>
  <c r="J115" i="6"/>
  <c r="J55" i="6"/>
  <c r="J48" i="6"/>
  <c r="J41" i="6"/>
  <c r="J62" i="6"/>
  <c r="J110" i="6"/>
  <c r="J64" i="6"/>
  <c r="J57" i="6"/>
  <c r="J108" i="6"/>
  <c r="J93" i="6"/>
  <c r="J103" i="6"/>
  <c r="J104" i="6"/>
  <c r="J121" i="6"/>
  <c r="J78" i="6"/>
  <c r="J47" i="6"/>
  <c r="J122" i="6"/>
  <c r="J92" i="6"/>
  <c r="J35" i="6"/>
  <c r="J100" i="6"/>
  <c r="J88" i="6"/>
  <c r="J32" i="6"/>
  <c r="J97" i="6"/>
  <c r="J74" i="6"/>
  <c r="J46" i="6"/>
  <c r="J113" i="6"/>
  <c r="J102" i="6"/>
  <c r="J42" i="6"/>
  <c r="J105" i="6"/>
  <c r="J86" i="6"/>
  <c r="J71" i="6"/>
  <c r="J34" i="6"/>
  <c r="J94" i="6"/>
  <c r="J120" i="6"/>
  <c r="J76" i="6"/>
  <c r="J98" i="6"/>
  <c r="J40" i="6"/>
  <c r="J66" i="6"/>
  <c r="J54" i="6"/>
  <c r="J106" i="6"/>
  <c r="J81" i="6"/>
  <c r="J101" i="6"/>
  <c r="J91" i="6"/>
  <c r="J73" i="6"/>
  <c r="J59" i="6"/>
  <c r="J117" i="6"/>
  <c r="D127" i="2"/>
  <c r="S25" i="6"/>
  <c r="X17" i="2"/>
  <c r="O19" i="2"/>
  <c r="P19" i="2" s="1"/>
  <c r="T19" i="2" s="1"/>
  <c r="S20" i="2"/>
  <c r="Q39" i="6"/>
  <c r="Q40" i="6"/>
  <c r="C62" i="2"/>
  <c r="C169" i="2" s="1"/>
  <c r="C57" i="7"/>
  <c r="A23" i="5"/>
  <c r="B23" i="2"/>
  <c r="B130" i="2" s="1"/>
  <c r="C29" i="6"/>
  <c r="B18" i="7"/>
  <c r="M25" i="6"/>
  <c r="G37" i="6"/>
  <c r="G24" i="6"/>
  <c r="G23" i="6"/>
  <c r="G38" i="6"/>
  <c r="G36" i="6"/>
  <c r="G35" i="6"/>
  <c r="G34" i="6"/>
  <c r="G39" i="6"/>
  <c r="W124" i="2"/>
  <c r="W117" i="2"/>
  <c r="N117" i="2"/>
  <c r="D21" i="2"/>
  <c r="D16" i="7"/>
  <c r="AE67" i="2" l="1"/>
  <c r="AF23" i="2"/>
  <c r="AE34" i="2"/>
  <c r="R125" i="2"/>
  <c r="AC125" i="2" s="1"/>
  <c r="W126" i="2"/>
  <c r="AF86" i="2"/>
  <c r="I127" i="2"/>
  <c r="AH126" i="2"/>
  <c r="V127" i="2"/>
  <c r="U127" i="2"/>
  <c r="AC127" i="2"/>
  <c r="AE128" i="2"/>
  <c r="T128" i="2"/>
  <c r="K126" i="2"/>
  <c r="J126" i="2"/>
  <c r="AI126" i="2" s="1"/>
  <c r="AG127" i="2"/>
  <c r="AF127" i="2"/>
  <c r="AJ127" i="2"/>
  <c r="AK127" i="2" s="1"/>
  <c r="AI127" i="2"/>
  <c r="AF62" i="2"/>
  <c r="AE60" i="2"/>
  <c r="AE58" i="2"/>
  <c r="AF29" i="2"/>
  <c r="AE64" i="2"/>
  <c r="AE82" i="2"/>
  <c r="T33" i="6"/>
  <c r="T120" i="6"/>
  <c r="T34" i="6"/>
  <c r="T118" i="6"/>
  <c r="T119" i="6"/>
  <c r="T121" i="6"/>
  <c r="T52" i="6"/>
  <c r="T117" i="6"/>
  <c r="AE74" i="2"/>
  <c r="AF50" i="2"/>
  <c r="AF76" i="2"/>
  <c r="AF66" i="2"/>
  <c r="AE104" i="2"/>
  <c r="AF81" i="2"/>
  <c r="AE35" i="2"/>
  <c r="AF51" i="2"/>
  <c r="AF45" i="2"/>
  <c r="AE78" i="2"/>
  <c r="AE90" i="2"/>
  <c r="AE72" i="2"/>
  <c r="Y20" i="2"/>
  <c r="Z20" i="2" s="1"/>
  <c r="AA20" i="2" s="1"/>
  <c r="AC20" i="2"/>
  <c r="AF95" i="2"/>
  <c r="AF42" i="2"/>
  <c r="AF56" i="2"/>
  <c r="AF91" i="2"/>
  <c r="AF46" i="2"/>
  <c r="AF94" i="2"/>
  <c r="AF40" i="2"/>
  <c r="AF43" i="2"/>
  <c r="AF109" i="2"/>
  <c r="AF33" i="2"/>
  <c r="AF19" i="2"/>
  <c r="AF85" i="2"/>
  <c r="AE70" i="2"/>
  <c r="AF80" i="2"/>
  <c r="AE96" i="2"/>
  <c r="AE65" i="2"/>
  <c r="AE47" i="2"/>
  <c r="AE101" i="2"/>
  <c r="AF30" i="2"/>
  <c r="AF87" i="2"/>
  <c r="AF105" i="2"/>
  <c r="AF28" i="2"/>
  <c r="AF49" i="2"/>
  <c r="AF48" i="2"/>
  <c r="AF31" i="2"/>
  <c r="AF73" i="2"/>
  <c r="AF71" i="2"/>
  <c r="AF53" i="2"/>
  <c r="AF83" i="2"/>
  <c r="AF108" i="2"/>
  <c r="AF100" i="2"/>
  <c r="AF89" i="2"/>
  <c r="AF37" i="2"/>
  <c r="AF38" i="2"/>
  <c r="AF97" i="2"/>
  <c r="AF52" i="2"/>
  <c r="AF44" i="2"/>
  <c r="AF113" i="2"/>
  <c r="AF114" i="2"/>
  <c r="AE77" i="2"/>
  <c r="AF61" i="2"/>
  <c r="AF115" i="2"/>
  <c r="AF32" i="2"/>
  <c r="AF111" i="2"/>
  <c r="AF59" i="2"/>
  <c r="AF98" i="2"/>
  <c r="AF110" i="2"/>
  <c r="AF106" i="2"/>
  <c r="AF69" i="2"/>
  <c r="AF54" i="2"/>
  <c r="AF93" i="2"/>
  <c r="AF88" i="2"/>
  <c r="AF99" i="2"/>
  <c r="AF84" i="2"/>
  <c r="AF55" i="2"/>
  <c r="AF79" i="2"/>
  <c r="AF63" i="2"/>
  <c r="AF68" i="2"/>
  <c r="AF36" i="2"/>
  <c r="AF103" i="2"/>
  <c r="AF57" i="2"/>
  <c r="AF102" i="2"/>
  <c r="AF92" i="2"/>
  <c r="AF75" i="2"/>
  <c r="AF107" i="2"/>
  <c r="AF112" i="2"/>
  <c r="AF39" i="2"/>
  <c r="AF41" i="2"/>
  <c r="T122" i="6"/>
  <c r="J24" i="6"/>
  <c r="H24" i="6"/>
  <c r="K68" i="6"/>
  <c r="J68" i="6"/>
  <c r="V23" i="6"/>
  <c r="V30" i="6"/>
  <c r="N23" i="6"/>
  <c r="AK124" i="2"/>
  <c r="G25" i="6"/>
  <c r="K81" i="6"/>
  <c r="K120" i="6"/>
  <c r="K86" i="6"/>
  <c r="K113" i="6"/>
  <c r="K105" i="6"/>
  <c r="K104" i="6"/>
  <c r="K115" i="6"/>
  <c r="K90" i="6"/>
  <c r="K96" i="6"/>
  <c r="K89" i="6"/>
  <c r="K80" i="6"/>
  <c r="K99" i="6"/>
  <c r="K55" i="6"/>
  <c r="K67" i="6"/>
  <c r="K79" i="6"/>
  <c r="K77" i="6"/>
  <c r="K70" i="6"/>
  <c r="K82" i="6"/>
  <c r="K107" i="6"/>
  <c r="K47" i="6"/>
  <c r="K75" i="6"/>
  <c r="K114" i="6"/>
  <c r="K58" i="6"/>
  <c r="K118" i="6"/>
  <c r="K62" i="6"/>
  <c r="K102" i="6"/>
  <c r="K78" i="6"/>
  <c r="K93" i="6"/>
  <c r="K56" i="6"/>
  <c r="K111" i="6"/>
  <c r="K61" i="6"/>
  <c r="K65" i="6"/>
  <c r="K49" i="6"/>
  <c r="K92" i="6"/>
  <c r="K63" i="6"/>
  <c r="K108" i="6"/>
  <c r="K52" i="6"/>
  <c r="K109" i="6"/>
  <c r="K121" i="6"/>
  <c r="K53" i="6"/>
  <c r="K44" i="6"/>
  <c r="K45" i="6"/>
  <c r="K60" i="6"/>
  <c r="K72" i="6"/>
  <c r="K76" i="6"/>
  <c r="K119" i="6"/>
  <c r="K103" i="6"/>
  <c r="K54" i="6"/>
  <c r="K91" i="6"/>
  <c r="K69" i="6"/>
  <c r="K43" i="6"/>
  <c r="K84" i="6"/>
  <c r="K48" i="6"/>
  <c r="K100" i="6"/>
  <c r="K83" i="6"/>
  <c r="K71" i="6"/>
  <c r="K98" i="6"/>
  <c r="K41" i="6"/>
  <c r="K64" i="6"/>
  <c r="K95" i="6"/>
  <c r="K74" i="6"/>
  <c r="K117" i="6"/>
  <c r="K66" i="6"/>
  <c r="K101" i="6"/>
  <c r="K73" i="6"/>
  <c r="K106" i="6"/>
  <c r="K51" i="6"/>
  <c r="K87" i="6"/>
  <c r="K94" i="6"/>
  <c r="K116" i="6"/>
  <c r="K110" i="6"/>
  <c r="K46" i="6"/>
  <c r="K85" i="6"/>
  <c r="K97" i="6"/>
  <c r="K57" i="6"/>
  <c r="K50" i="6"/>
  <c r="K122" i="6"/>
  <c r="K88" i="6"/>
  <c r="K112" i="6"/>
  <c r="K59" i="6"/>
  <c r="K40" i="6"/>
  <c r="K42" i="6"/>
  <c r="D128" i="2"/>
  <c r="Q35" i="6"/>
  <c r="O20" i="2"/>
  <c r="P20" i="2" s="1"/>
  <c r="S21" i="2"/>
  <c r="K36" i="6"/>
  <c r="K37" i="6"/>
  <c r="K34" i="6"/>
  <c r="K35" i="6"/>
  <c r="K39" i="6"/>
  <c r="K38" i="6"/>
  <c r="Q92" i="6"/>
  <c r="Q68" i="6"/>
  <c r="Q60" i="6"/>
  <c r="Q118" i="6"/>
  <c r="Q87" i="6"/>
  <c r="Q71" i="6"/>
  <c r="Q44" i="6"/>
  <c r="W58" i="6"/>
  <c r="Q63" i="6"/>
  <c r="Q67" i="6"/>
  <c r="Q58" i="6"/>
  <c r="Q93" i="6"/>
  <c r="Q114" i="6"/>
  <c r="Q120" i="6"/>
  <c r="Q51" i="6"/>
  <c r="Q119" i="6"/>
  <c r="Q64" i="6"/>
  <c r="Q52" i="6"/>
  <c r="Q54" i="6"/>
  <c r="Q110" i="6"/>
  <c r="Q108" i="6"/>
  <c r="Q99" i="6"/>
  <c r="Q95" i="6"/>
  <c r="Q43" i="6"/>
  <c r="Q59" i="6"/>
  <c r="Q75" i="6"/>
  <c r="Q89" i="6"/>
  <c r="Q65" i="6"/>
  <c r="Q48" i="6"/>
  <c r="Q76" i="6"/>
  <c r="Q112" i="6"/>
  <c r="Q121" i="6"/>
  <c r="Q96" i="6"/>
  <c r="Q86" i="6"/>
  <c r="W40" i="6"/>
  <c r="Q78" i="6"/>
  <c r="Q85" i="6"/>
  <c r="Q109" i="6"/>
  <c r="Q107" i="6"/>
  <c r="Q70" i="6"/>
  <c r="Q102" i="6"/>
  <c r="Q41" i="6"/>
  <c r="Q115" i="6"/>
  <c r="Q117" i="6"/>
  <c r="Q61" i="6"/>
  <c r="Q104" i="6"/>
  <c r="Q101" i="6"/>
  <c r="Q72" i="6"/>
  <c r="Q46" i="6"/>
  <c r="Q69" i="6"/>
  <c r="Q56" i="6"/>
  <c r="Q47" i="6"/>
  <c r="Q122" i="6"/>
  <c r="Q62" i="6"/>
  <c r="Q66" i="6"/>
  <c r="Q49" i="6"/>
  <c r="Q83" i="6"/>
  <c r="Q57" i="6"/>
  <c r="Q100" i="6"/>
  <c r="Q113" i="6"/>
  <c r="Q116" i="6"/>
  <c r="Q74" i="6"/>
  <c r="Q73" i="6"/>
  <c r="Q94" i="6"/>
  <c r="W39" i="6"/>
  <c r="Q98" i="6"/>
  <c r="Q53" i="6"/>
  <c r="Q88" i="6"/>
  <c r="Q82" i="6"/>
  <c r="Q50" i="6"/>
  <c r="Q45" i="6"/>
  <c r="Q91" i="6"/>
  <c r="Q103" i="6"/>
  <c r="Q79" i="6"/>
  <c r="Q84" i="6"/>
  <c r="Q97" i="6"/>
  <c r="Q55" i="6"/>
  <c r="Q81" i="6"/>
  <c r="Q80" i="6"/>
  <c r="Q42" i="6"/>
  <c r="Q111" i="6"/>
  <c r="Q106" i="6"/>
  <c r="Q77" i="6"/>
  <c r="Q105" i="6"/>
  <c r="Q90" i="6"/>
  <c r="C63" i="2"/>
  <c r="C170" i="2" s="1"/>
  <c r="C58" i="7"/>
  <c r="B24" i="2"/>
  <c r="B131" i="2" s="1"/>
  <c r="C30" i="6"/>
  <c r="B19" i="7"/>
  <c r="A24" i="5"/>
  <c r="AH124" i="2"/>
  <c r="S26" i="6"/>
  <c r="W37" i="6"/>
  <c r="X117" i="2"/>
  <c r="M26" i="6"/>
  <c r="H12" i="2"/>
  <c r="H11" i="2"/>
  <c r="H9" i="2"/>
  <c r="AN125" i="2" l="1"/>
  <c r="AJ126" i="2"/>
  <c r="AK126" i="2" s="1"/>
  <c r="X126" i="2"/>
  <c r="Y126" i="2" s="1"/>
  <c r="Z126" i="2" s="1"/>
  <c r="X127" i="2"/>
  <c r="Y127" i="2" s="1"/>
  <c r="Z127" i="2" s="1"/>
  <c r="W127" i="2"/>
  <c r="K127" i="2"/>
  <c r="J127" i="2"/>
  <c r="I128" i="2"/>
  <c r="AH127" i="2"/>
  <c r="V128" i="2"/>
  <c r="U128" i="2"/>
  <c r="M126" i="2"/>
  <c r="N126" i="2" s="1"/>
  <c r="O126" i="2" s="1"/>
  <c r="AB126" i="2"/>
  <c r="L126" i="2"/>
  <c r="AM126" i="2"/>
  <c r="Q126" i="2"/>
  <c r="AI128" i="2"/>
  <c r="AJ128" i="2" s="1"/>
  <c r="AK128" i="2" s="1"/>
  <c r="AG128" i="2"/>
  <c r="AF128" i="2"/>
  <c r="AD20" i="2"/>
  <c r="AE20" i="2" s="1"/>
  <c r="AC21" i="2"/>
  <c r="Y21" i="2"/>
  <c r="Z21" i="2" s="1"/>
  <c r="AA21" i="2" s="1"/>
  <c r="V24" i="6"/>
  <c r="P24" i="6"/>
  <c r="N24" i="6"/>
  <c r="T23" i="6"/>
  <c r="G26" i="6"/>
  <c r="AE224" i="2"/>
  <c r="O21" i="2"/>
  <c r="Q34" i="6"/>
  <c r="Q38" i="6"/>
  <c r="Q36" i="6"/>
  <c r="Q23" i="6"/>
  <c r="Q37" i="6"/>
  <c r="K24" i="6"/>
  <c r="W121" i="6"/>
  <c r="W38" i="6"/>
  <c r="W80" i="6"/>
  <c r="W43" i="6"/>
  <c r="W115" i="6"/>
  <c r="W104" i="6"/>
  <c r="W99" i="6"/>
  <c r="W118" i="6"/>
  <c r="W77" i="6"/>
  <c r="W42" i="6"/>
  <c r="W103" i="6"/>
  <c r="W98" i="6"/>
  <c r="W111" i="6"/>
  <c r="W78" i="6"/>
  <c r="W107" i="6"/>
  <c r="W60" i="6"/>
  <c r="W66" i="6"/>
  <c r="W76" i="6"/>
  <c r="W54" i="6"/>
  <c r="W114" i="6"/>
  <c r="W36" i="6"/>
  <c r="W122" i="6"/>
  <c r="W55" i="6"/>
  <c r="W53" i="6"/>
  <c r="W108" i="6"/>
  <c r="W64" i="6"/>
  <c r="W81" i="6"/>
  <c r="W68" i="6"/>
  <c r="W87" i="6"/>
  <c r="W52" i="6"/>
  <c r="W79" i="6"/>
  <c r="W90" i="6"/>
  <c r="W83" i="6"/>
  <c r="W120" i="6"/>
  <c r="W89" i="6"/>
  <c r="W51" i="6"/>
  <c r="W109" i="6"/>
  <c r="W112" i="6"/>
  <c r="W97" i="6"/>
  <c r="W110" i="6"/>
  <c r="W100" i="6"/>
  <c r="W41" i="6"/>
  <c r="W117" i="6"/>
  <c r="W75" i="6"/>
  <c r="W91" i="6"/>
  <c r="W74" i="6"/>
  <c r="W35" i="6"/>
  <c r="W57" i="6"/>
  <c r="W82" i="6"/>
  <c r="W59" i="6"/>
  <c r="W61" i="6"/>
  <c r="W96" i="6"/>
  <c r="W71" i="6"/>
  <c r="W88" i="6"/>
  <c r="W93" i="6"/>
  <c r="W106" i="6"/>
  <c r="W101" i="6"/>
  <c r="W95" i="6"/>
  <c r="W105" i="6"/>
  <c r="W84" i="6"/>
  <c r="W65" i="6"/>
  <c r="W94" i="6"/>
  <c r="W47" i="6"/>
  <c r="W44" i="6"/>
  <c r="W56" i="6"/>
  <c r="W85" i="6"/>
  <c r="W34" i="6"/>
  <c r="W48" i="6"/>
  <c r="W92" i="6"/>
  <c r="W116" i="6"/>
  <c r="W119" i="6"/>
  <c r="W46" i="6"/>
  <c r="W72" i="6"/>
  <c r="W67" i="6"/>
  <c r="W63" i="6"/>
  <c r="W86" i="6"/>
  <c r="W70" i="6"/>
  <c r="W69" i="6"/>
  <c r="W73" i="6"/>
  <c r="W45" i="6"/>
  <c r="W49" i="6"/>
  <c r="W62" i="6"/>
  <c r="W102" i="6"/>
  <c r="W113" i="6"/>
  <c r="W50" i="6"/>
  <c r="C64" i="2"/>
  <c r="C171" i="2" s="1"/>
  <c r="C59" i="7"/>
  <c r="A25" i="5"/>
  <c r="B25" i="2"/>
  <c r="B132" i="2" s="1"/>
  <c r="C31" i="6"/>
  <c r="B20" i="7"/>
  <c r="S27" i="6"/>
  <c r="H10" i="2"/>
  <c r="R126" i="2" l="1"/>
  <c r="AC126" i="2"/>
  <c r="AN126" i="2" s="1"/>
  <c r="AM127" i="2"/>
  <c r="AN127" i="2" s="1"/>
  <c r="Q127" i="2"/>
  <c r="M127" i="2"/>
  <c r="N127" i="2" s="1"/>
  <c r="O127" i="2" s="1"/>
  <c r="L127" i="2"/>
  <c r="AB127" i="2"/>
  <c r="AH128" i="2"/>
  <c r="X128" i="2"/>
  <c r="Y128" i="2" s="1"/>
  <c r="Z128" i="2" s="1"/>
  <c r="W128" i="2"/>
  <c r="K128" i="2"/>
  <c r="J128" i="2"/>
  <c r="AD21" i="2"/>
  <c r="AE21" i="2" s="1"/>
  <c r="T24" i="6"/>
  <c r="S123" i="6"/>
  <c r="H25" i="6"/>
  <c r="Z124" i="2"/>
  <c r="H26" i="6"/>
  <c r="I224" i="2"/>
  <c r="W23" i="6"/>
  <c r="Q47" i="2"/>
  <c r="Q103" i="2"/>
  <c r="Q61" i="2"/>
  <c r="Q83" i="2"/>
  <c r="Q82" i="2"/>
  <c r="Q77" i="2"/>
  <c r="Q19" i="2"/>
  <c r="AA17" i="2"/>
  <c r="AD17" i="2" s="1"/>
  <c r="Q24" i="2"/>
  <c r="T24" i="2" s="1"/>
  <c r="AF24" i="2" s="1"/>
  <c r="Q97" i="2"/>
  <c r="Q62" i="2"/>
  <c r="Q115" i="2"/>
  <c r="Q100" i="2"/>
  <c r="Q50" i="2"/>
  <c r="Q40" i="2"/>
  <c r="Q66" i="2"/>
  <c r="Q87" i="2"/>
  <c r="Q107" i="2"/>
  <c r="Q106" i="2"/>
  <c r="Q104" i="2"/>
  <c r="Q63" i="2"/>
  <c r="Q59" i="2"/>
  <c r="Q17" i="2"/>
  <c r="T17" i="2" s="1"/>
  <c r="Q26" i="2"/>
  <c r="T26" i="2" s="1"/>
  <c r="AF26" i="2" s="1"/>
  <c r="Q54" i="2"/>
  <c r="Q72" i="2"/>
  <c r="Q84" i="2"/>
  <c r="Q48" i="2"/>
  <c r="Q41" i="2"/>
  <c r="Q60" i="2"/>
  <c r="Q32" i="2"/>
  <c r="Q31" i="2"/>
  <c r="Q36" i="2"/>
  <c r="Q110" i="2"/>
  <c r="Q44" i="2"/>
  <c r="Q69" i="2"/>
  <c r="Q56" i="2"/>
  <c r="Q22" i="2"/>
  <c r="T22" i="2" s="1"/>
  <c r="AF22" i="2" s="1"/>
  <c r="Q111" i="2"/>
  <c r="Q96" i="2"/>
  <c r="Q101" i="2"/>
  <c r="Q78" i="2"/>
  <c r="Q45" i="2"/>
  <c r="Q114" i="2"/>
  <c r="Q53" i="2"/>
  <c r="Q109" i="2"/>
  <c r="Q67" i="2"/>
  <c r="Q94" i="2"/>
  <c r="Q92" i="2"/>
  <c r="Q75" i="2"/>
  <c r="Q57" i="2"/>
  <c r="Q20" i="2"/>
  <c r="T20" i="2" s="1"/>
  <c r="AF20" i="2" s="1"/>
  <c r="Q43" i="2"/>
  <c r="Q73" i="2"/>
  <c r="Q25" i="2"/>
  <c r="T25" i="2" s="1"/>
  <c r="AF25" i="2" s="1"/>
  <c r="Q46" i="2"/>
  <c r="Q89" i="2"/>
  <c r="Q102" i="2"/>
  <c r="Q76" i="2"/>
  <c r="Q34" i="2"/>
  <c r="Q68" i="2"/>
  <c r="Q38" i="2"/>
  <c r="Q70" i="2"/>
  <c r="Q42" i="2"/>
  <c r="Q81" i="2"/>
  <c r="Q33" i="2"/>
  <c r="Q39" i="2"/>
  <c r="Q112" i="2"/>
  <c r="Q23" i="2"/>
  <c r="Q18" i="2"/>
  <c r="T18" i="2" s="1"/>
  <c r="AF18" i="2" s="1"/>
  <c r="Q88" i="2"/>
  <c r="Q91" i="2"/>
  <c r="Q27" i="2"/>
  <c r="T27" i="2" s="1"/>
  <c r="AF27" i="2" s="1"/>
  <c r="Q108" i="2"/>
  <c r="Q51" i="2"/>
  <c r="Q105" i="2"/>
  <c r="Q35" i="2"/>
  <c r="Q29" i="2"/>
  <c r="Q116" i="2"/>
  <c r="T116" i="2" s="1"/>
  <c r="AF116" i="2" s="1"/>
  <c r="Q55" i="2"/>
  <c r="Q64" i="2"/>
  <c r="Q71" i="2"/>
  <c r="Q65" i="2"/>
  <c r="Q93" i="2"/>
  <c r="Q49" i="2"/>
  <c r="Q85" i="2"/>
  <c r="Q52" i="2"/>
  <c r="Q58" i="2"/>
  <c r="Q99" i="2"/>
  <c r="Q80" i="2"/>
  <c r="Q37" i="2"/>
  <c r="Q74" i="2"/>
  <c r="Q28" i="2"/>
  <c r="Q79" i="2"/>
  <c r="Q30" i="2"/>
  <c r="Q86" i="2"/>
  <c r="Q98" i="2"/>
  <c r="Q113" i="2"/>
  <c r="Q90" i="2"/>
  <c r="Q95" i="2"/>
  <c r="P21" i="2"/>
  <c r="T21" i="2" s="1"/>
  <c r="AF21" i="2" s="1"/>
  <c r="Q24" i="6"/>
  <c r="W24" i="6"/>
  <c r="C65" i="2"/>
  <c r="C172" i="2" s="1"/>
  <c r="C60" i="7"/>
  <c r="B26" i="2"/>
  <c r="B133" i="2" s="1"/>
  <c r="C32" i="6"/>
  <c r="B21" i="7"/>
  <c r="A26" i="5"/>
  <c r="O117" i="2"/>
  <c r="M39" i="6"/>
  <c r="G29" i="6"/>
  <c r="R127" i="2" l="1"/>
  <c r="AB128" i="2"/>
  <c r="AC128" i="2" s="1"/>
  <c r="Q128" i="2"/>
  <c r="L128" i="2"/>
  <c r="AM128" i="2"/>
  <c r="AN128" i="2" s="1"/>
  <c r="M128" i="2"/>
  <c r="N128" i="2" s="1"/>
  <c r="O128" i="2" s="1"/>
  <c r="AE17" i="2"/>
  <c r="N26" i="6"/>
  <c r="N25" i="6"/>
  <c r="K25" i="6"/>
  <c r="V25" i="6"/>
  <c r="P25" i="6"/>
  <c r="J25" i="6"/>
  <c r="Q21" i="2"/>
  <c r="U18" i="2"/>
  <c r="O100" i="6"/>
  <c r="C66" i="2"/>
  <c r="C173" i="2" s="1"/>
  <c r="C61" i="7"/>
  <c r="B27" i="2"/>
  <c r="B134" i="2" s="1"/>
  <c r="C33" i="6"/>
  <c r="B22" i="7"/>
  <c r="A27" i="5"/>
  <c r="O35" i="6"/>
  <c r="P117" i="2"/>
  <c r="U224" i="2"/>
  <c r="V224" i="2"/>
  <c r="G30" i="6"/>
  <c r="G28" i="6"/>
  <c r="G27" i="6"/>
  <c r="E12" i="2"/>
  <c r="E11" i="2"/>
  <c r="E10" i="2"/>
  <c r="E9" i="2"/>
  <c r="G9" i="2" s="1"/>
  <c r="R128" i="2" l="1"/>
  <c r="T25" i="6"/>
  <c r="T26" i="6"/>
  <c r="H27" i="6"/>
  <c r="J26" i="6"/>
  <c r="P26" i="6"/>
  <c r="V26" i="6"/>
  <c r="V27" i="6"/>
  <c r="K26" i="6"/>
  <c r="J27" i="6"/>
  <c r="U22" i="2"/>
  <c r="J18" i="7"/>
  <c r="J17" i="7"/>
  <c r="J16" i="7"/>
  <c r="AF17" i="2"/>
  <c r="J12" i="7" s="1"/>
  <c r="J14" i="7"/>
  <c r="U21" i="2"/>
  <c r="U23" i="2"/>
  <c r="J13" i="7"/>
  <c r="U19" i="2"/>
  <c r="U35" i="6"/>
  <c r="U39" i="6"/>
  <c r="O39" i="6"/>
  <c r="O40" i="6"/>
  <c r="U40" i="6"/>
  <c r="Q25" i="6"/>
  <c r="Q26" i="6"/>
  <c r="U43" i="6"/>
  <c r="W25" i="6"/>
  <c r="U70" i="6"/>
  <c r="O70" i="6"/>
  <c r="U114" i="6"/>
  <c r="O114" i="6"/>
  <c r="O79" i="6"/>
  <c r="U65" i="6"/>
  <c r="O65" i="6"/>
  <c r="U53" i="6"/>
  <c r="O53" i="6"/>
  <c r="U50" i="6"/>
  <c r="O50" i="6"/>
  <c r="U72" i="6"/>
  <c r="O72" i="6"/>
  <c r="U94" i="6"/>
  <c r="O94" i="6"/>
  <c r="U89" i="6"/>
  <c r="O89" i="6"/>
  <c r="O46" i="6"/>
  <c r="O87" i="6"/>
  <c r="O58" i="6"/>
  <c r="O75" i="6"/>
  <c r="U48" i="6"/>
  <c r="O48" i="6"/>
  <c r="O80" i="6"/>
  <c r="U74" i="6"/>
  <c r="O74" i="6"/>
  <c r="U54" i="6"/>
  <c r="O54" i="6"/>
  <c r="U71" i="6"/>
  <c r="O71" i="6"/>
  <c r="O116" i="6"/>
  <c r="U57" i="6"/>
  <c r="O57" i="6"/>
  <c r="U51" i="6"/>
  <c r="O51" i="6"/>
  <c r="U95" i="6"/>
  <c r="O95" i="6"/>
  <c r="U98" i="6"/>
  <c r="O98" i="6"/>
  <c r="U84" i="6"/>
  <c r="O84" i="6"/>
  <c r="O107" i="6"/>
  <c r="O106" i="6"/>
  <c r="O52" i="6"/>
  <c r="U79" i="6"/>
  <c r="U52" i="6"/>
  <c r="U75" i="6"/>
  <c r="U116" i="6"/>
  <c r="U107" i="6"/>
  <c r="U106" i="6"/>
  <c r="U46" i="6"/>
  <c r="U80" i="6"/>
  <c r="U87" i="6"/>
  <c r="U58" i="6"/>
  <c r="U100" i="6"/>
  <c r="C67" i="2"/>
  <c r="C174" i="2" s="1"/>
  <c r="C62" i="7"/>
  <c r="A28" i="5"/>
  <c r="B23" i="7"/>
  <c r="C34" i="6"/>
  <c r="B28" i="2"/>
  <c r="B135" i="2" s="1"/>
  <c r="O36" i="6"/>
  <c r="O38" i="6"/>
  <c r="M38" i="6"/>
  <c r="M28" i="6"/>
  <c r="M30" i="6"/>
  <c r="M27" i="6"/>
  <c r="M29" i="6"/>
  <c r="AF224" i="2"/>
  <c r="AG224" i="2"/>
  <c r="G31" i="6"/>
  <c r="I24" i="6"/>
  <c r="I25" i="6"/>
  <c r="G10" i="2"/>
  <c r="G11" i="2" s="1"/>
  <c r="G12" i="2" s="1"/>
  <c r="P28" i="6" l="1"/>
  <c r="N27" i="6"/>
  <c r="H29" i="6"/>
  <c r="J29" i="6"/>
  <c r="W26" i="6"/>
  <c r="K27" i="6"/>
  <c r="O43" i="6"/>
  <c r="W29" i="6"/>
  <c r="U59" i="6"/>
  <c r="O59" i="6"/>
  <c r="U77" i="6"/>
  <c r="O77" i="6"/>
  <c r="U60" i="6"/>
  <c r="O60" i="6"/>
  <c r="U117" i="6"/>
  <c r="O117" i="6"/>
  <c r="U82" i="6"/>
  <c r="O82" i="6"/>
  <c r="U91" i="6"/>
  <c r="O91" i="6"/>
  <c r="U86" i="6"/>
  <c r="O86" i="6"/>
  <c r="U99" i="6"/>
  <c r="O99" i="6"/>
  <c r="U104" i="6"/>
  <c r="O104" i="6"/>
  <c r="U61" i="6"/>
  <c r="O61" i="6"/>
  <c r="U121" i="6"/>
  <c r="O121" i="6"/>
  <c r="U105" i="6"/>
  <c r="O105" i="6"/>
  <c r="U90" i="6"/>
  <c r="O90" i="6"/>
  <c r="U85" i="6"/>
  <c r="O85" i="6"/>
  <c r="U63" i="6"/>
  <c r="O63" i="6"/>
  <c r="U62" i="6"/>
  <c r="O62" i="6"/>
  <c r="U103" i="6"/>
  <c r="O103" i="6"/>
  <c r="U109" i="6"/>
  <c r="O109" i="6"/>
  <c r="U83" i="6"/>
  <c r="O83" i="6"/>
  <c r="U119" i="6"/>
  <c r="O119" i="6"/>
  <c r="U64" i="6"/>
  <c r="O64" i="6"/>
  <c r="U47" i="6"/>
  <c r="O47" i="6"/>
  <c r="U42" i="6"/>
  <c r="O42" i="6"/>
  <c r="U78" i="6"/>
  <c r="O78" i="6"/>
  <c r="U115" i="6"/>
  <c r="O115" i="6"/>
  <c r="U44" i="6"/>
  <c r="O44" i="6"/>
  <c r="U92" i="6"/>
  <c r="O92" i="6"/>
  <c r="U118" i="6"/>
  <c r="O118" i="6"/>
  <c r="U68" i="6"/>
  <c r="O68" i="6"/>
  <c r="U101" i="6"/>
  <c r="O101" i="6"/>
  <c r="U112" i="6"/>
  <c r="O112" i="6"/>
  <c r="U122" i="6"/>
  <c r="O122" i="6"/>
  <c r="U96" i="6"/>
  <c r="O96" i="6"/>
  <c r="U110" i="6"/>
  <c r="O110" i="6"/>
  <c r="U93" i="6"/>
  <c r="O93" i="6"/>
  <c r="U49" i="6"/>
  <c r="O49" i="6"/>
  <c r="U69" i="6"/>
  <c r="O69" i="6"/>
  <c r="U73" i="6"/>
  <c r="O73" i="6"/>
  <c r="U67" i="6"/>
  <c r="O67" i="6"/>
  <c r="U45" i="6"/>
  <c r="O45" i="6"/>
  <c r="U111" i="6"/>
  <c r="O111" i="6"/>
  <c r="U88" i="6"/>
  <c r="O88" i="6"/>
  <c r="U120" i="6"/>
  <c r="O120" i="6"/>
  <c r="U108" i="6"/>
  <c r="O108" i="6"/>
  <c r="U97" i="6"/>
  <c r="O97" i="6"/>
  <c r="U102" i="6"/>
  <c r="O102" i="6"/>
  <c r="U81" i="6"/>
  <c r="O81" i="6"/>
  <c r="U66" i="6"/>
  <c r="O66" i="6"/>
  <c r="U113" i="6"/>
  <c r="O113" i="6"/>
  <c r="U56" i="6"/>
  <c r="O56" i="6"/>
  <c r="U76" i="6"/>
  <c r="O76" i="6"/>
  <c r="U55" i="6"/>
  <c r="O55" i="6"/>
  <c r="U41" i="6"/>
  <c r="O41" i="6"/>
  <c r="C68" i="2"/>
  <c r="C175" i="2" s="1"/>
  <c r="C63" i="7"/>
  <c r="C35" i="6"/>
  <c r="B29" i="2"/>
  <c r="B136" i="2" s="1"/>
  <c r="B24" i="7"/>
  <c r="A29" i="5"/>
  <c r="W224" i="2"/>
  <c r="U24" i="6"/>
  <c r="O37" i="6"/>
  <c r="O25" i="6"/>
  <c r="O34" i="6"/>
  <c r="U36" i="6"/>
  <c r="U38" i="6"/>
  <c r="U17" i="2"/>
  <c r="Y117" i="2"/>
  <c r="V117" i="2"/>
  <c r="O24" i="6"/>
  <c r="T27" i="6" l="1"/>
  <c r="N29" i="6"/>
  <c r="J30" i="6"/>
  <c r="H28" i="6"/>
  <c r="H30" i="6"/>
  <c r="Q29" i="6"/>
  <c r="K29" i="6"/>
  <c r="W28" i="6"/>
  <c r="W30" i="6"/>
  <c r="W27" i="6"/>
  <c r="C69" i="2"/>
  <c r="C176" i="2" s="1"/>
  <c r="C64" i="7"/>
  <c r="A30" i="5"/>
  <c r="B25" i="7"/>
  <c r="C36" i="6"/>
  <c r="B30" i="2"/>
  <c r="B137" i="2" s="1"/>
  <c r="M31" i="6"/>
  <c r="U34" i="6"/>
  <c r="U37" i="6"/>
  <c r="U25" i="6"/>
  <c r="AH224" i="2"/>
  <c r="M33" i="6"/>
  <c r="I27" i="6"/>
  <c r="G33" i="6"/>
  <c r="AG23" i="2"/>
  <c r="AG18" i="2"/>
  <c r="AG21" i="2"/>
  <c r="AG19" i="2"/>
  <c r="AG22" i="2"/>
  <c r="H31" i="6" l="1"/>
  <c r="O29" i="6"/>
  <c r="T29" i="6"/>
  <c r="N30" i="6"/>
  <c r="N28" i="6"/>
  <c r="P30" i="6"/>
  <c r="I29" i="6"/>
  <c r="AG17" i="2"/>
  <c r="Q30" i="6"/>
  <c r="Q28" i="6"/>
  <c r="K28" i="6"/>
  <c r="K30" i="6"/>
  <c r="C65" i="7"/>
  <c r="C70" i="2"/>
  <c r="C177" i="2" s="1"/>
  <c r="C37" i="6"/>
  <c r="B31" i="2"/>
  <c r="B138" i="2" s="1"/>
  <c r="B26" i="7"/>
  <c r="A31" i="5"/>
  <c r="A32" i="5" s="1"/>
  <c r="A33" i="5" s="1"/>
  <c r="M34" i="6"/>
  <c r="Z117" i="2"/>
  <c r="T30" i="6" l="1"/>
  <c r="N31" i="6"/>
  <c r="T28" i="6"/>
  <c r="Q31" i="6"/>
  <c r="K31" i="6"/>
  <c r="W31" i="6"/>
  <c r="C71" i="2"/>
  <c r="C178" i="2" s="1"/>
  <c r="C66" i="7"/>
  <c r="A34" i="5"/>
  <c r="U29" i="6"/>
  <c r="I28" i="6"/>
  <c r="B27" i="7"/>
  <c r="C38" i="6"/>
  <c r="B32" i="2"/>
  <c r="B139" i="2" s="1"/>
  <c r="O30" i="6"/>
  <c r="M32" i="6"/>
  <c r="K224" i="2"/>
  <c r="AG225" i="2" s="1"/>
  <c r="G32" i="6"/>
  <c r="J224" i="2"/>
  <c r="J225" i="2" s="1"/>
  <c r="T31" i="6" l="1"/>
  <c r="G123" i="6"/>
  <c r="U28" i="6"/>
  <c r="W33" i="6"/>
  <c r="C40" i="6"/>
  <c r="B34" i="2"/>
  <c r="B141" i="2" s="1"/>
  <c r="B29" i="7"/>
  <c r="C72" i="2"/>
  <c r="C179" i="2" s="1"/>
  <c r="C67" i="7"/>
  <c r="A35" i="5"/>
  <c r="C39" i="6"/>
  <c r="B33" i="2"/>
  <c r="B140" i="2" s="1"/>
  <c r="B28" i="7"/>
  <c r="O28" i="6"/>
  <c r="AF225" i="2"/>
  <c r="M35" i="6"/>
  <c r="U30" i="6"/>
  <c r="K225" i="2"/>
  <c r="V225" i="2"/>
  <c r="U225" i="2"/>
  <c r="AI224" i="2"/>
  <c r="AI225" i="2" s="1"/>
  <c r="H32" i="6" l="1"/>
  <c r="Q33" i="6"/>
  <c r="K33" i="6"/>
  <c r="C73" i="2"/>
  <c r="C180" i="2" s="1"/>
  <c r="C68" i="7"/>
  <c r="A36" i="5"/>
  <c r="L224" i="2"/>
  <c r="M37" i="6"/>
  <c r="O31" i="6"/>
  <c r="N32" i="6" l="1"/>
  <c r="W32" i="6"/>
  <c r="Q32" i="6"/>
  <c r="K32" i="6"/>
  <c r="H123" i="6"/>
  <c r="B37" i="2"/>
  <c r="B144" i="2" s="1"/>
  <c r="B32" i="7"/>
  <c r="C74" i="2"/>
  <c r="C181" i="2" s="1"/>
  <c r="C69" i="7"/>
  <c r="A37" i="5"/>
  <c r="W225" i="2"/>
  <c r="L225" i="2"/>
  <c r="AH225" i="2"/>
  <c r="AJ224" i="2"/>
  <c r="U31" i="6"/>
  <c r="W123" i="6" l="1"/>
  <c r="S16" i="6" s="1"/>
  <c r="T32" i="6"/>
  <c r="N123" i="6"/>
  <c r="B38" i="2"/>
  <c r="B145" i="2" s="1"/>
  <c r="B33" i="7"/>
  <c r="C75" i="2"/>
  <c r="C182" i="2" s="1"/>
  <c r="C70" i="7"/>
  <c r="AJ225" i="2"/>
  <c r="A38" i="5"/>
  <c r="U33" i="6"/>
  <c r="O33" i="6"/>
  <c r="T123" i="6" l="1"/>
  <c r="C76" i="2"/>
  <c r="C183" i="2" s="1"/>
  <c r="C71" i="7"/>
  <c r="B39" i="2"/>
  <c r="B146" i="2" s="1"/>
  <c r="B34" i="7"/>
  <c r="T14" i="6"/>
  <c r="S11" i="6"/>
  <c r="T12" i="6"/>
  <c r="S14" i="6"/>
  <c r="S12" i="6"/>
  <c r="S13" i="6"/>
  <c r="T11" i="6"/>
  <c r="T13" i="6"/>
  <c r="A39" i="5"/>
  <c r="T224" i="2"/>
  <c r="M36" i="6"/>
  <c r="B40" i="2" l="1"/>
  <c r="B147" i="2" s="1"/>
  <c r="B35" i="7"/>
  <c r="C77" i="2"/>
  <c r="C184" i="2" s="1"/>
  <c r="C72" i="7"/>
  <c r="T15" i="6"/>
  <c r="T19" i="6" s="1"/>
  <c r="S15" i="6"/>
  <c r="S19" i="6" s="1"/>
  <c r="M123" i="6"/>
  <c r="A40" i="5"/>
  <c r="B41" i="2" l="1"/>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I77" i="6" l="1"/>
  <c r="I53" i="6"/>
  <c r="I118" i="6"/>
  <c r="I35" i="6"/>
  <c r="I59" i="6"/>
  <c r="I68" i="6"/>
  <c r="I94" i="6"/>
  <c r="I70" i="6"/>
  <c r="I98" i="6"/>
  <c r="I51" i="6"/>
  <c r="I41" i="6"/>
  <c r="I50" i="6"/>
  <c r="I43" i="6"/>
  <c r="I48" i="6"/>
  <c r="I57" i="6"/>
  <c r="I60" i="6"/>
  <c r="I74" i="6"/>
  <c r="I65" i="6"/>
  <c r="I95" i="6"/>
  <c r="I39" i="6"/>
  <c r="I113" i="6"/>
  <c r="I64" i="6"/>
  <c r="I109" i="6"/>
  <c r="I80" i="6"/>
  <c r="I61" i="6"/>
  <c r="I86" i="6"/>
  <c r="I101" i="6"/>
  <c r="I42" i="6"/>
  <c r="I87" i="6"/>
  <c r="I76" i="6"/>
  <c r="I115" i="6"/>
  <c r="I46" i="6"/>
  <c r="I85" i="6"/>
  <c r="I69" i="6"/>
  <c r="I93" i="6"/>
  <c r="I117" i="6"/>
  <c r="I44" i="6"/>
  <c r="I102" i="6"/>
  <c r="I45" i="6"/>
  <c r="I112" i="6"/>
  <c r="I56" i="6"/>
  <c r="I47" i="6"/>
  <c r="I108" i="6"/>
  <c r="I75" i="6"/>
  <c r="I67" i="6"/>
  <c r="I105" i="6"/>
  <c r="I106" i="6"/>
  <c r="I122" i="6"/>
  <c r="I99" i="6"/>
  <c r="I36" i="6"/>
  <c r="I100" i="6"/>
  <c r="I84" i="6"/>
  <c r="I71" i="6"/>
  <c r="I54" i="6"/>
  <c r="I38" i="6"/>
  <c r="I81" i="6"/>
  <c r="I104" i="6"/>
  <c r="I91" i="6"/>
  <c r="I73" i="6"/>
  <c r="I40" i="6"/>
  <c r="I34" i="6"/>
  <c r="I63" i="6"/>
  <c r="I111" i="6"/>
  <c r="I89" i="6"/>
  <c r="I88" i="6"/>
  <c r="I96" i="6"/>
  <c r="I66" i="6"/>
  <c r="I121" i="6"/>
  <c r="I79" i="6"/>
  <c r="I78" i="6"/>
  <c r="I90" i="6"/>
  <c r="I52" i="6"/>
  <c r="I92" i="6"/>
  <c r="I82" i="6"/>
  <c r="I97" i="6"/>
  <c r="I72" i="6"/>
  <c r="I55" i="6"/>
  <c r="I83" i="6"/>
  <c r="I37" i="6"/>
  <c r="I58" i="6"/>
  <c r="I114" i="6"/>
  <c r="I103" i="6"/>
  <c r="I119" i="6"/>
  <c r="I120" i="6"/>
  <c r="I107" i="6"/>
  <c r="I116" i="6"/>
  <c r="I62" i="6"/>
  <c r="I49" i="6"/>
  <c r="I110" i="6"/>
  <c r="I33" i="6"/>
  <c r="U26" i="2" l="1"/>
  <c r="U52" i="2"/>
  <c r="U89" i="2"/>
  <c r="U72" i="2"/>
  <c r="U90" i="2"/>
  <c r="U74" i="2"/>
  <c r="U96" i="2"/>
  <c r="U31" i="2"/>
  <c r="U49" i="2"/>
  <c r="U50" i="2"/>
  <c r="U76" i="2"/>
  <c r="U103" i="2"/>
  <c r="U30" i="2"/>
  <c r="U94" i="2"/>
  <c r="U55" i="2"/>
  <c r="U60" i="2"/>
  <c r="U82" i="2"/>
  <c r="U63" i="2"/>
  <c r="U95" i="2"/>
  <c r="U44" i="2"/>
  <c r="U48" i="2"/>
  <c r="U59" i="2"/>
  <c r="U64" i="2"/>
  <c r="U39" i="2"/>
  <c r="U47" i="2"/>
  <c r="U37" i="2"/>
  <c r="U104" i="2"/>
  <c r="U114" i="2"/>
  <c r="U97" i="2"/>
  <c r="U57" i="2"/>
  <c r="U33" i="2"/>
  <c r="U107" i="2"/>
  <c r="U79" i="2"/>
  <c r="U65" i="2"/>
  <c r="U36" i="2"/>
  <c r="U32" i="2"/>
  <c r="U51" i="2"/>
  <c r="U67" i="2"/>
  <c r="U75" i="2"/>
  <c r="U99" i="2"/>
  <c r="U87" i="2"/>
  <c r="U42" i="2"/>
  <c r="U111" i="2"/>
  <c r="U68" i="2"/>
  <c r="U116" i="2"/>
  <c r="U77" i="2"/>
  <c r="U35" i="2"/>
  <c r="U41" i="2"/>
  <c r="U81" i="2"/>
  <c r="U102" i="2"/>
  <c r="U54" i="2"/>
  <c r="U109" i="2"/>
  <c r="U27" i="2"/>
  <c r="U43" i="2"/>
  <c r="U113" i="2"/>
  <c r="U108" i="2"/>
  <c r="U66" i="2"/>
  <c r="U53" i="2"/>
  <c r="U100" i="2"/>
  <c r="U29" i="2"/>
  <c r="U115" i="2"/>
  <c r="U70" i="2"/>
  <c r="U84" i="2"/>
  <c r="U106" i="2"/>
  <c r="U105" i="2"/>
  <c r="U58" i="2"/>
  <c r="U78" i="2"/>
  <c r="U40" i="2"/>
  <c r="U80" i="2"/>
  <c r="U38" i="2"/>
  <c r="U88" i="2"/>
  <c r="I32" i="6"/>
  <c r="O32" i="6"/>
  <c r="U61" i="2"/>
  <c r="U71" i="2"/>
  <c r="U101" i="2"/>
  <c r="U110" i="2"/>
  <c r="U46" i="2"/>
  <c r="U85" i="2"/>
  <c r="U112" i="2"/>
  <c r="U56" i="2"/>
  <c r="U73" i="2"/>
  <c r="U91" i="2"/>
  <c r="U34" i="2"/>
  <c r="U83" i="2"/>
  <c r="U98" i="2"/>
  <c r="U69" i="2"/>
  <c r="U93" i="2"/>
  <c r="U86" i="2"/>
  <c r="U28" i="2"/>
  <c r="U62" i="2"/>
  <c r="U45" i="2"/>
  <c r="U92" i="2"/>
  <c r="U32" i="6" l="1"/>
  <c r="I30" i="6"/>
  <c r="I31" i="6"/>
  <c r="J19" i="7" l="1"/>
  <c r="U24" i="2"/>
  <c r="U25" i="2"/>
  <c r="T117" i="2" l="1"/>
  <c r="I26" i="6"/>
  <c r="O26" i="6"/>
  <c r="AG24" i="2"/>
  <c r="U20" i="2"/>
  <c r="AG20" i="2" l="1"/>
  <c r="J15" i="7"/>
  <c r="U26" i="6" l="1"/>
  <c r="J73" i="7" l="1"/>
  <c r="J98" i="7"/>
  <c r="J74" i="7"/>
  <c r="AG83" i="2"/>
  <c r="J94" i="7"/>
  <c r="J108" i="7"/>
  <c r="J90" i="7"/>
  <c r="J66" i="7"/>
  <c r="J100" i="7"/>
  <c r="J82" i="7"/>
  <c r="J101" i="7"/>
  <c r="J80" i="7"/>
  <c r="J106" i="7"/>
  <c r="J105" i="7"/>
  <c r="AG80" i="2"/>
  <c r="J84" i="7"/>
  <c r="AG96" i="2"/>
  <c r="AG74" i="2"/>
  <c r="AG77" i="2"/>
  <c r="J95" i="7"/>
  <c r="J70" i="7"/>
  <c r="J89" i="7"/>
  <c r="J110" i="7"/>
  <c r="J71" i="7"/>
  <c r="J92" i="7"/>
  <c r="J111" i="7"/>
  <c r="J104" i="7"/>
  <c r="J85" i="7"/>
  <c r="J88" i="7"/>
  <c r="J87" i="7"/>
  <c r="J81" i="7"/>
  <c r="J107" i="7"/>
  <c r="AG98" i="2"/>
  <c r="J77" i="7"/>
  <c r="J67" i="7"/>
  <c r="J97" i="7"/>
  <c r="J96" i="7"/>
  <c r="J64" i="7"/>
  <c r="AG85" i="2" l="1"/>
  <c r="J72" i="7"/>
  <c r="J75" i="7"/>
  <c r="AG78" i="2"/>
  <c r="AG102" i="2"/>
  <c r="AG109" i="2"/>
  <c r="AG97" i="2"/>
  <c r="AG69" i="2"/>
  <c r="AG115" i="2"/>
  <c r="AG95" i="2"/>
  <c r="AG113" i="2"/>
  <c r="AG103" i="2"/>
  <c r="AG111" i="2"/>
  <c r="AG101" i="2"/>
  <c r="AG72" i="2"/>
  <c r="AG92" i="2"/>
  <c r="AG94" i="2"/>
  <c r="AG105" i="2"/>
  <c r="AG106" i="2"/>
  <c r="AG87" i="2"/>
  <c r="AG71" i="2"/>
  <c r="AG79" i="2"/>
  <c r="J91" i="7"/>
  <c r="J93" i="7"/>
  <c r="AG82" i="2"/>
  <c r="AG112" i="2"/>
  <c r="AG93" i="2"/>
  <c r="AG116" i="2"/>
  <c r="AG76" i="2"/>
  <c r="AG100" i="2"/>
  <c r="AG89" i="2"/>
  <c r="AG110" i="2"/>
  <c r="AG99" i="2"/>
  <c r="J69" i="7"/>
  <c r="AG86" i="2"/>
  <c r="AG90" i="2"/>
  <c r="AG75" i="2"/>
  <c r="AG108" i="2"/>
  <c r="J103" i="7"/>
  <c r="AG84" i="2"/>
  <c r="J79" i="7"/>
  <c r="AG91" i="2"/>
  <c r="J86" i="7"/>
  <c r="AG104" i="2"/>
  <c r="J99" i="7"/>
  <c r="AG107" i="2"/>
  <c r="J102" i="7"/>
  <c r="J83" i="7"/>
  <c r="AG88" i="2"/>
  <c r="AG81" i="2"/>
  <c r="J76" i="7"/>
  <c r="AG114" i="2"/>
  <c r="J109" i="7"/>
  <c r="J65" i="7"/>
  <c r="AG70" i="2"/>
  <c r="AG73" i="2"/>
  <c r="J68" i="7"/>
  <c r="J78" i="7"/>
  <c r="J57" i="7"/>
  <c r="J24" i="7"/>
  <c r="AG45" i="2"/>
  <c r="J48" i="7"/>
  <c r="J45" i="7"/>
  <c r="J29" i="7"/>
  <c r="J46" i="7"/>
  <c r="AG64" i="2"/>
  <c r="J53" i="7"/>
  <c r="J25" i="7"/>
  <c r="AG68" i="2"/>
  <c r="AG63" i="2"/>
  <c r="J32" i="7"/>
  <c r="J56" i="7"/>
  <c r="J34" i="7"/>
  <c r="J41" i="7"/>
  <c r="J60" i="7"/>
  <c r="J51" i="7"/>
  <c r="J33" i="7"/>
  <c r="J28" i="7"/>
  <c r="AG42" i="2"/>
  <c r="AG49" i="2"/>
  <c r="AG47" i="2"/>
  <c r="J47" i="7"/>
  <c r="J36" i="7"/>
  <c r="J54" i="7"/>
  <c r="J62" i="7"/>
  <c r="J43" i="7"/>
  <c r="AG54" i="2"/>
  <c r="AG44" i="2"/>
  <c r="AG40" i="2"/>
  <c r="AG66" i="2"/>
  <c r="AG36" i="2"/>
  <c r="J21" i="7"/>
  <c r="J30" i="7"/>
  <c r="AG31" i="2"/>
  <c r="J55" i="7"/>
  <c r="J27" i="7"/>
  <c r="J52" i="7"/>
  <c r="J38" i="7"/>
  <c r="J50" i="7"/>
  <c r="J23" i="7"/>
  <c r="J40" i="7" l="1"/>
  <c r="AG53" i="2"/>
  <c r="J39" i="7"/>
  <c r="AG39" i="2"/>
  <c r="AG37" i="2"/>
  <c r="J61" i="7"/>
  <c r="AG32" i="2"/>
  <c r="AG35" i="2"/>
  <c r="AG67" i="2"/>
  <c r="AG38" i="2"/>
  <c r="AG29" i="2"/>
  <c r="J44" i="7"/>
  <c r="AG48" i="2"/>
  <c r="AG52" i="2"/>
  <c r="AG50" i="2"/>
  <c r="J42" i="7"/>
  <c r="J49" i="7"/>
  <c r="J58" i="7"/>
  <c r="J35" i="7"/>
  <c r="J26" i="7"/>
  <c r="AG33" i="2"/>
  <c r="AG56" i="2"/>
  <c r="AG46" i="2"/>
  <c r="AG61" i="2"/>
  <c r="AG30" i="2"/>
  <c r="AG34" i="2"/>
  <c r="AG41" i="2"/>
  <c r="AG28" i="2"/>
  <c r="AG57" i="2"/>
  <c r="AG26" i="2"/>
  <c r="AG51" i="2"/>
  <c r="J37" i="7"/>
  <c r="AG62" i="2"/>
  <c r="J31" i="7"/>
  <c r="J59" i="7"/>
  <c r="AG55" i="2"/>
  <c r="AG60" i="2"/>
  <c r="AG27" i="2"/>
  <c r="AG59" i="2"/>
  <c r="J63" i="7"/>
  <c r="AG58" i="2"/>
  <c r="J22" i="7"/>
  <c r="AG43" i="2"/>
  <c r="AG65" i="2"/>
  <c r="AD117" i="2"/>
  <c r="J20" i="7"/>
  <c r="J112" i="7" l="1"/>
  <c r="AG25" i="2"/>
  <c r="AF117" i="2"/>
  <c r="M224" i="2"/>
  <c r="M225" i="2" s="1"/>
  <c r="N124" i="2"/>
  <c r="O124" i="2" l="1"/>
  <c r="R124" i="2" s="1"/>
  <c r="AC124" i="2" s="1"/>
  <c r="J23" i="6"/>
  <c r="G11" i="6" s="1"/>
  <c r="N224" i="2"/>
  <c r="N225" i="2" s="1"/>
  <c r="K23" i="6"/>
  <c r="AN124" i="2" l="1"/>
  <c r="K123" i="6"/>
  <c r="G16" i="6" s="1"/>
  <c r="G12" i="6"/>
  <c r="H12" i="6"/>
  <c r="I23" i="6"/>
  <c r="I13" i="6" s="1"/>
  <c r="R224" i="2"/>
  <c r="G14" i="6"/>
  <c r="G13" i="6"/>
  <c r="H14" i="6"/>
  <c r="H11" i="6"/>
  <c r="H13" i="6"/>
  <c r="I11" i="6"/>
  <c r="R225" i="2" l="1"/>
  <c r="I14" i="6"/>
  <c r="X224" i="2"/>
  <c r="X225" i="2" s="1"/>
  <c r="G15" i="6"/>
  <c r="G19" i="6" s="1"/>
  <c r="H15" i="6"/>
  <c r="H19" i="6" s="1"/>
  <c r="O23" i="6"/>
  <c r="I123" i="6"/>
  <c r="I12" i="6"/>
  <c r="I15" i="6" l="1"/>
  <c r="I19" i="6" s="1"/>
  <c r="P27" i="6"/>
  <c r="O11" i="6" s="1"/>
  <c r="Q27" i="6"/>
  <c r="Y224" i="2"/>
  <c r="Y225" i="2" s="1"/>
  <c r="H18" i="6"/>
  <c r="U23" i="6"/>
  <c r="U14" i="6" l="1"/>
  <c r="U12" i="6"/>
  <c r="I18" i="6"/>
  <c r="AN224" i="2"/>
  <c r="O12" i="6"/>
  <c r="O27" i="6"/>
  <c r="O123" i="6" s="1"/>
  <c r="AC224" i="2"/>
  <c r="AC225" i="2" s="1"/>
  <c r="Q123" i="6"/>
  <c r="M16" i="6" s="1"/>
  <c r="M13" i="6"/>
  <c r="N12" i="6"/>
  <c r="N13" i="6"/>
  <c r="M12" i="6"/>
  <c r="N14" i="6"/>
  <c r="M11" i="6"/>
  <c r="N11" i="6"/>
  <c r="M14" i="6"/>
  <c r="O14" i="6"/>
  <c r="AN225" i="2" l="1"/>
  <c r="O13" i="6"/>
  <c r="O15" i="6" s="1"/>
  <c r="O19" i="6" s="1"/>
  <c r="M15" i="6"/>
  <c r="M19" i="6" s="1"/>
  <c r="N15" i="6"/>
  <c r="N19" i="6" s="1"/>
  <c r="U27" i="6"/>
  <c r="U11" i="6" s="1"/>
  <c r="O18" i="6" l="1"/>
  <c r="U123" i="6"/>
  <c r="U13" i="6"/>
  <c r="U15" i="6" s="1"/>
  <c r="N18" i="6"/>
  <c r="T18" i="6" s="1"/>
  <c r="U19" i="6" l="1"/>
  <c r="U18" i="6"/>
</calcChain>
</file>

<file path=xl/sharedStrings.xml><?xml version="1.0" encoding="utf-8"?>
<sst xmlns="http://schemas.openxmlformats.org/spreadsheetml/2006/main" count="574" uniqueCount="190">
  <si>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</si>
  <si>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</si>
  <si>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</si>
  <si>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</si>
  <si>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</si>
  <si>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</si>
  <si>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</si>
  <si>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</si>
  <si>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</si>
  <si>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</si>
  <si>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</si>
  <si>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</si>
  <si>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</si>
  <si>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</si>
  <si>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</si>
  <si>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 xml:space="preserve">Payroll tax calculator for the employees portion of tax for the fiscal year 2017-18 as prescribed under </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</si>
  <si>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</si>
  <si>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</si>
  <si>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</si>
  <si>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</si>
  <si>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</si>
  <si>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</si>
  <si>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</si>
  <si>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</si>
  <si>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</si>
  <si>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</si>
  <si>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</si>
  <si>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</si>
  <si>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</si>
  <si>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</si>
  <si>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</si>
  <si>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</si>
  <si>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</si>
  <si>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</si>
  <si>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</si>
  <si>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</si>
  <si>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</si>
  <si>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</si>
  <si>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</si>
  <si>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</si>
  <si>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</si>
  <si>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</si>
  <si>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</si>
  <si>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</si>
  <si>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</si>
  <si>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</si>
  <si>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</si>
  <si>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</si>
  <si>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</si>
  <si>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</si>
  <si>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</si>
  <si>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</si>
  <si>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</si>
  <si>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</si>
  <si>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</si>
  <si>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PAYROLL TAX CALCULATOR FY2016-17</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</si>
  <si>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</si>
  <si>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</si>
  <si>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</si>
  <si>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</si>
  <si>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</si>
  <si>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</si>
  <si>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</si>
  <si>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</si>
  <si>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</si>
  <si>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</si>
  <si>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</si>
  <si>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</si>
  <si>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</si>
  <si>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2017 as per the Payroll Tax Rates Act 1995 as amended by the Payroll Tax Amendment Act 2017
</t>
  </si>
  <si>
    <t>Q1' FY 2017/18</t>
  </si>
  <si>
    <t>Total Taxable remuneration paid Q1' FY 2017/18</t>
  </si>
  <si>
    <t>Q2 FY 2017/18</t>
  </si>
  <si>
    <t>Q3 FY 2017/18</t>
  </si>
  <si>
    <t>Q4 FY 2017/18</t>
  </si>
  <si>
    <t>Cap amount  remaining at the start of Q2' FY 2017/18</t>
  </si>
  <si>
    <t>Annualized Gross Recurring Earnings Q2' FY 2017/18 YTD</t>
  </si>
  <si>
    <t>Annualized  Gross Recurring + One-time Earnings Q2' FY 2017/18 YTD</t>
  </si>
  <si>
    <t>Tax payable Q2' FY 2017/18 YTD</t>
  </si>
  <si>
    <t>Annual Gross Recurring Earnings Q2' FY 2017/18 YTD-1</t>
  </si>
  <si>
    <t>Tax already deducted (Q2' FY 2017/18 YTD-1)</t>
  </si>
  <si>
    <t>Annualized  Gross Recurring Earnings Q3' FY 2017/18</t>
  </si>
  <si>
    <t>Annualized  Gross Recurring + One-time Earnings Q2' FY 2017/18</t>
  </si>
  <si>
    <t>Annualized  Gross Recurring Earnings Q2' FY 2017/18</t>
  </si>
  <si>
    <t>Annualized  Gross Recurring + One-time Earnings Q3' FY 2017/18</t>
  </si>
  <si>
    <t>Annualized  Gross Recurring Earnings Q4' FY 2017/18</t>
  </si>
  <si>
    <t>Annualized  Gross Recurring + One-time Earnings Q4' FY 2017/18</t>
  </si>
  <si>
    <t>Tax Deducted Q4' FY 2017/18</t>
  </si>
  <si>
    <t>Tax Deducted Q3' FY 2017/18</t>
  </si>
  <si>
    <t>PAYROLL TAX CALCULATOR FY2017-18</t>
  </si>
  <si>
    <t>This is an auto-populated column indicating the cap amount remaining at the start of Q2' FY2017/18. These are locked cells.</t>
  </si>
  <si>
    <t>This is an auto-populated column indicating the employees’ Q2' FY2017/18 year-to-date (YTD) recurring earnings. These are locked cells. Red highlight indicate mismatch of earnings to the period implied.</t>
  </si>
  <si>
    <t>This is an auto-populated column indicating the employees’ Q2' FY2017/18 year-to-date (YTD) one-time earnings. These are locked cells. Red highlight indicate mismatch of earnings to the period implied.</t>
  </si>
  <si>
    <t>This is an auto-populated column indicating the employees’ combined earnings for Q2' FY2017/18 year-to-date (YTD). These are locked cells. Red highlight indicate mismatch of earnings to the period implied.</t>
  </si>
  <si>
    <t>This is an auto-populated column indicating the employees’ annualized recurring earnings for Q2' FY2017/18 year-to-date (YTD). These are locked cells. Red highlight indicate mismatch of earnings to the period implied.</t>
  </si>
  <si>
    <t>This is an auto-populated column indicating the employees’ combined earnings of annualized recurring earnings and one-time earnings for Q2' FY2017/18 year-to-date (YTD). These are locked cells. Red highlight indicate mismatch of earnings to the period implied.</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</si>
  <si>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</si>
  <si>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</si>
  <si>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</si>
  <si>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</si>
  <si>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</si>
  <si>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This is an auto-populated column for the total taxable remuneration paid during Q1' FY2017/18 from Schedule A. Please refer Sch A: Input tab for more details.</t>
  </si>
  <si>
    <t>Gross Recurring Earnings Q2' FY 2017/18 YTD</t>
  </si>
  <si>
    <t>Gross One-time Earnings Q2' FY 2017/18 YTD</t>
  </si>
  <si>
    <t>Gross Total Earnings Q2' FY 2017/18 YTD</t>
  </si>
  <si>
    <t>Gross Recurring Earnings Q2' FY 2017/18 YTD - 1</t>
  </si>
  <si>
    <t>Gross One-time Earnings Q2' FY 2017/18 YTD - 1</t>
  </si>
  <si>
    <t>Gross Total Earnings Q2' FY 2017/18 YTD - 1</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</si>
  <si>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</si>
  <si>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</si>
  <si>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</si>
  <si>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</si>
  <si>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</si>
  <si>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</si>
  <si>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</si>
  <si>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</si>
  <si>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</si>
  <si>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</si>
  <si>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t>Input total taxable remuneration paid in the first quarter 2017-18 (Apr – Jun 2017). This is sum of actual recurring and one-time  earnings which would have been taxed at the flat rate of 6%.</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</si>
  <si>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</si>
  <si>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</si>
  <si>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Schedule B : Weekly Output Schedule</t>
  </si>
  <si>
    <t>Sch B: Weekly Output</t>
  </si>
  <si>
    <t xml:space="preserve">This is the summary output sheet indicating current week's remuneration and the amount to be deducted for payroll tax. </t>
  </si>
  <si>
    <t>Recurring earnings in current week</t>
  </si>
  <si>
    <t>One-time
earnings in current week</t>
  </si>
  <si>
    <t>Total
earnings in current week</t>
  </si>
  <si>
    <t>Tax to be deducted in current week</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</si>
  <si>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week. </t>
    </r>
  </si>
  <si>
    <t># of Periods employed Q2' FY 2017/18 YTD
(in weeks)</t>
  </si>
  <si>
    <t xml:space="preserve">Current week's recurring pay </t>
  </si>
  <si>
    <t xml:space="preserve">Current week's one-time pay </t>
  </si>
  <si>
    <t xml:space="preserve">Current week's Total pay </t>
  </si>
  <si>
    <t>Effective tax rate for Q2' FY 2017/18 YTD week</t>
  </si>
  <si>
    <t>Annualized Gross Recurring + One-time Earnings Q2' FY 2017/18 YTD-1</t>
  </si>
  <si>
    <t>Effective tax rate for (Q2' YTD-1) Week</t>
  </si>
  <si>
    <t>Effective tax rate for Current Week</t>
  </si>
  <si>
    <t>Current Week Calculations.</t>
  </si>
  <si>
    <t>This is an auto-populated column indicating the employees’ current week gross earnings. These are locked cells. Red highlight indicate mismatch of earnings to the period implied.</t>
  </si>
  <si>
    <t>This is an auto-populated column indicating the employees’ combined earnings for current week. These are locked cells. Red highlight indicate mismatch of earnings to the period implied.</t>
  </si>
  <si>
    <t>This is an auto-populated column indicating the employees’ Q2' FY2017/18 year-to-date up to last week ("YTD-1") recurring earnings. These are locked cells. Red highlight indicate mismatch of earnings to the period implied.</t>
  </si>
  <si>
    <t>This is an auto-populated column indicating the employees’ Q2' FY2017/18 year-to-date up to last week (YTD-1) one-time earnings. These are locked cells. Red highlight indicate mismatch of earnings to the period implied.</t>
  </si>
  <si>
    <t>This is an auto-populated column indicating the employees’ combined earnings for Q2' FY2017/18 year-to-date up to last week (YTD-1). These are locked cells. Red highlight indicate mismatch of earnings to the period implied.</t>
  </si>
  <si>
    <t>This is an auto-populated column indicating the employees’ annualized recurring earnings for Q2' FY2017/18 year-to-date up to last week (YTD-1). These are locked cells. Red highlight indicate mismatch of earnings to the period implied.</t>
  </si>
  <si>
    <t>This is an auto-populated column indicating the effective tax rate for current week. These are locked cells.</t>
  </si>
  <si>
    <t>(in weeks)</t>
  </si>
  <si>
    <t>This is an auto-populated column indicating the employees’ current week one-time earnings. These are locked cells. Red highlight indicate mismatch of earnings to the period implied.</t>
  </si>
  <si>
    <t># of persons with expected remuneration $900,000 and above</t>
  </si>
  <si>
    <t>Start date 
(First pay-period start date or joining date, whichever is later)</t>
  </si>
  <si>
    <t># of Periods employed Q2' FY 2017/18 YTD - 1
(in weeks)</t>
  </si>
  <si>
    <t>Total weeks</t>
  </si>
  <si>
    <t>Is the expected income for Q2-Q4' FY2017/18 (total annualized earnings for Q2-Q4 + one-time earnings + Q1 earnings) greater than tax cap amount of $900k?</t>
  </si>
  <si>
    <t>Maximum Tax based on effective tax rate for Q2-Q4' FY 2017/18 YTD</t>
  </si>
  <si>
    <t>Maximum Tax based on effective tax rate for Q2-Q4' FY 2017/18 YTD - 1</t>
  </si>
  <si>
    <t>Is the expected income for Q2-Q4' FY2017/18 YTD -1 (total annualized earnings for Q2-Q4 YTD - 1 + one-time earnings + Q1 earnings) greater than tax cap amount of $900k?</t>
  </si>
  <si>
    <t>This is an auto-populated column indicating the number of weeks that an employee has worked since the beginning of the first-pay period until YTD. These are locked cells.</t>
  </si>
  <si>
    <t>This is an auto-populated column indicating whether the combined earning including annualized recurring earnings for Q2-Q4 YTD + one-time earnings YTD and Q1 earnings is greater than tax cap amount of $900k. These are locked cells.</t>
  </si>
  <si>
    <t>This is an auto-populated column indicating the employees’ combined earnings of annualized recurring earnings + one-time earnings for Q2' FY2017/18 year-to-date up to last week (YTD-1) and Q1 earnings. These are locked cells. Red highlight indicate mismatch of earnings to the period implied.</t>
  </si>
  <si>
    <t>This is an auto-populated column indicating whether the combined earning including annualized recurring earnings for Q2-Q4 + one-time earnings year-to-date up to last week (YTD-1) and Q1 earnings is greater than tax cap amount of $900k. These are locked cells.</t>
  </si>
  <si>
    <t>Maximum Tax based on effective tax rate for Q2' FY 2017/18 YTD</t>
  </si>
  <si>
    <t># of Periods employed Q2' FY 2017/18
(in weeks)</t>
  </si>
  <si>
    <t>Weeks</t>
  </si>
  <si>
    <t>Is the expected income for Q2-Q4' FY2017/18 greater than tax cap amount of $900k?</t>
  </si>
  <si>
    <t>Maximum Tax based on effective tax rate for Q3' FY 2017/18 YTD</t>
  </si>
  <si>
    <t>Tax Deducted Q2' FY 2017/18</t>
  </si>
  <si>
    <t># of Periods employed Q2 - Q3' FY 2017/18
(in weeks)</t>
  </si>
  <si>
    <t>Maximum Tax based on effective tax rate for Q4' FY 2017/18 YTD</t>
  </si>
  <si>
    <t># of Periods employed Q2 - Q4' FY 2017/18
(in weeks)</t>
  </si>
  <si>
    <t xml:space="preserve">First Pay-Period Start Date </t>
  </si>
  <si>
    <t>Last Pay-Period End Date</t>
  </si>
  <si>
    <t>Current Week End Date</t>
  </si>
  <si>
    <t xml:space="preserve">Select the current pay-period end date. i.e. the current week-end date.  </t>
  </si>
  <si>
    <t xml:space="preserve">Input start date of first pay period (week). e.g. If the first pay-day is 6-July-17 then the start date of the pay-period would be 30-June-17. </t>
  </si>
  <si>
    <t>This is an auto-populated column indicating the tax payable for YTD. These are locked cells.</t>
  </si>
  <si>
    <t>This is an auto-populated column indicating the effective tax rate Q2' FY2017/18 year-to-date (YTD). These are locked cells.</t>
  </si>
  <si>
    <t>This is an auto-populated column indicating the tax already deducted for Q2' FY2017/18  year-to-date up to last week (YTD-1). These are locked cells.</t>
  </si>
  <si>
    <t>This is an auto-populated column indicating the effective tax rate Q2' FY2017/18 year-to-date up to last week (YTD-1). These are locked cells.</t>
  </si>
  <si>
    <t>This is an auto-populated column indicating the tax to be deducted for the current pay period  These are locked cells.</t>
  </si>
  <si>
    <t>This is an auto-populated column indicating the number of weeks that an employee has worked since the beginning of the first-pay period until last week (YTD-1). These are locked cells.</t>
  </si>
  <si>
    <t>Section 3(1)(c) and (d) of the Payroll Tax Act, as amended by Payroll Tax Amendment Act, 2017</t>
  </si>
  <si>
    <t>This is an auto-populated column indicating the maximum amount of employee portion of payroll tax for Q2-Q4' FY2017/18 YTD. These are locked cells.</t>
  </si>
  <si>
    <t>This is an auto-populated column indicating the maximum amount of employee portion of payroll tax for Q2-Q4' FY2017/18 year-to-date up to last week (YTD-1).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</si>
  <si>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</si>
  <si>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Version</t>
  </si>
  <si>
    <t>Author</t>
  </si>
  <si>
    <t>Date</t>
  </si>
  <si>
    <t>Revision</t>
  </si>
  <si>
    <t>Office of the Tax Commissioner</t>
  </si>
  <si>
    <t>Formula for calculation of number of periods employed has been updated so that it doesn't result in an error in case of weekly paid employees while using Microsoft Excel 2010 or earlier versions.</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</si>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</sst>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0.000"/>
    <numFmt numFmtId="176" formatCode="_(* #,##0.000_);_(* \(#,##0.000\);_(* &quot;-&quot;??_);_(@_)"/>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9">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style="hair">
        <color indexed="64"/>
      </right>
      <top style="medium">
        <color indexed="64"/>
      </top>
      <bottom style="double">
        <color indexed="64"/>
      </bottom>
      <diagonal/>
    </border>
    <border>
      <left/>
      <right/>
      <top style="hair">
        <color auto="1"/>
      </top>
      <bottom style="thin">
        <color auto="1"/>
      </bottom>
      <diagonal/>
    </border>
    <border>
      <left/>
      <right style="thin">
        <color auto="1"/>
      </right>
      <top/>
      <bottom/>
      <diagonal/>
    </border>
    <border>
      <left style="hair">
        <color auto="1"/>
      </left>
      <right/>
      <top style="hair">
        <color auto="1"/>
      </top>
      <bottom style="thin">
        <color auto="1"/>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20" fillId="0" borderId="0" applyFont="0" applyFill="0" applyBorder="0" applyAlignment="0" applyProtection="0"/>
    <xf numFmtId="9" fontId="20" fillId="0" borderId="0" applyFont="0" applyFill="0" applyBorder="0" applyAlignment="0" applyProtection="0"/>
    <xf numFmtId="0" fontId="25" fillId="0" borderId="0" applyNumberFormat="0" applyFill="0" applyBorder="0" applyAlignment="0" applyProtection="0"/>
  </cellStyleXfs>
  <cellXfs count="345">
    <xf numFmtId="0" fontId="0" fillId="0" borderId="0" xfId="0"/>
    <xf numFmtId="0" fontId="17" fillId="0" borderId="0" xfId="0" applyFont="1" applyFill="1" applyBorder="1"/>
    <xf numFmtId="0" fontId="21" fillId="0" borderId="0" xfId="0" applyFont="1"/>
    <xf numFmtId="43" fontId="21" fillId="0" borderId="0" xfId="0" applyNumberFormat="1" applyFont="1"/>
    <xf numFmtId="0" fontId="23" fillId="2" borderId="0" xfId="0" applyFont="1" applyFill="1" applyAlignment="1">
      <alignment wrapText="1"/>
    </xf>
    <xf numFmtId="17" fontId="23" fillId="2" borderId="0" xfId="0" applyNumberFormat="1" applyFont="1" applyFill="1" applyAlignment="1">
      <alignment wrapText="1"/>
    </xf>
    <xf numFmtId="0" fontId="24" fillId="3" borderId="0" xfId="0" applyFont="1" applyFill="1"/>
    <xf numFmtId="0" fontId="23" fillId="2" borderId="5" xfId="0" applyFont="1" applyFill="1" applyBorder="1" applyAlignment="1">
      <alignment wrapText="1"/>
    </xf>
    <xf numFmtId="0" fontId="23" fillId="2" borderId="6" xfId="0" applyFont="1" applyFill="1" applyBorder="1" applyAlignment="1">
      <alignment wrapText="1"/>
    </xf>
    <xf numFmtId="0" fontId="21" fillId="0" borderId="8" xfId="0" applyFont="1" applyBorder="1"/>
    <xf numFmtId="164" fontId="17" fillId="0" borderId="9" xfId="1" applyNumberFormat="1" applyFont="1" applyFill="1" applyBorder="1"/>
    <xf numFmtId="164" fontId="19" fillId="0" borderId="9" xfId="1" applyNumberFormat="1" applyFont="1" applyFill="1" applyBorder="1" applyAlignment="1">
      <alignment horizontal="right"/>
    </xf>
    <xf numFmtId="10" fontId="17" fillId="0" borderId="9" xfId="2" applyNumberFormat="1" applyFont="1" applyFill="1" applyBorder="1"/>
    <xf numFmtId="0" fontId="17" fillId="0" borderId="8" xfId="0" applyFont="1" applyFill="1" applyBorder="1"/>
    <xf numFmtId="0" fontId="17" fillId="0" borderId="11" xfId="0" applyFont="1" applyFill="1" applyBorder="1"/>
    <xf numFmtId="164" fontId="17" fillId="0" borderId="12" xfId="1" applyNumberFormat="1" applyFont="1" applyFill="1" applyBorder="1"/>
    <xf numFmtId="164" fontId="19" fillId="0" borderId="12" xfId="1" applyNumberFormat="1" applyFont="1" applyFill="1" applyBorder="1" applyAlignment="1">
      <alignment horizontal="right"/>
    </xf>
    <xf numFmtId="10" fontId="17" fillId="0" borderId="12" xfId="2" applyNumberFormat="1" applyFont="1" applyFill="1" applyBorder="1"/>
    <xf numFmtId="0" fontId="18" fillId="0" borderId="0" xfId="0" applyFont="1" applyFill="1" applyBorder="1" applyAlignment="1">
      <alignment horizontal="right"/>
    </xf>
    <xf numFmtId="166" fontId="21" fillId="0" borderId="0" xfId="0" applyNumberFormat="1" applyFont="1" applyAlignment="1"/>
    <xf numFmtId="164" fontId="21" fillId="0" borderId="0" xfId="0" applyNumberFormat="1" applyFont="1"/>
    <xf numFmtId="0" fontId="14" fillId="0" borderId="0" xfId="0" applyFont="1"/>
    <xf numFmtId="164" fontId="14" fillId="0" borderId="0" xfId="1" applyNumberFormat="1" applyFont="1"/>
    <xf numFmtId="167" fontId="21" fillId="0" borderId="0" xfId="2" applyNumberFormat="1" applyFont="1"/>
    <xf numFmtId="164" fontId="28" fillId="0" borderId="0" xfId="1" applyNumberFormat="1" applyFont="1"/>
    <xf numFmtId="0" fontId="27" fillId="0" borderId="0" xfId="0" applyFont="1" applyAlignment="1">
      <alignment wrapText="1"/>
    </xf>
    <xf numFmtId="0" fontId="23" fillId="2" borderId="0" xfId="0" applyFont="1" applyFill="1" applyAlignment="1"/>
    <xf numFmtId="17" fontId="23" fillId="0" borderId="0" xfId="0" applyNumberFormat="1" applyFont="1" applyFill="1" applyAlignment="1">
      <alignment wrapText="1"/>
    </xf>
    <xf numFmtId="0" fontId="21" fillId="0" borderId="0" xfId="0" applyFont="1" applyAlignment="1">
      <alignment wrapText="1"/>
    </xf>
    <xf numFmtId="0" fontId="15" fillId="0" borderId="0" xfId="0" applyFont="1" applyAlignment="1"/>
    <xf numFmtId="0" fontId="21" fillId="0" borderId="0" xfId="0" applyFont="1" applyAlignment="1"/>
    <xf numFmtId="0" fontId="23" fillId="2" borderId="6" xfId="0" applyFont="1" applyFill="1" applyBorder="1" applyAlignment="1"/>
    <xf numFmtId="164" fontId="17" fillId="0" borderId="9" xfId="1" applyNumberFormat="1" applyFont="1" applyFill="1" applyBorder="1" applyAlignment="1"/>
    <xf numFmtId="164" fontId="17" fillId="0" borderId="12" xfId="1" applyNumberFormat="1" applyFont="1" applyFill="1" applyBorder="1" applyAlignment="1"/>
    <xf numFmtId="0" fontId="17" fillId="0" borderId="0" xfId="0" applyFont="1" applyFill="1" applyBorder="1" applyAlignment="1"/>
    <xf numFmtId="0" fontId="30" fillId="0" borderId="0" xfId="0" applyFont="1"/>
    <xf numFmtId="0" fontId="12" fillId="0" borderId="0" xfId="0" applyFont="1" applyFill="1"/>
    <xf numFmtId="0" fontId="12" fillId="0" borderId="0" xfId="0" applyFont="1" applyFill="1" applyAlignment="1"/>
    <xf numFmtId="165" fontId="12" fillId="0" borderId="0" xfId="0" applyNumberFormat="1" applyFont="1" applyFill="1"/>
    <xf numFmtId="0" fontId="12" fillId="0" borderId="0" xfId="0" applyFont="1"/>
    <xf numFmtId="164" fontId="12" fillId="0" borderId="0" xfId="1" applyNumberFormat="1" applyFont="1"/>
    <xf numFmtId="164" fontId="12" fillId="0" borderId="0" xfId="0" applyNumberFormat="1" applyFont="1"/>
    <xf numFmtId="0" fontId="0" fillId="0" borderId="0" xfId="0" applyFont="1"/>
    <xf numFmtId="0" fontId="23" fillId="2" borderId="18" xfId="0" applyFont="1" applyFill="1" applyBorder="1" applyAlignment="1">
      <alignment wrapText="1"/>
    </xf>
    <xf numFmtId="0" fontId="31" fillId="0" borderId="0" xfId="0" applyFont="1"/>
    <xf numFmtId="0" fontId="32" fillId="0" borderId="0" xfId="0" applyFont="1"/>
    <xf numFmtId="0" fontId="33" fillId="0" borderId="0" xfId="0" applyFont="1"/>
    <xf numFmtId="0" fontId="16" fillId="0" borderId="0" xfId="0" applyFont="1"/>
    <xf numFmtId="169" fontId="23" fillId="2" borderId="7" xfId="0" applyNumberFormat="1" applyFont="1" applyFill="1" applyBorder="1" applyAlignment="1">
      <alignment wrapText="1"/>
    </xf>
    <xf numFmtId="169" fontId="17" fillId="0" borderId="10" xfId="1" applyNumberFormat="1" applyFont="1" applyFill="1" applyBorder="1"/>
    <xf numFmtId="169" fontId="16" fillId="0" borderId="13" xfId="1" applyNumberFormat="1" applyFont="1" applyFill="1" applyBorder="1"/>
    <xf numFmtId="0" fontId="24" fillId="0" borderId="0" xfId="0" applyFont="1" applyFill="1"/>
    <xf numFmtId="0" fontId="26" fillId="0" borderId="0" xfId="0" applyFont="1" applyFill="1" applyAlignment="1">
      <alignment vertical="center"/>
    </xf>
    <xf numFmtId="166" fontId="34" fillId="0" borderId="0" xfId="0" applyNumberFormat="1" applyFont="1" applyAlignment="1">
      <alignment horizontal="center"/>
    </xf>
    <xf numFmtId="166" fontId="34" fillId="0" borderId="0" xfId="0" applyNumberFormat="1" applyFont="1" applyFill="1" applyAlignment="1">
      <alignment horizontal="center"/>
    </xf>
    <xf numFmtId="0" fontId="36" fillId="0" borderId="0" xfId="0" applyFont="1" applyAlignment="1">
      <alignment vertical="center"/>
    </xf>
    <xf numFmtId="0" fontId="12" fillId="0" borderId="0" xfId="0" applyFont="1" applyAlignment="1">
      <alignment vertical="center"/>
    </xf>
    <xf numFmtId="166" fontId="35" fillId="0" borderId="24" xfId="3" applyNumberFormat="1" applyFont="1" applyBorder="1" applyAlignment="1">
      <alignment horizontal="center" vertical="center"/>
    </xf>
    <xf numFmtId="0" fontId="35" fillId="0" borderId="0" xfId="3" applyFont="1"/>
    <xf numFmtId="15" fontId="18" fillId="0" borderId="0" xfId="0" applyNumberFormat="1" applyFont="1" applyFill="1" applyBorder="1"/>
    <xf numFmtId="0" fontId="23" fillId="2" borderId="20" xfId="0" applyFont="1" applyFill="1" applyBorder="1" applyAlignment="1">
      <alignment wrapText="1"/>
    </xf>
    <xf numFmtId="0" fontId="23" fillId="2" borderId="21" xfId="0" applyFont="1" applyFill="1" applyBorder="1" applyAlignment="1">
      <alignment wrapText="1"/>
    </xf>
    <xf numFmtId="17" fontId="23" fillId="2" borderId="21" xfId="0" applyNumberFormat="1" applyFont="1" applyFill="1" applyBorder="1" applyAlignment="1">
      <alignment wrapText="1"/>
    </xf>
    <xf numFmtId="0" fontId="23" fillId="2" borderId="22" xfId="0" applyFont="1" applyFill="1" applyBorder="1" applyAlignment="1">
      <alignment wrapText="1"/>
    </xf>
    <xf numFmtId="0" fontId="12" fillId="0" borderId="23" xfId="0" applyFont="1" applyFill="1" applyBorder="1"/>
    <xf numFmtId="0" fontId="12" fillId="0" borderId="9" xfId="0" applyFont="1" applyFill="1" applyBorder="1" applyAlignment="1"/>
    <xf numFmtId="165" fontId="12" fillId="0" borderId="9" xfId="0" applyNumberFormat="1" applyFont="1" applyFill="1" applyBorder="1"/>
    <xf numFmtId="0" fontId="23" fillId="2" borderId="27" xfId="0" applyFont="1" applyFill="1" applyBorder="1" applyAlignment="1">
      <alignment wrapText="1"/>
    </xf>
    <xf numFmtId="0" fontId="23" fillId="2" borderId="28" xfId="0" applyFont="1" applyFill="1" applyBorder="1" applyAlignment="1"/>
    <xf numFmtId="0" fontId="23" fillId="2" borderId="28" xfId="0" applyFont="1" applyFill="1" applyBorder="1" applyAlignment="1">
      <alignment wrapText="1"/>
    </xf>
    <xf numFmtId="0" fontId="21" fillId="0" borderId="33" xfId="0" applyFont="1" applyFill="1" applyBorder="1"/>
    <xf numFmtId="165" fontId="21" fillId="0" borderId="34" xfId="0" applyNumberFormat="1" applyFont="1" applyFill="1" applyBorder="1"/>
    <xf numFmtId="165" fontId="13" fillId="0" borderId="34" xfId="0" applyNumberFormat="1" applyFont="1" applyFill="1" applyBorder="1"/>
    <xf numFmtId="0" fontId="13" fillId="0" borderId="33" xfId="0" applyFont="1" applyFill="1" applyBorder="1"/>
    <xf numFmtId="0" fontId="13" fillId="0" borderId="34" xfId="0" applyFont="1" applyFill="1" applyBorder="1" applyAlignment="1"/>
    <xf numFmtId="0" fontId="21" fillId="0" borderId="34" xfId="0" applyFont="1" applyFill="1" applyBorder="1" applyAlignment="1"/>
    <xf numFmtId="0" fontId="23" fillId="2" borderId="36" xfId="0" applyFont="1" applyFill="1" applyBorder="1" applyAlignment="1">
      <alignment wrapText="1"/>
    </xf>
    <xf numFmtId="164" fontId="16" fillId="0" borderId="34" xfId="1" applyNumberFormat="1" applyFont="1" applyBorder="1"/>
    <xf numFmtId="164" fontId="16" fillId="0" borderId="39" xfId="1" applyNumberFormat="1" applyFont="1" applyBorder="1"/>
    <xf numFmtId="0" fontId="21" fillId="0" borderId="34" xfId="0" applyFont="1" applyBorder="1"/>
    <xf numFmtId="168" fontId="16" fillId="0" borderId="34" xfId="1" applyNumberFormat="1" applyFont="1" applyFill="1" applyBorder="1"/>
    <xf numFmtId="0" fontId="21" fillId="0" borderId="39" xfId="0" applyFont="1" applyBorder="1"/>
    <xf numFmtId="168" fontId="16" fillId="0" borderId="39" xfId="1" applyNumberFormat="1" applyFont="1" applyFill="1" applyBorder="1"/>
    <xf numFmtId="0" fontId="23" fillId="2" borderId="43" xfId="0" applyFont="1" applyFill="1" applyBorder="1" applyAlignment="1">
      <alignment wrapText="1"/>
    </xf>
    <xf numFmtId="0" fontId="21" fillId="0" borderId="0" xfId="0" applyFont="1" applyBorder="1"/>
    <xf numFmtId="0" fontId="16" fillId="0" borderId="0" xfId="0" applyFont="1" applyBorder="1"/>
    <xf numFmtId="17" fontId="23" fillId="2" borderId="0" xfId="0" applyNumberFormat="1" applyFont="1" applyFill="1" applyAlignment="1"/>
    <xf numFmtId="15" fontId="23" fillId="2" borderId="0" xfId="0" applyNumberFormat="1" applyFont="1" applyFill="1" applyAlignment="1">
      <alignment wrapText="1"/>
    </xf>
    <xf numFmtId="0" fontId="38" fillId="0" borderId="0" xfId="0" applyFont="1"/>
    <xf numFmtId="0" fontId="21" fillId="0" borderId="0" xfId="0" applyFont="1" applyFill="1"/>
    <xf numFmtId="164" fontId="21" fillId="0" borderId="0" xfId="1" applyNumberFormat="1" applyFont="1"/>
    <xf numFmtId="0" fontId="30" fillId="0" borderId="0" xfId="0" applyFont="1" applyAlignment="1"/>
    <xf numFmtId="0" fontId="23" fillId="2" borderId="5" xfId="0" applyFont="1" applyFill="1" applyBorder="1" applyAlignment="1"/>
    <xf numFmtId="0" fontId="37" fillId="0" borderId="0" xfId="0" applyFont="1" applyBorder="1" applyAlignment="1">
      <alignment horizontal="center"/>
    </xf>
    <xf numFmtId="170" fontId="22" fillId="0" borderId="10" xfId="2" applyNumberFormat="1" applyFont="1" applyBorder="1"/>
    <xf numFmtId="10" fontId="23" fillId="2" borderId="22" xfId="2" applyNumberFormat="1" applyFont="1" applyFill="1" applyBorder="1" applyAlignment="1">
      <alignment wrapText="1"/>
    </xf>
    <xf numFmtId="170" fontId="22" fillId="4" borderId="35" xfId="2" quotePrefix="1" applyNumberFormat="1" applyFont="1" applyFill="1" applyBorder="1"/>
    <xf numFmtId="170" fontId="22" fillId="4" borderId="35" xfId="2" applyNumberFormat="1" applyFont="1" applyFill="1" applyBorder="1"/>
    <xf numFmtId="164" fontId="16" fillId="0" borderId="34" xfId="1" applyNumberFormat="1" applyFont="1" applyFill="1" applyBorder="1"/>
    <xf numFmtId="164" fontId="16" fillId="0" borderId="39" xfId="1" applyNumberFormat="1" applyFont="1" applyFill="1" applyBorder="1"/>
    <xf numFmtId="0" fontId="31" fillId="0" borderId="14" xfId="0" applyFont="1" applyBorder="1" applyAlignment="1"/>
    <xf numFmtId="43" fontId="16" fillId="0" borderId="40" xfId="0" applyNumberFormat="1" applyFont="1" applyFill="1" applyBorder="1"/>
    <xf numFmtId="0" fontId="21" fillId="0" borderId="8" xfId="0" applyFont="1" applyFill="1" applyBorder="1" applyAlignment="1"/>
    <xf numFmtId="0" fontId="17" fillId="0" borderId="8" xfId="0" applyFont="1" applyFill="1" applyBorder="1" applyAlignment="1"/>
    <xf numFmtId="0" fontId="21" fillId="0" borderId="0" xfId="0" applyFont="1" applyFill="1" applyAlignment="1"/>
    <xf numFmtId="0" fontId="39" fillId="0" borderId="0" xfId="0" applyFont="1" applyFill="1" applyAlignment="1">
      <alignment horizontal="right"/>
    </xf>
    <xf numFmtId="164" fontId="40" fillId="0" borderId="0" xfId="0" applyNumberFormat="1" applyFont="1" applyFill="1"/>
    <xf numFmtId="164" fontId="40" fillId="0" borderId="0" xfId="1" applyNumberFormat="1" applyFont="1" applyFill="1"/>
    <xf numFmtId="170" fontId="22" fillId="4" borderId="48" xfId="2" applyNumberFormat="1" applyFont="1" applyFill="1" applyBorder="1"/>
    <xf numFmtId="170" fontId="22" fillId="6" borderId="46" xfId="2" applyNumberFormat="1" applyFont="1" applyFill="1" applyBorder="1"/>
    <xf numFmtId="43" fontId="22" fillId="0" borderId="45" xfId="0" applyNumberFormat="1" applyFont="1" applyBorder="1"/>
    <xf numFmtId="170" fontId="22" fillId="0" borderId="46" xfId="2" applyNumberFormat="1" applyFont="1" applyBorder="1"/>
    <xf numFmtId="0" fontId="22" fillId="0" borderId="0" xfId="0" applyFont="1"/>
    <xf numFmtId="0" fontId="22" fillId="0" borderId="44" xfId="0" applyFont="1" applyFill="1" applyBorder="1"/>
    <xf numFmtId="0" fontId="22" fillId="0" borderId="45" xfId="0" applyFont="1" applyFill="1" applyBorder="1" applyAlignment="1"/>
    <xf numFmtId="165" fontId="22" fillId="0" borderId="45" xfId="0" applyNumberFormat="1" applyFont="1" applyFill="1" applyBorder="1"/>
    <xf numFmtId="164" fontId="22" fillId="0" borderId="45" xfId="1" applyNumberFormat="1" applyFont="1" applyBorder="1"/>
    <xf numFmtId="0" fontId="28" fillId="0" borderId="0" xfId="0" applyFont="1"/>
    <xf numFmtId="0" fontId="17" fillId="0" borderId="50" xfId="0" applyFont="1" applyFill="1" applyBorder="1" applyAlignment="1"/>
    <xf numFmtId="164" fontId="17" fillId="0" borderId="51" xfId="1" applyNumberFormat="1" applyFont="1" applyFill="1" applyBorder="1" applyAlignment="1"/>
    <xf numFmtId="164" fontId="17" fillId="0" borderId="51" xfId="1" applyNumberFormat="1" applyFont="1" applyFill="1" applyBorder="1"/>
    <xf numFmtId="164" fontId="22" fillId="0" borderId="17" xfId="1" applyNumberFormat="1" applyFont="1" applyFill="1" applyBorder="1"/>
    <xf numFmtId="164" fontId="22" fillId="0" borderId="0" xfId="1" applyNumberFormat="1" applyFont="1" applyFill="1"/>
    <xf numFmtId="164" fontId="22" fillId="0" borderId="0" xfId="1" applyNumberFormat="1" applyFont="1"/>
    <xf numFmtId="0" fontId="12" fillId="0" borderId="0" xfId="0" applyFont="1" applyFill="1" applyBorder="1"/>
    <xf numFmtId="0" fontId="12" fillId="0" borderId="0" xfId="0" applyFont="1" applyFill="1" applyBorder="1" applyAlignment="1"/>
    <xf numFmtId="165" fontId="12" fillId="0" borderId="0" xfId="0" applyNumberFormat="1" applyFont="1" applyFill="1" applyBorder="1"/>
    <xf numFmtId="164" fontId="12" fillId="0" borderId="0" xfId="1" applyNumberFormat="1" applyFont="1" applyBorder="1"/>
    <xf numFmtId="164" fontId="22" fillId="0" borderId="0" xfId="0" applyNumberFormat="1" applyFont="1" applyBorder="1"/>
    <xf numFmtId="0" fontId="12" fillId="0" borderId="0" xfId="0" applyFont="1" applyBorder="1"/>
    <xf numFmtId="164" fontId="12" fillId="0" borderId="0" xfId="0" applyNumberFormat="1" applyFont="1" applyBorder="1"/>
    <xf numFmtId="164" fontId="31" fillId="0" borderId="0" xfId="0" applyNumberFormat="1" applyFont="1" applyBorder="1"/>
    <xf numFmtId="43" fontId="12" fillId="0" borderId="0" xfId="1" applyFont="1" applyFill="1"/>
    <xf numFmtId="14" fontId="12" fillId="0" borderId="0" xfId="1" applyNumberFormat="1" applyFont="1"/>
    <xf numFmtId="15" fontId="12" fillId="0" borderId="0" xfId="1" applyNumberFormat="1" applyFont="1"/>
    <xf numFmtId="0" fontId="29" fillId="2" borderId="27" xfId="0" applyFont="1" applyFill="1" applyBorder="1" applyAlignment="1">
      <alignment vertical="center"/>
    </xf>
    <xf numFmtId="0" fontId="29" fillId="2" borderId="28" xfId="0" applyFont="1" applyFill="1" applyBorder="1" applyAlignment="1">
      <alignment vertical="center"/>
    </xf>
    <xf numFmtId="0" fontId="29" fillId="2" borderId="29" xfId="0" applyFont="1" applyFill="1" applyBorder="1" applyAlignment="1">
      <alignment vertical="center"/>
    </xf>
    <xf numFmtId="0" fontId="42" fillId="0" borderId="0" xfId="0" applyFont="1" applyFill="1" applyAlignment="1">
      <alignment horizontal="centerContinuous" vertical="center"/>
    </xf>
    <xf numFmtId="0" fontId="42" fillId="0" borderId="0" xfId="0" applyFont="1" applyFill="1" applyAlignment="1">
      <alignment horizontal="left" vertical="center"/>
    </xf>
    <xf numFmtId="0" fontId="41" fillId="2" borderId="0" xfId="0" applyFont="1" applyFill="1" applyAlignment="1">
      <alignment horizontal="left" vertical="center" indent="37"/>
    </xf>
    <xf numFmtId="0" fontId="29" fillId="2" borderId="0" xfId="0" applyFont="1" applyFill="1" applyAlignment="1">
      <alignment horizontal="left" indent="15"/>
    </xf>
    <xf numFmtId="0" fontId="43" fillId="2" borderId="0" xfId="0" applyFont="1" applyFill="1" applyAlignment="1">
      <alignment horizontal="left" indent="15"/>
    </xf>
    <xf numFmtId="0" fontId="24" fillId="0" borderId="0" xfId="0" applyFont="1"/>
    <xf numFmtId="0" fontId="12" fillId="0" borderId="52" xfId="0" applyFont="1" applyBorder="1"/>
    <xf numFmtId="166" fontId="35" fillId="0" borderId="23" xfId="3" applyNumberFormat="1" applyFont="1" applyBorder="1" applyAlignment="1">
      <alignment horizontal="center" vertical="center" wrapText="1"/>
    </xf>
    <xf numFmtId="0" fontId="21" fillId="0" borderId="54" xfId="0" applyFont="1" applyFill="1" applyBorder="1" applyAlignment="1"/>
    <xf numFmtId="0" fontId="21" fillId="0" borderId="54" xfId="0" applyFont="1" applyFill="1" applyBorder="1"/>
    <xf numFmtId="0" fontId="22" fillId="0" borderId="54" xfId="0" applyFont="1" applyFill="1" applyBorder="1" applyAlignment="1">
      <alignment horizontal="right"/>
    </xf>
    <xf numFmtId="164" fontId="22" fillId="0" borderId="17" xfId="1" applyNumberFormat="1" applyFont="1" applyFill="1" applyBorder="1" applyAlignment="1">
      <alignment horizontal="right"/>
    </xf>
    <xf numFmtId="0" fontId="22" fillId="0" borderId="0" xfId="0" applyFont="1" applyAlignment="1"/>
    <xf numFmtId="0" fontId="22" fillId="0" borderId="17" xfId="0" applyFont="1" applyBorder="1"/>
    <xf numFmtId="0" fontId="18" fillId="0" borderId="0" xfId="0" applyFont="1" applyBorder="1"/>
    <xf numFmtId="164" fontId="18" fillId="0" borderId="17" xfId="0" applyNumberFormat="1" applyFont="1" applyBorder="1"/>
    <xf numFmtId="0" fontId="12" fillId="0" borderId="0" xfId="0" applyFont="1" applyAlignment="1">
      <alignment vertical="center" wrapText="1"/>
    </xf>
    <xf numFmtId="0" fontId="18" fillId="0" borderId="55" xfId="0" applyFont="1" applyFill="1" applyBorder="1" applyAlignment="1">
      <alignment horizontal="left" vertical="center" wrapText="1"/>
    </xf>
    <xf numFmtId="0" fontId="22" fillId="0" borderId="2" xfId="0" applyFont="1" applyBorder="1" applyAlignment="1">
      <alignment horizontal="left" vertical="center" wrapText="1"/>
    </xf>
    <xf numFmtId="15" fontId="21" fillId="0" borderId="3" xfId="0" applyNumberFormat="1" applyFont="1" applyBorder="1" applyAlignment="1">
      <alignment horizontal="left" vertical="center" wrapText="1"/>
    </xf>
    <xf numFmtId="0" fontId="21" fillId="0" borderId="0" xfId="0" applyFont="1" applyAlignment="1">
      <alignment horizontal="left" vertical="center"/>
    </xf>
    <xf numFmtId="15" fontId="17" fillId="0" borderId="56" xfId="0" applyNumberFormat="1" applyFont="1" applyFill="1" applyBorder="1" applyAlignment="1">
      <alignment horizontal="left" vertical="center" wrapText="1"/>
    </xf>
    <xf numFmtId="15" fontId="21" fillId="0" borderId="0" xfId="0" applyNumberFormat="1" applyFont="1"/>
    <xf numFmtId="0" fontId="27" fillId="0" borderId="0" xfId="0" applyFont="1"/>
    <xf numFmtId="0" fontId="45" fillId="0" borderId="0" xfId="0" applyFont="1"/>
    <xf numFmtId="41" fontId="21" fillId="0" borderId="0" xfId="0" applyNumberFormat="1" applyFont="1"/>
    <xf numFmtId="0" fontId="21" fillId="0" borderId="0" xfId="0" applyNumberFormat="1" applyFont="1"/>
    <xf numFmtId="43" fontId="16" fillId="0" borderId="37" xfId="0" applyNumberFormat="1" applyFont="1" applyFill="1" applyBorder="1"/>
    <xf numFmtId="164" fontId="12" fillId="0" borderId="0" xfId="0" applyNumberFormat="1" applyFont="1" applyAlignment="1">
      <alignment vertical="center"/>
    </xf>
    <xf numFmtId="0" fontId="23" fillId="2" borderId="57" xfId="0" applyFont="1" applyFill="1" applyBorder="1" applyAlignment="1"/>
    <xf numFmtId="0" fontId="12" fillId="0" borderId="38" xfId="0" applyNumberFormat="1" applyFont="1" applyBorder="1"/>
    <xf numFmtId="0" fontId="13" fillId="0" borderId="38" xfId="0" applyFont="1" applyFill="1" applyBorder="1" applyAlignment="1"/>
    <xf numFmtId="0" fontId="21" fillId="0" borderId="38" xfId="0" applyFont="1" applyFill="1" applyBorder="1" applyAlignment="1"/>
    <xf numFmtId="17" fontId="23" fillId="2" borderId="28" xfId="0" applyNumberFormat="1" applyFont="1" applyFill="1" applyBorder="1" applyAlignment="1">
      <alignment wrapText="1"/>
    </xf>
    <xf numFmtId="171" fontId="21" fillId="0" borderId="0" xfId="0" applyNumberFormat="1" applyFont="1"/>
    <xf numFmtId="170" fontId="22" fillId="6" borderId="10" xfId="2" applyNumberFormat="1" applyFont="1" applyFill="1" applyBorder="1" applyAlignment="1">
      <alignment horizontal="right"/>
    </xf>
    <xf numFmtId="43" fontId="22" fillId="0" borderId="34" xfId="0" applyNumberFormat="1" applyFont="1" applyBorder="1" applyAlignment="1">
      <alignment horizontal="right"/>
    </xf>
    <xf numFmtId="164" fontId="22" fillId="0" borderId="0" xfId="1" applyNumberFormat="1" applyFont="1" applyFill="1" applyBorder="1"/>
    <xf numFmtId="0" fontId="10" fillId="0" borderId="0" xfId="0" applyFont="1"/>
    <xf numFmtId="0" fontId="12" fillId="0" borderId="58" xfId="0" applyFont="1" applyFill="1" applyBorder="1"/>
    <xf numFmtId="0" fontId="12" fillId="0" borderId="59" xfId="0" applyFont="1" applyFill="1" applyBorder="1" applyAlignment="1"/>
    <xf numFmtId="165" fontId="12" fillId="0" borderId="59" xfId="0" applyNumberFormat="1" applyFont="1" applyFill="1" applyBorder="1"/>
    <xf numFmtId="0" fontId="17" fillId="0" borderId="0" xfId="0" applyFont="1" applyFill="1" applyBorder="1" applyAlignment="1">
      <alignment horizontal="center"/>
    </xf>
    <xf numFmtId="0" fontId="21" fillId="0" borderId="0" xfId="0" applyFont="1" applyAlignment="1">
      <alignment horizontal="center"/>
    </xf>
    <xf numFmtId="0" fontId="0" fillId="0" borderId="0" xfId="0" applyAlignment="1">
      <alignment horizontal="center"/>
    </xf>
    <xf numFmtId="0" fontId="9" fillId="0" borderId="0" xfId="0" applyFont="1"/>
    <xf numFmtId="0" fontId="11" fillId="3" borderId="0" xfId="0" applyFont="1" applyFill="1" applyProtection="1">
      <protection locked="0"/>
    </xf>
    <xf numFmtId="165" fontId="11" fillId="3" borderId="0" xfId="0" applyNumberFormat="1" applyFont="1" applyFill="1" applyProtection="1">
      <protection locked="0"/>
    </xf>
    <xf numFmtId="0" fontId="10" fillId="3" borderId="0" xfId="0" applyFont="1" applyFill="1" applyProtection="1">
      <protection locked="0"/>
    </xf>
    <xf numFmtId="0" fontId="41" fillId="2" borderId="0" xfId="0" applyFont="1" applyFill="1" applyAlignment="1">
      <alignment horizontal="left" vertical="center" indent="22"/>
    </xf>
    <xf numFmtId="0" fontId="29" fillId="2" borderId="0" xfId="0" applyFont="1" applyFill="1" applyAlignment="1">
      <alignment horizontal="center"/>
    </xf>
    <xf numFmtId="0" fontId="43" fillId="2" borderId="0" xfId="0" applyFont="1" applyFill="1" applyAlignment="1">
      <alignment horizontal="center"/>
    </xf>
    <xf numFmtId="165" fontId="12" fillId="3" borderId="0" xfId="0" applyNumberFormat="1" applyFont="1" applyFill="1" applyProtection="1">
      <protection locked="0"/>
    </xf>
    <xf numFmtId="0" fontId="21" fillId="0" borderId="62" xfId="0" applyFont="1" applyFill="1" applyBorder="1"/>
    <xf numFmtId="0" fontId="21" fillId="0" borderId="63" xfId="0" applyFont="1" applyFill="1" applyBorder="1" applyAlignment="1"/>
    <xf numFmtId="0" fontId="47" fillId="7" borderId="0" xfId="0" applyNumberFormat="1" applyFont="1" applyFill="1" applyBorder="1" applyAlignment="1">
      <alignment horizontal="left" vertical="center"/>
    </xf>
    <xf numFmtId="0" fontId="12" fillId="0" borderId="17" xfId="0" applyFont="1" applyFill="1" applyBorder="1" applyAlignment="1"/>
    <xf numFmtId="165" fontId="12" fillId="0" borderId="17" xfId="0" applyNumberFormat="1" applyFont="1" applyFill="1" applyBorder="1"/>
    <xf numFmtId="165" fontId="22" fillId="0" borderId="17" xfId="0" applyNumberFormat="1" applyFont="1" applyFill="1" applyBorder="1"/>
    <xf numFmtId="0" fontId="24" fillId="0" borderId="66" xfId="0" applyFont="1" applyBorder="1"/>
    <xf numFmtId="0" fontId="8" fillId="0" borderId="0" xfId="0" applyFont="1"/>
    <xf numFmtId="164" fontId="22" fillId="0" borderId="17" xfId="0" applyNumberFormat="1" applyFont="1" applyFill="1" applyBorder="1"/>
    <xf numFmtId="0" fontId="7" fillId="0" borderId="0" xfId="0" applyFont="1" applyAlignment="1"/>
    <xf numFmtId="0" fontId="7" fillId="0" borderId="0" xfId="0" applyFont="1"/>
    <xf numFmtId="0" fontId="7" fillId="3" borderId="0" xfId="0" applyFont="1" applyFill="1" applyProtection="1">
      <protection locked="0"/>
    </xf>
    <xf numFmtId="15" fontId="23" fillId="2" borderId="0" xfId="0" applyNumberFormat="1" applyFont="1" applyFill="1" applyAlignment="1">
      <alignment wrapText="1"/>
    </xf>
    <xf numFmtId="166" fontId="34" fillId="0" borderId="0" xfId="0" applyNumberFormat="1" applyFont="1" applyAlignment="1">
      <alignment horizontal="left"/>
    </xf>
    <xf numFmtId="165" fontId="21" fillId="0" borderId="0" xfId="0" applyNumberFormat="1" applyFont="1"/>
    <xf numFmtId="43" fontId="11" fillId="3" borderId="0" xfId="1" applyNumberFormat="1" applyFont="1" applyFill="1" applyProtection="1">
      <protection locked="0"/>
    </xf>
    <xf numFmtId="43" fontId="12" fillId="0" borderId="0" xfId="1" applyNumberFormat="1" applyFont="1" applyFill="1"/>
    <xf numFmtId="43" fontId="9" fillId="3" borderId="0" xfId="1" applyNumberFormat="1" applyFont="1" applyFill="1" applyProtection="1">
      <protection locked="0"/>
    </xf>
    <xf numFmtId="43" fontId="22" fillId="0" borderId="17" xfId="1" applyNumberFormat="1" applyFont="1" applyFill="1" applyBorder="1"/>
    <xf numFmtId="43" fontId="12" fillId="0" borderId="0" xfId="0" applyNumberFormat="1" applyFont="1" applyFill="1"/>
    <xf numFmtId="43" fontId="12" fillId="0" borderId="9" xfId="1" applyNumberFormat="1" applyFont="1" applyBorder="1"/>
    <xf numFmtId="43" fontId="22" fillId="0" borderId="9" xfId="0" applyNumberFormat="1" applyFont="1" applyBorder="1"/>
    <xf numFmtId="43" fontId="12" fillId="0" borderId="53" xfId="0" applyNumberFormat="1" applyFont="1" applyBorder="1"/>
    <xf numFmtId="43" fontId="12" fillId="0" borderId="10" xfId="0" applyNumberFormat="1" applyFont="1" applyBorder="1"/>
    <xf numFmtId="43" fontId="12" fillId="0" borderId="59" xfId="1" applyNumberFormat="1" applyFont="1" applyBorder="1"/>
    <xf numFmtId="43" fontId="22" fillId="0" borderId="59" xfId="0" applyNumberFormat="1" applyFont="1" applyBorder="1"/>
    <xf numFmtId="43" fontId="12" fillId="0" borderId="60" xfId="0" applyNumberFormat="1" applyFont="1" applyBorder="1"/>
    <xf numFmtId="43" fontId="8" fillId="0" borderId="64" xfId="1" applyNumberFormat="1" applyFont="1" applyBorder="1"/>
    <xf numFmtId="43" fontId="8" fillId="0" borderId="17" xfId="1" applyNumberFormat="1" applyFont="1" applyBorder="1"/>
    <xf numFmtId="43" fontId="8" fillId="0" borderId="65" xfId="1" applyNumberFormat="1" applyFont="1" applyBorder="1"/>
    <xf numFmtId="43" fontId="17" fillId="0" borderId="9" xfId="1" applyNumberFormat="1" applyFont="1" applyFill="1" applyBorder="1"/>
    <xf numFmtId="43" fontId="17" fillId="0" borderId="51" xfId="1" applyNumberFormat="1" applyFont="1" applyFill="1" applyBorder="1"/>
    <xf numFmtId="43" fontId="22" fillId="0" borderId="0" xfId="1" applyNumberFormat="1" applyFont="1" applyFill="1" applyBorder="1"/>
    <xf numFmtId="43" fontId="22" fillId="0" borderId="54" xfId="0" applyNumberFormat="1" applyFont="1" applyFill="1" applyBorder="1"/>
    <xf numFmtId="43" fontId="16" fillId="0" borderId="19" xfId="0" applyNumberFormat="1" applyFont="1" applyFill="1" applyBorder="1"/>
    <xf numFmtId="43" fontId="16" fillId="0" borderId="34" xfId="1" applyNumberFormat="1" applyFont="1" applyFill="1" applyBorder="1"/>
    <xf numFmtId="43" fontId="16" fillId="0" borderId="42" xfId="0" applyNumberFormat="1" applyFont="1" applyFill="1" applyBorder="1"/>
    <xf numFmtId="43" fontId="16" fillId="0" borderId="39" xfId="1" applyNumberFormat="1" applyFont="1" applyFill="1" applyBorder="1"/>
    <xf numFmtId="43" fontId="16" fillId="0" borderId="17" xfId="0" applyNumberFormat="1" applyFont="1" applyBorder="1"/>
    <xf numFmtId="43" fontId="18" fillId="0" borderId="17" xfId="0" applyNumberFormat="1" applyFont="1" applyBorder="1"/>
    <xf numFmtId="43" fontId="21" fillId="0" borderId="34" xfId="1" applyNumberFormat="1" applyFont="1" applyBorder="1"/>
    <xf numFmtId="43" fontId="22" fillId="6" borderId="37" xfId="0" applyNumberFormat="1" applyFont="1" applyFill="1" applyBorder="1" applyAlignment="1">
      <alignment horizontal="right"/>
    </xf>
    <xf numFmtId="43" fontId="21" fillId="5" borderId="34" xfId="1" applyNumberFormat="1" applyFont="1" applyFill="1" applyBorder="1"/>
    <xf numFmtId="43" fontId="22" fillId="5" borderId="10" xfId="1" applyNumberFormat="1" applyFont="1" applyFill="1" applyBorder="1"/>
    <xf numFmtId="43" fontId="21" fillId="4" borderId="34" xfId="1" applyNumberFormat="1" applyFont="1" applyFill="1" applyBorder="1"/>
    <xf numFmtId="43" fontId="21" fillId="4" borderId="9" xfId="1" applyNumberFormat="1" applyFont="1" applyFill="1" applyBorder="1"/>
    <xf numFmtId="43" fontId="22" fillId="4" borderId="9" xfId="0" quotePrefix="1" applyNumberFormat="1" applyFont="1" applyFill="1" applyBorder="1"/>
    <xf numFmtId="43" fontId="22" fillId="4" borderId="9" xfId="0" applyNumberFormat="1" applyFont="1" applyFill="1" applyBorder="1"/>
    <xf numFmtId="43" fontId="22" fillId="5" borderId="45" xfId="1" applyNumberFormat="1" applyFont="1" applyFill="1" applyBorder="1"/>
    <xf numFmtId="43" fontId="22" fillId="5" borderId="46" xfId="1" applyNumberFormat="1" applyFont="1" applyFill="1" applyBorder="1"/>
    <xf numFmtId="43" fontId="22" fillId="4" borderId="45" xfId="1" applyNumberFormat="1" applyFont="1" applyFill="1" applyBorder="1"/>
    <xf numFmtId="43" fontId="22" fillId="4" borderId="47" xfId="1" applyNumberFormat="1" applyFont="1" applyFill="1" applyBorder="1"/>
    <xf numFmtId="43" fontId="22" fillId="4" borderId="47" xfId="0" applyNumberFormat="1" applyFont="1" applyFill="1" applyBorder="1"/>
    <xf numFmtId="43" fontId="21" fillId="6" borderId="34" xfId="1" applyNumberFormat="1" applyFont="1" applyFill="1" applyBorder="1" applyAlignment="1">
      <alignment horizontal="right"/>
    </xf>
    <xf numFmtId="43" fontId="21" fillId="6" borderId="9" xfId="1" applyNumberFormat="1" applyFont="1" applyFill="1" applyBorder="1" applyAlignment="1">
      <alignment horizontal="right"/>
    </xf>
    <xf numFmtId="43" fontId="22" fillId="6" borderId="45" xfId="1" applyNumberFormat="1" applyFont="1" applyFill="1" applyBorder="1"/>
    <xf numFmtId="43" fontId="22" fillId="6" borderId="47" xfId="1" applyNumberFormat="1" applyFont="1" applyFill="1" applyBorder="1"/>
    <xf numFmtId="43" fontId="22" fillId="6" borderId="49" xfId="0" applyNumberFormat="1" applyFont="1" applyFill="1" applyBorder="1"/>
    <xf numFmtId="43" fontId="16" fillId="0" borderId="34" xfId="0" applyNumberFormat="1" applyFont="1" applyFill="1" applyBorder="1"/>
    <xf numFmtId="43" fontId="16" fillId="0" borderId="17" xfId="0" applyNumberFormat="1" applyFont="1" applyFill="1" applyBorder="1"/>
    <xf numFmtId="43" fontId="16" fillId="0" borderId="41" xfId="0" applyNumberFormat="1" applyFont="1" applyFill="1" applyBorder="1"/>
    <xf numFmtId="43" fontId="18" fillId="0" borderId="38" xfId="1" applyNumberFormat="1" applyFont="1" applyFill="1" applyBorder="1"/>
    <xf numFmtId="41" fontId="12" fillId="0" borderId="0" xfId="0" applyNumberFormat="1" applyFont="1"/>
    <xf numFmtId="165" fontId="12" fillId="0" borderId="0" xfId="0" applyNumberFormat="1" applyFont="1"/>
    <xf numFmtId="164" fontId="22" fillId="0" borderId="0" xfId="0" applyNumberFormat="1" applyFont="1" applyFill="1" applyBorder="1"/>
    <xf numFmtId="172" fontId="21" fillId="0" borderId="0" xfId="0" applyNumberFormat="1" applyFont="1"/>
    <xf numFmtId="173" fontId="6" fillId="0" borderId="0" xfId="0" applyNumberFormat="1" applyFont="1" applyFill="1"/>
    <xf numFmtId="174" fontId="11" fillId="3" borderId="0" xfId="0" applyNumberFormat="1" applyFont="1" applyFill="1" applyProtection="1">
      <protection locked="0"/>
    </xf>
    <xf numFmtId="173" fontId="16" fillId="3" borderId="0" xfId="0" applyNumberFormat="1" applyFont="1" applyFill="1" applyBorder="1" applyProtection="1">
      <protection locked="0"/>
    </xf>
    <xf numFmtId="166" fontId="34" fillId="0" borderId="0" xfId="0" applyNumberFormat="1" applyFont="1" applyAlignment="1">
      <alignment horizontal="right"/>
    </xf>
    <xf numFmtId="0" fontId="6" fillId="0" borderId="0" xfId="0" applyFont="1"/>
    <xf numFmtId="2" fontId="12" fillId="0" borderId="0" xfId="0" applyNumberFormat="1" applyFont="1"/>
    <xf numFmtId="175" fontId="12" fillId="0" borderId="0" xfId="0" applyNumberFormat="1" applyFont="1"/>
    <xf numFmtId="0" fontId="22" fillId="0" borderId="61" xfId="0" applyFont="1" applyBorder="1" applyAlignment="1">
      <alignment horizontal="left" vertical="center" wrapText="1"/>
    </xf>
    <xf numFmtId="15" fontId="21" fillId="0" borderId="67" xfId="0" applyNumberFormat="1" applyFont="1" applyBorder="1" applyAlignment="1">
      <alignment horizontal="left" vertical="center" wrapText="1"/>
    </xf>
    <xf numFmtId="0" fontId="22" fillId="0" borderId="1" xfId="0" applyFont="1" applyBorder="1" applyAlignment="1">
      <alignment horizontal="left" vertical="center"/>
    </xf>
    <xf numFmtId="0" fontId="21" fillId="0" borderId="4" xfId="0" applyFont="1" applyBorder="1" applyAlignment="1">
      <alignment horizontal="center" vertical="center" wrapText="1"/>
    </xf>
    <xf numFmtId="43" fontId="16" fillId="4" borderId="34" xfId="1" applyNumberFormat="1" applyFont="1" applyFill="1" applyBorder="1"/>
    <xf numFmtId="164" fontId="22" fillId="4" borderId="45" xfId="1" applyNumberFormat="1" applyFont="1" applyFill="1" applyBorder="1"/>
    <xf numFmtId="43" fontId="18" fillId="4" borderId="45" xfId="1" applyNumberFormat="1" applyFont="1" applyFill="1" applyBorder="1"/>
    <xf numFmtId="0" fontId="22" fillId="6" borderId="68" xfId="0" applyFont="1" applyFill="1" applyBorder="1"/>
    <xf numFmtId="0" fontId="22" fillId="6" borderId="47" xfId="0" applyFont="1" applyFill="1" applyBorder="1"/>
    <xf numFmtId="164" fontId="22" fillId="6" borderId="47" xfId="1" applyNumberFormat="1" applyFont="1" applyFill="1" applyBorder="1"/>
    <xf numFmtId="43" fontId="21" fillId="6" borderId="9" xfId="0" applyNumberFormat="1" applyFont="1" applyFill="1" applyBorder="1" applyAlignment="1">
      <alignment horizontal="right"/>
    </xf>
    <xf numFmtId="164" fontId="21" fillId="6" borderId="9" xfId="1" applyNumberFormat="1" applyFont="1" applyFill="1" applyBorder="1" applyAlignment="1">
      <alignment horizontal="right"/>
    </xf>
    <xf numFmtId="43" fontId="21" fillId="6" borderId="59" xfId="0" applyNumberFormat="1" applyFont="1" applyFill="1" applyBorder="1" applyAlignment="1">
      <alignment horizontal="right"/>
    </xf>
    <xf numFmtId="164" fontId="21" fillId="6" borderId="59" xfId="1" applyNumberFormat="1" applyFont="1" applyFill="1" applyBorder="1" applyAlignment="1">
      <alignment horizontal="right"/>
    </xf>
    <xf numFmtId="164" fontId="21" fillId="4" borderId="34" xfId="1" applyNumberFormat="1" applyFont="1" applyFill="1" applyBorder="1" applyAlignment="1">
      <alignment horizontal="right"/>
    </xf>
    <xf numFmtId="0" fontId="23" fillId="2" borderId="57" xfId="0" applyFont="1" applyFill="1" applyBorder="1" applyAlignment="1">
      <alignment wrapText="1"/>
    </xf>
    <xf numFmtId="0" fontId="6" fillId="3" borderId="0" xfId="0" applyFont="1" applyFill="1" applyProtection="1">
      <protection locked="0"/>
    </xf>
    <xf numFmtId="0" fontId="23" fillId="2" borderId="52" xfId="0" applyFont="1" applyFill="1" applyBorder="1" applyAlignment="1">
      <alignment wrapText="1"/>
    </xf>
    <xf numFmtId="43" fontId="16" fillId="0" borderId="64" xfId="0" applyNumberFormat="1" applyFont="1" applyFill="1" applyBorder="1"/>
    <xf numFmtId="165" fontId="12" fillId="0" borderId="38" xfId="0" applyNumberFormat="1" applyFont="1" applyBorder="1"/>
    <xf numFmtId="41" fontId="12" fillId="0" borderId="38" xfId="0" applyNumberFormat="1" applyFont="1" applyBorder="1"/>
    <xf numFmtId="165" fontId="12" fillId="0" borderId="51" xfId="0" applyNumberFormat="1" applyFont="1" applyBorder="1"/>
    <xf numFmtId="165" fontId="12" fillId="0" borderId="63" xfId="0" applyNumberFormat="1" applyFont="1" applyBorder="1"/>
    <xf numFmtId="41" fontId="12" fillId="0" borderId="63" xfId="0" applyNumberFormat="1" applyFont="1" applyBorder="1"/>
    <xf numFmtId="41" fontId="12" fillId="0" borderId="9" xfId="0" applyNumberFormat="1" applyFont="1" applyBorder="1"/>
    <xf numFmtId="43" fontId="21" fillId="0" borderId="34" xfId="0" applyNumberFormat="1" applyFont="1" applyBorder="1"/>
    <xf numFmtId="43" fontId="21" fillId="0" borderId="69" xfId="0" applyNumberFormat="1" applyFont="1" applyBorder="1"/>
    <xf numFmtId="41" fontId="23" fillId="2" borderId="0" xfId="0" applyNumberFormat="1" applyFont="1" applyFill="1" applyAlignment="1">
      <alignment wrapText="1"/>
    </xf>
    <xf numFmtId="0" fontId="38" fillId="0" borderId="70" xfId="0" applyFont="1" applyBorder="1"/>
    <xf numFmtId="164" fontId="16" fillId="0" borderId="40" xfId="0" applyNumberFormat="1" applyFont="1" applyFill="1" applyBorder="1"/>
    <xf numFmtId="41" fontId="12" fillId="0" borderId="51" xfId="0" applyNumberFormat="1" applyFont="1" applyBorder="1"/>
    <xf numFmtId="164" fontId="21" fillId="0" borderId="38" xfId="0" applyNumberFormat="1" applyFont="1" applyBorder="1" applyAlignment="1">
      <alignment horizontal="right"/>
    </xf>
    <xf numFmtId="43" fontId="21" fillId="0" borderId="37" xfId="0" applyNumberFormat="1" applyFont="1" applyBorder="1"/>
    <xf numFmtId="43" fontId="21" fillId="0" borderId="71" xfId="0" applyNumberFormat="1" applyFont="1" applyBorder="1"/>
    <xf numFmtId="164" fontId="21" fillId="0" borderId="72" xfId="0" applyNumberFormat="1" applyFont="1" applyBorder="1" applyAlignment="1">
      <alignment horizontal="right"/>
    </xf>
    <xf numFmtId="43" fontId="16" fillId="0" borderId="9" xfId="0" applyNumberFormat="1" applyFont="1" applyFill="1" applyBorder="1"/>
    <xf numFmtId="176" fontId="16" fillId="0" borderId="34" xfId="0" applyNumberFormat="1" applyFont="1" applyFill="1" applyBorder="1"/>
    <xf numFmtId="43" fontId="18" fillId="0" borderId="41" xfId="0" applyNumberFormat="1" applyFont="1" applyFill="1" applyBorder="1"/>
    <xf numFmtId="164" fontId="16" fillId="0" borderId="37" xfId="1" applyNumberFormat="1" applyFont="1" applyFill="1" applyBorder="1"/>
    <xf numFmtId="43" fontId="12" fillId="0" borderId="0" xfId="0" applyNumberFormat="1" applyFont="1"/>
    <xf numFmtId="43" fontId="31" fillId="0" borderId="0" xfId="0" applyNumberFormat="1" applyFont="1"/>
    <xf numFmtId="0" fontId="12" fillId="0" borderId="34" xfId="0" applyNumberFormat="1" applyFont="1" applyBorder="1"/>
    <xf numFmtId="173" fontId="12" fillId="0" borderId="0" xfId="0" applyNumberFormat="1" applyFont="1"/>
    <xf numFmtId="0" fontId="5" fillId="3" borderId="0" xfId="0" applyFont="1" applyFill="1" applyProtection="1">
      <protection locked="0"/>
    </xf>
    <xf numFmtId="43" fontId="12" fillId="0" borderId="0" xfId="0" applyNumberFormat="1" applyFont="1" applyAlignment="1">
      <alignment vertical="center"/>
    </xf>
    <xf numFmtId="0" fontId="4" fillId="3" borderId="0" xfId="0" applyFont="1" applyFill="1" applyProtection="1">
      <protection locked="0"/>
    </xf>
    <xf numFmtId="0" fontId="3" fillId="3" borderId="0" xfId="0" applyFont="1" applyFill="1" applyProtection="1">
      <protection locked="0"/>
    </xf>
    <xf numFmtId="0" fontId="2" fillId="3" borderId="0" xfId="0" applyFont="1" applyFill="1" applyProtection="1">
      <protection locked="0"/>
    </xf>
    <xf numFmtId="0" fontId="50" fillId="8" borderId="73" xfId="0" applyFont="1" applyFill="1" applyBorder="1" applyAlignment="1">
      <alignment horizontal="left" vertical="center" wrapText="1" indent="1"/>
    </xf>
    <xf numFmtId="0" fontId="50" fillId="8" borderId="74" xfId="0" applyFont="1" applyFill="1" applyBorder="1" applyAlignment="1">
      <alignment horizontal="left" vertical="center" wrapText="1" indent="1"/>
    </xf>
    <xf numFmtId="0" fontId="50" fillId="8" borderId="75" xfId="0" applyFont="1" applyFill="1" applyBorder="1" applyAlignment="1">
      <alignment horizontal="left" vertical="center" wrapText="1" indent="1"/>
    </xf>
    <xf numFmtId="0" fontId="1" fillId="0" borderId="76" xfId="0" applyFont="1" applyBorder="1"/>
    <xf numFmtId="0" fontId="1" fillId="0" borderId="77" xfId="0" applyFont="1" applyBorder="1"/>
    <xf numFmtId="15" fontId="1" fillId="0" borderId="77" xfId="0" applyNumberFormat="1" applyFont="1" applyBorder="1"/>
    <xf numFmtId="0" fontId="1" fillId="0" borderId="78" xfId="0" applyFont="1" applyBorder="1"/>
    <xf numFmtId="0" fontId="1" fillId="0" borderId="14" xfId="0" applyFont="1" applyBorder="1"/>
    <xf numFmtId="0" fontId="1" fillId="0" borderId="15" xfId="0" applyFont="1" applyBorder="1"/>
    <xf numFmtId="15" fontId="1" fillId="0" borderId="15" xfId="0" applyNumberFormat="1" applyFont="1" applyBorder="1"/>
    <xf numFmtId="0" fontId="1" fillId="0" borderId="16" xfId="0" applyFont="1" applyBorder="1" applyAlignment="1">
      <alignment wrapText="1"/>
    </xf>
    <xf numFmtId="0" fontId="22" fillId="0" borderId="0" xfId="0" applyFont="1" applyAlignment="1">
      <alignment vertical="center"/>
    </xf>
    <xf numFmtId="43" fontId="12" fillId="0" borderId="0" xfId="1" applyFont="1" applyAlignment="1">
      <alignment vertical="center"/>
    </xf>
    <xf numFmtId="43" fontId="22" fillId="0" borderId="0" xfId="1" applyFont="1" applyAlignment="1">
      <alignment vertical="center"/>
    </xf>
    <xf numFmtId="0" fontId="22" fillId="3" borderId="0" xfId="0" applyFont="1" applyFill="1" applyAlignment="1" applyProtection="1">
      <alignment vertical="center"/>
      <protection locked="0"/>
    </xf>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166" fontId="16" fillId="0" borderId="30" xfId="3" applyNumberFormat="1" applyFont="1" applyBorder="1" applyAlignment="1">
      <alignment horizontal="left" vertical="center" wrapText="1"/>
    </xf>
    <xf numFmtId="166" fontId="16" fillId="0" borderId="31" xfId="3" applyNumberFormat="1" applyFont="1" applyBorder="1" applyAlignment="1">
      <alignment horizontal="left" vertical="center" wrapText="1"/>
    </xf>
    <xf numFmtId="166" fontId="16" fillId="0" borderId="32" xfId="3" applyNumberFormat="1" applyFont="1" applyBorder="1" applyAlignment="1">
      <alignment horizontal="left" vertical="center" wrapText="1"/>
    </xf>
    <xf numFmtId="0" fontId="7"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8" fillId="0" borderId="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9" fillId="2" borderId="27" xfId="0" applyFont="1" applyFill="1" applyBorder="1" applyAlignment="1">
      <alignment horizontal="left" vertical="center"/>
    </xf>
    <xf numFmtId="0" fontId="29" fillId="2" borderId="28" xfId="0" applyFont="1" applyFill="1" applyBorder="1" applyAlignment="1">
      <alignment horizontal="left" vertical="center"/>
    </xf>
    <xf numFmtId="0" fontId="29" fillId="2" borderId="29" xfId="0" applyFont="1" applyFill="1" applyBorder="1" applyAlignment="1">
      <alignment horizontal="left" vertical="center"/>
    </xf>
    <xf numFmtId="0" fontId="37" fillId="0" borderId="15" xfId="0" applyFont="1" applyBorder="1" applyAlignment="1">
      <alignment horizontal="center"/>
    </xf>
    <xf numFmtId="0" fontId="37" fillId="0" borderId="16" xfId="0" applyFont="1" applyBorder="1" applyAlignment="1">
      <alignment horizontal="center"/>
    </xf>
    <xf numFmtId="164" fontId="22"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19">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595959"/>
      <color rgb="FFFFC7CE"/>
      <color rgb="FF9C0000"/>
      <color rgb="FF9C0006"/>
      <color rgb="FFFF0006"/>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75529"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election activeCell="H20" sqref="H20"/>
    </sheetView>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9" t="s">
        <v>89</v>
      </c>
    </row>
    <row r="6" spans="2:17" x14ac:dyDescent="0.25"/>
    <row r="7" spans="2:17" x14ac:dyDescent="0.2">
      <c r="B7" s="47" t="s">
        <v>15</v>
      </c>
    </row>
    <row r="8" spans="2:17" ht="12.75" customHeight="1" x14ac:dyDescent="0.2">
      <c r="B8" s="261" t="s">
        <v>179</v>
      </c>
      <c r="Q8" s="138"/>
    </row>
    <row r="9" spans="2:17" x14ac:dyDescent="0.2">
      <c r="B9" s="39"/>
    </row>
    <row r="10" spans="2:17" ht="13.5" thickBot="1" x14ac:dyDescent="0.25">
      <c r="B10" s="39"/>
    </row>
    <row r="11" spans="2:17" ht="15" customHeight="1" x14ac:dyDescent="0.25">
      <c r="B11" s="327" t="s">
        <v>57</v>
      </c>
      <c r="C11" s="328"/>
      <c r="D11" s="328"/>
      <c r="E11" s="328"/>
      <c r="F11" s="328"/>
      <c r="G11" s="328"/>
      <c r="H11" s="328"/>
      <c r="I11" s="328"/>
      <c r="J11" s="328"/>
      <c r="K11" s="328"/>
      <c r="L11" s="328"/>
      <c r="M11" s="328"/>
      <c r="N11" s="328"/>
      <c r="O11" s="329"/>
    </row>
    <row r="12" spans="2:17" ht="32.25" customHeight="1" x14ac:dyDescent="0.25">
      <c r="B12" s="145" t="s">
        <v>63</v>
      </c>
      <c r="C12" s="336" t="s">
        <v>111</v>
      </c>
      <c r="D12" s="334"/>
      <c r="E12" s="334"/>
      <c r="F12" s="334"/>
      <c r="G12" s="334"/>
      <c r="H12" s="334"/>
      <c r="I12" s="334"/>
      <c r="J12" s="334"/>
      <c r="K12" s="334"/>
      <c r="L12" s="334"/>
      <c r="M12" s="334"/>
      <c r="N12" s="334"/>
      <c r="O12" s="335"/>
    </row>
    <row r="13" spans="2:17" ht="33" customHeight="1" x14ac:dyDescent="0.25">
      <c r="B13" s="145" t="s">
        <v>122</v>
      </c>
      <c r="C13" s="333" t="s">
        <v>123</v>
      </c>
      <c r="D13" s="334"/>
      <c r="E13" s="334"/>
      <c r="F13" s="334"/>
      <c r="G13" s="334"/>
      <c r="H13" s="334"/>
      <c r="I13" s="334"/>
      <c r="J13" s="334"/>
      <c r="K13" s="334"/>
      <c r="L13" s="334"/>
      <c r="M13" s="334"/>
      <c r="N13" s="334"/>
      <c r="O13" s="335"/>
    </row>
    <row r="14" spans="2:17" ht="31.5" customHeight="1" x14ac:dyDescent="0.25">
      <c r="B14" s="145" t="s">
        <v>65</v>
      </c>
      <c r="C14" s="336" t="s">
        <v>113</v>
      </c>
      <c r="D14" s="334"/>
      <c r="E14" s="334"/>
      <c r="F14" s="334"/>
      <c r="G14" s="334"/>
      <c r="H14" s="334"/>
      <c r="I14" s="334"/>
      <c r="J14" s="334"/>
      <c r="K14" s="334"/>
      <c r="L14" s="334"/>
      <c r="M14" s="334"/>
      <c r="N14" s="334"/>
      <c r="O14" s="335"/>
    </row>
    <row r="15" spans="2:17" ht="30.75" customHeight="1" x14ac:dyDescent="0.25">
      <c r="B15" s="145" t="s">
        <v>64</v>
      </c>
      <c r="C15" s="336" t="s">
        <v>112</v>
      </c>
      <c r="D15" s="334"/>
      <c r="E15" s="334"/>
      <c r="F15" s="334"/>
      <c r="G15" s="334"/>
      <c r="H15" s="334"/>
      <c r="I15" s="334"/>
      <c r="J15" s="334"/>
      <c r="K15" s="334"/>
      <c r="L15" s="334"/>
      <c r="M15" s="334"/>
      <c r="N15" s="334"/>
      <c r="O15" s="335"/>
    </row>
    <row r="16" spans="2:17" ht="13.5" thickBot="1" x14ac:dyDescent="0.3">
      <c r="B16" s="57"/>
      <c r="C16" s="337"/>
      <c r="D16" s="337"/>
      <c r="E16" s="337"/>
      <c r="F16" s="337"/>
      <c r="G16" s="337"/>
      <c r="H16" s="337"/>
      <c r="I16" s="337"/>
      <c r="J16" s="337"/>
      <c r="K16" s="337"/>
      <c r="L16" s="337"/>
      <c r="M16" s="337"/>
      <c r="N16" s="337"/>
      <c r="O16" s="338"/>
    </row>
    <row r="17" spans="2:15" x14ac:dyDescent="0.25"/>
    <row r="18" spans="2:15" x14ac:dyDescent="0.25"/>
    <row r="19" spans="2:15" x14ac:dyDescent="0.25"/>
    <row r="20" spans="2:15" x14ac:dyDescent="0.25"/>
    <row r="21" spans="2:15" x14ac:dyDescent="0.25"/>
    <row r="22" spans="2:15" ht="13.5" thickBot="1" x14ac:dyDescent="0.3"/>
    <row r="23" spans="2:15" x14ac:dyDescent="0.25">
      <c r="B23" s="327" t="s">
        <v>27</v>
      </c>
      <c r="C23" s="328"/>
      <c r="D23" s="328"/>
      <c r="E23" s="328"/>
      <c r="F23" s="328"/>
      <c r="G23" s="328"/>
      <c r="H23" s="328"/>
      <c r="I23" s="328"/>
      <c r="J23" s="328"/>
      <c r="K23" s="328"/>
      <c r="L23" s="328"/>
      <c r="M23" s="328"/>
      <c r="N23" s="328"/>
      <c r="O23" s="329"/>
    </row>
    <row r="24" spans="2:15" ht="181.5" customHeight="1" thickBot="1" x14ac:dyDescent="0.3">
      <c r="B24" s="330" t="s">
        <v>69</v>
      </c>
      <c r="C24" s="331"/>
      <c r="D24" s="331"/>
      <c r="E24" s="331"/>
      <c r="F24" s="331"/>
      <c r="G24" s="331"/>
      <c r="H24" s="331"/>
      <c r="I24" s="331"/>
      <c r="J24" s="331"/>
      <c r="K24" s="331"/>
      <c r="L24" s="331"/>
      <c r="M24" s="331"/>
      <c r="N24" s="331"/>
      <c r="O24" s="332"/>
    </row>
    <row r="25" spans="2:15" x14ac:dyDescent="0.25"/>
    <row r="26" spans="2:15" x14ac:dyDescent="0.25"/>
    <row r="27" spans="2:15" x14ac:dyDescent="0.25"/>
    <row r="28" spans="2:15" x14ac:dyDescent="0.25"/>
  </sheetData>
  <sheetProtection password="DF3A"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Weekly Output'!A1" tooltip="Schedule B: Weekly Output" display="Sch B: 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EO534"/>
  <sheetViews>
    <sheetView showGridLines="0" tabSelected="1" zoomScale="85" zoomScaleNormal="85" zoomScaleSheetLayoutView="85" workbookViewId="0">
      <pane xSplit="7" ySplit="14" topLeftCell="H15" activePane="bottomRight" state="frozen"/>
      <selection activeCell="A2" sqref="A1:B2"/>
      <selection pane="topRight" activeCell="A2" sqref="A1:B2"/>
      <selection pane="bottomLeft" activeCell="A2" sqref="A1:B2"/>
      <selection pane="bottomRight" activeCell="B9" sqref="B9"/>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17.85546875" style="39" customWidth="1"/>
    <col min="8" max="8" width="2.28515625" style="36" customWidth="1"/>
    <col min="9" max="11" width="14.28515625" style="39" customWidth="1"/>
    <col min="12" max="128" width="12.140625" style="39" customWidth="1"/>
    <col min="129" max="129" width="13.7109375" style="39" customWidth="1"/>
    <col min="130" max="130" width="12.42578125" style="39" hidden="1" customWidth="1"/>
    <col min="131" max="131" width="10.28515625" style="39" hidden="1" customWidth="1"/>
    <col min="132" max="132" width="9.140625" style="39" hidden="1" customWidth="1"/>
    <col min="133" max="133" width="13.140625" style="39" hidden="1" customWidth="1"/>
    <col min="134" max="135" width="0" style="39" hidden="1" customWidth="1"/>
    <col min="136" max="136" width="14.28515625" style="39" hidden="1" customWidth="1"/>
    <col min="137" max="139" width="9.140625" style="39" hidden="1" customWidth="1"/>
    <col min="140" max="140" width="14.42578125" style="39" hidden="1" customWidth="1"/>
    <col min="141" max="16384" width="9.140625" style="39" hidden="1"/>
  </cols>
  <sheetData>
    <row r="1" spans="1:145" s="56" customFormat="1" x14ac:dyDescent="0.2">
      <c r="B1" s="58" t="s">
        <v>28</v>
      </c>
      <c r="C1" s="2"/>
    </row>
    <row r="2" spans="1:145" s="56" customFormat="1" x14ac:dyDescent="0.2">
      <c r="B2" s="58" t="s">
        <v>30</v>
      </c>
      <c r="C2" s="58" t="s">
        <v>29</v>
      </c>
    </row>
    <row r="3" spans="1:145" s="56" customFormat="1" x14ac:dyDescent="0.2">
      <c r="C3" s="58"/>
    </row>
    <row r="4" spans="1:145" s="56" customFormat="1" ht="18" x14ac:dyDescent="0.25">
      <c r="B4" s="323" t="s">
        <v>189</v>
      </c>
      <c r="C4" s="326"/>
      <c r="D4" s="55"/>
    </row>
    <row r="5" spans="1:145" s="56" customFormat="1" ht="26.25" x14ac:dyDescent="0.25">
      <c r="D5" s="139" t="s">
        <v>89</v>
      </c>
      <c r="BT5" s="166"/>
    </row>
    <row r="6" spans="1:145" s="2" customFormat="1" ht="20.25" x14ac:dyDescent="0.3">
      <c r="B6" s="187" t="s">
        <v>56</v>
      </c>
      <c r="C6" s="188"/>
      <c r="D6" s="189"/>
      <c r="E6" s="188"/>
      <c r="F6" s="188"/>
      <c r="G6" s="188"/>
      <c r="H6" s="89"/>
      <c r="L6" s="20"/>
      <c r="M6" s="20"/>
      <c r="DV6" s="164"/>
    </row>
    <row r="7" spans="1:145" s="2" customFormat="1" x14ac:dyDescent="0.2">
      <c r="H7" s="89"/>
    </row>
    <row r="8" spans="1:145" ht="15" x14ac:dyDescent="0.25">
      <c r="C8" s="18" t="s">
        <v>33</v>
      </c>
      <c r="D8" s="51" t="s">
        <v>34</v>
      </c>
      <c r="E8" s="53"/>
      <c r="F8" s="53"/>
      <c r="AZ8" s="303"/>
    </row>
    <row r="9" spans="1:145" ht="15.75" customHeight="1" x14ac:dyDescent="0.25">
      <c r="B9" s="260">
        <v>1</v>
      </c>
      <c r="C9" s="18" t="s">
        <v>168</v>
      </c>
      <c r="D9" s="258">
        <v>42911</v>
      </c>
      <c r="E9" s="193" t="s">
        <v>110</v>
      </c>
      <c r="F9" s="204"/>
    </row>
    <row r="10" spans="1:145" s="36" customFormat="1" ht="15" x14ac:dyDescent="0.25">
      <c r="B10" s="260">
        <v>2</v>
      </c>
      <c r="C10" s="18" t="s">
        <v>170</v>
      </c>
      <c r="D10" s="259">
        <v>42917</v>
      </c>
      <c r="E10" s="193" t="s">
        <v>110</v>
      </c>
      <c r="F10" s="204"/>
      <c r="DY10" s="39"/>
      <c r="DZ10" s="39"/>
      <c r="EA10" s="39"/>
      <c r="EB10" s="39"/>
      <c r="EC10" s="39"/>
      <c r="ED10" s="39"/>
      <c r="EE10" s="39"/>
    </row>
    <row r="11" spans="1:145" ht="15" x14ac:dyDescent="0.25">
      <c r="C11" s="18" t="s">
        <v>169</v>
      </c>
      <c r="D11" s="306">
        <f>'Sch D. Workings'!L9</f>
        <v>43190</v>
      </c>
      <c r="E11" s="53"/>
      <c r="F11" s="53"/>
      <c r="G11" s="6" t="s">
        <v>6</v>
      </c>
      <c r="I11" s="6" t="s">
        <v>6</v>
      </c>
      <c r="J11" s="6" t="s">
        <v>6</v>
      </c>
      <c r="K11" s="39" t="s">
        <v>7</v>
      </c>
      <c r="L11" s="6" t="s">
        <v>6</v>
      </c>
      <c r="M11" s="6" t="s">
        <v>6</v>
      </c>
      <c r="N11" s="39" t="s">
        <v>7</v>
      </c>
      <c r="O11" s="6" t="s">
        <v>6</v>
      </c>
      <c r="P11" s="6" t="s">
        <v>6</v>
      </c>
      <c r="Q11" s="39" t="s">
        <v>7</v>
      </c>
      <c r="R11" s="6" t="s">
        <v>6</v>
      </c>
      <c r="S11" s="6" t="s">
        <v>6</v>
      </c>
      <c r="T11" s="39" t="s">
        <v>7</v>
      </c>
      <c r="U11" s="6" t="s">
        <v>6</v>
      </c>
      <c r="V11" s="6" t="s">
        <v>6</v>
      </c>
      <c r="W11" s="39" t="s">
        <v>7</v>
      </c>
      <c r="X11" s="6" t="s">
        <v>6</v>
      </c>
      <c r="Y11" s="6" t="s">
        <v>6</v>
      </c>
      <c r="Z11" s="39" t="s">
        <v>7</v>
      </c>
      <c r="AA11" s="6" t="s">
        <v>6</v>
      </c>
      <c r="AB11" s="6" t="s">
        <v>6</v>
      </c>
      <c r="AC11" s="39" t="s">
        <v>7</v>
      </c>
      <c r="AD11" s="6" t="s">
        <v>6</v>
      </c>
      <c r="AE11" s="6" t="s">
        <v>6</v>
      </c>
      <c r="AF11" s="39" t="s">
        <v>7</v>
      </c>
      <c r="AG11" s="6" t="s">
        <v>6</v>
      </c>
      <c r="AH11" s="6" t="s">
        <v>6</v>
      </c>
      <c r="AI11" s="39" t="s">
        <v>7</v>
      </c>
      <c r="AJ11" s="6" t="s">
        <v>6</v>
      </c>
      <c r="AK11" s="6" t="s">
        <v>6</v>
      </c>
      <c r="AL11" s="39" t="s">
        <v>7</v>
      </c>
      <c r="AM11" s="6" t="s">
        <v>6</v>
      </c>
      <c r="AN11" s="6" t="s">
        <v>6</v>
      </c>
      <c r="AO11" s="39" t="s">
        <v>7</v>
      </c>
      <c r="AP11" s="6" t="s">
        <v>6</v>
      </c>
      <c r="AQ11" s="6" t="s">
        <v>6</v>
      </c>
      <c r="AR11" s="39" t="s">
        <v>7</v>
      </c>
      <c r="AS11" s="6" t="s">
        <v>6</v>
      </c>
      <c r="AT11" s="6" t="s">
        <v>6</v>
      </c>
      <c r="AU11" s="39" t="s">
        <v>7</v>
      </c>
      <c r="AV11" s="6" t="s">
        <v>6</v>
      </c>
      <c r="AW11" s="6" t="s">
        <v>6</v>
      </c>
      <c r="AX11" s="39" t="s">
        <v>7</v>
      </c>
      <c r="AY11" s="6" t="s">
        <v>6</v>
      </c>
      <c r="AZ11" s="6" t="s">
        <v>6</v>
      </c>
      <c r="BA11" s="39" t="s">
        <v>7</v>
      </c>
      <c r="BB11" s="6" t="s">
        <v>6</v>
      </c>
      <c r="BC11" s="6" t="s">
        <v>6</v>
      </c>
      <c r="BD11" s="39" t="s">
        <v>7</v>
      </c>
      <c r="BE11" s="6" t="s">
        <v>6</v>
      </c>
      <c r="BF11" s="6" t="s">
        <v>6</v>
      </c>
      <c r="BG11" s="39" t="s">
        <v>7</v>
      </c>
      <c r="BH11" s="6" t="s">
        <v>6</v>
      </c>
      <c r="BI11" s="6" t="s">
        <v>6</v>
      </c>
      <c r="BJ11" s="39" t="s">
        <v>7</v>
      </c>
      <c r="BK11" s="6" t="s">
        <v>6</v>
      </c>
      <c r="BL11" s="6" t="s">
        <v>6</v>
      </c>
      <c r="BM11" s="39" t="s">
        <v>7</v>
      </c>
      <c r="BN11" s="6" t="s">
        <v>6</v>
      </c>
      <c r="BO11" s="6" t="s">
        <v>6</v>
      </c>
      <c r="BP11" s="39" t="s">
        <v>7</v>
      </c>
      <c r="BQ11" s="6" t="s">
        <v>6</v>
      </c>
      <c r="BR11" s="6" t="s">
        <v>6</v>
      </c>
      <c r="BS11" s="39" t="s">
        <v>7</v>
      </c>
      <c r="BT11" s="6" t="s">
        <v>6</v>
      </c>
      <c r="BU11" s="6" t="s">
        <v>6</v>
      </c>
      <c r="BV11" s="39" t="s">
        <v>7</v>
      </c>
      <c r="BW11" s="6" t="s">
        <v>6</v>
      </c>
      <c r="BX11" s="6" t="s">
        <v>6</v>
      </c>
      <c r="BY11" s="39" t="s">
        <v>7</v>
      </c>
      <c r="BZ11" s="6" t="s">
        <v>6</v>
      </c>
      <c r="CA11" s="6" t="s">
        <v>6</v>
      </c>
      <c r="CB11" s="39" t="s">
        <v>7</v>
      </c>
      <c r="CC11" s="6" t="s">
        <v>6</v>
      </c>
      <c r="CD11" s="6" t="s">
        <v>6</v>
      </c>
      <c r="CE11" s="39" t="s">
        <v>7</v>
      </c>
      <c r="CF11" s="6" t="s">
        <v>6</v>
      </c>
      <c r="CG11" s="6" t="s">
        <v>6</v>
      </c>
      <c r="CH11" s="39" t="s">
        <v>7</v>
      </c>
      <c r="CI11" s="6" t="s">
        <v>6</v>
      </c>
      <c r="CJ11" s="6" t="s">
        <v>6</v>
      </c>
      <c r="CK11" s="39" t="s">
        <v>7</v>
      </c>
      <c r="CL11" s="6" t="s">
        <v>6</v>
      </c>
      <c r="CM11" s="6" t="s">
        <v>6</v>
      </c>
      <c r="CN11" s="39" t="s">
        <v>7</v>
      </c>
      <c r="CO11" s="6" t="s">
        <v>6</v>
      </c>
      <c r="CP11" s="6" t="s">
        <v>6</v>
      </c>
      <c r="CQ11" s="39" t="s">
        <v>7</v>
      </c>
      <c r="CR11" s="6" t="s">
        <v>6</v>
      </c>
      <c r="CS11" s="6" t="s">
        <v>6</v>
      </c>
      <c r="CT11" s="39" t="s">
        <v>7</v>
      </c>
      <c r="CU11" s="6" t="s">
        <v>6</v>
      </c>
      <c r="CV11" s="6" t="s">
        <v>6</v>
      </c>
      <c r="CW11" s="39" t="s">
        <v>7</v>
      </c>
      <c r="CX11" s="6" t="s">
        <v>6</v>
      </c>
      <c r="CY11" s="6" t="s">
        <v>6</v>
      </c>
      <c r="CZ11" s="39" t="s">
        <v>7</v>
      </c>
      <c r="DA11" s="6" t="s">
        <v>6</v>
      </c>
      <c r="DB11" s="6" t="s">
        <v>6</v>
      </c>
      <c r="DC11" s="39" t="s">
        <v>7</v>
      </c>
      <c r="DD11" s="6" t="s">
        <v>6</v>
      </c>
      <c r="DE11" s="6" t="s">
        <v>6</v>
      </c>
      <c r="DF11" s="39" t="s">
        <v>7</v>
      </c>
      <c r="DG11" s="6" t="s">
        <v>6</v>
      </c>
      <c r="DH11" s="6" t="s">
        <v>6</v>
      </c>
      <c r="DI11" s="39" t="s">
        <v>7</v>
      </c>
      <c r="DJ11" s="6" t="s">
        <v>6</v>
      </c>
      <c r="DK11" s="6" t="s">
        <v>6</v>
      </c>
      <c r="DL11" s="39" t="s">
        <v>7</v>
      </c>
      <c r="DM11" s="6" t="s">
        <v>6</v>
      </c>
      <c r="DN11" s="6" t="s">
        <v>6</v>
      </c>
      <c r="DO11" s="39" t="s">
        <v>7</v>
      </c>
      <c r="DP11" s="6" t="s">
        <v>6</v>
      </c>
      <c r="DQ11" s="6" t="s">
        <v>6</v>
      </c>
      <c r="DR11" s="39" t="s">
        <v>7</v>
      </c>
      <c r="DS11" s="6" t="s">
        <v>6</v>
      </c>
      <c r="DT11" s="6" t="s">
        <v>6</v>
      </c>
      <c r="DU11" s="39" t="s">
        <v>7</v>
      </c>
      <c r="DV11" s="6" t="s">
        <v>6</v>
      </c>
      <c r="DW11" s="6" t="s">
        <v>6</v>
      </c>
      <c r="DX11" s="39" t="s">
        <v>7</v>
      </c>
      <c r="DY11" s="27"/>
      <c r="DZ11" s="27"/>
      <c r="EA11" s="27"/>
      <c r="EB11" s="27"/>
      <c r="EC11" s="27"/>
      <c r="ED11" s="27"/>
      <c r="EE11" s="27"/>
    </row>
    <row r="12" spans="1:145" s="36" customFormat="1" ht="15" x14ac:dyDescent="0.25">
      <c r="G12" s="53">
        <v>7</v>
      </c>
      <c r="I12" s="53">
        <v>8</v>
      </c>
      <c r="J12" s="53">
        <v>8</v>
      </c>
      <c r="L12" s="53">
        <v>8</v>
      </c>
      <c r="M12" s="53">
        <v>8</v>
      </c>
      <c r="O12" s="53">
        <v>8</v>
      </c>
      <c r="P12" s="53">
        <v>8</v>
      </c>
      <c r="R12" s="53">
        <v>8</v>
      </c>
      <c r="S12" s="53">
        <v>8</v>
      </c>
      <c r="U12" s="53">
        <v>8</v>
      </c>
      <c r="V12" s="53">
        <v>8</v>
      </c>
      <c r="X12" s="53">
        <v>8</v>
      </c>
      <c r="Y12" s="53">
        <v>8</v>
      </c>
      <c r="AA12" s="53">
        <v>8</v>
      </c>
      <c r="AB12" s="53">
        <v>8</v>
      </c>
      <c r="AD12" s="53">
        <v>8</v>
      </c>
      <c r="AE12" s="53">
        <v>8</v>
      </c>
      <c r="AG12" s="53">
        <v>8</v>
      </c>
      <c r="AH12" s="53">
        <v>8</v>
      </c>
      <c r="AJ12" s="53">
        <v>8</v>
      </c>
      <c r="AK12" s="53">
        <v>8</v>
      </c>
      <c r="AM12" s="53">
        <v>8</v>
      </c>
      <c r="AN12" s="53">
        <v>8</v>
      </c>
      <c r="AP12" s="53">
        <v>8</v>
      </c>
      <c r="AQ12" s="53">
        <v>8</v>
      </c>
      <c r="AS12" s="53">
        <v>8</v>
      </c>
      <c r="AT12" s="53">
        <v>8</v>
      </c>
      <c r="AV12" s="53">
        <v>8</v>
      </c>
      <c r="AW12" s="53">
        <v>8</v>
      </c>
      <c r="AY12" s="53">
        <v>8</v>
      </c>
      <c r="AZ12" s="53">
        <v>8</v>
      </c>
      <c r="BB12" s="53">
        <v>8</v>
      </c>
      <c r="BC12" s="53">
        <v>8</v>
      </c>
      <c r="BE12" s="53">
        <v>8</v>
      </c>
      <c r="BF12" s="53">
        <v>8</v>
      </c>
      <c r="BH12" s="53">
        <v>8</v>
      </c>
      <c r="BI12" s="53">
        <v>8</v>
      </c>
      <c r="BK12" s="53">
        <v>8</v>
      </c>
      <c r="BL12" s="53">
        <v>8</v>
      </c>
      <c r="BN12" s="53">
        <v>8</v>
      </c>
      <c r="BO12" s="53">
        <v>8</v>
      </c>
      <c r="BQ12" s="53">
        <v>8</v>
      </c>
      <c r="BR12" s="53">
        <v>8</v>
      </c>
      <c r="BT12" s="53">
        <v>8</v>
      </c>
      <c r="BU12" s="53">
        <v>8</v>
      </c>
      <c r="BW12" s="53">
        <v>8</v>
      </c>
      <c r="BX12" s="53">
        <v>8</v>
      </c>
      <c r="BZ12" s="53">
        <v>8</v>
      </c>
      <c r="CA12" s="53">
        <v>8</v>
      </c>
      <c r="CC12" s="53">
        <v>8</v>
      </c>
      <c r="CD12" s="53">
        <v>8</v>
      </c>
      <c r="CF12" s="53">
        <v>8</v>
      </c>
      <c r="CG12" s="53">
        <v>8</v>
      </c>
      <c r="CI12" s="53">
        <v>8</v>
      </c>
      <c r="CJ12" s="53">
        <v>8</v>
      </c>
      <c r="CL12" s="53">
        <v>8</v>
      </c>
      <c r="CM12" s="53">
        <v>8</v>
      </c>
      <c r="CO12" s="53">
        <v>8</v>
      </c>
      <c r="CP12" s="53">
        <v>8</v>
      </c>
      <c r="CR12" s="53">
        <v>8</v>
      </c>
      <c r="CS12" s="53">
        <v>8</v>
      </c>
      <c r="CU12" s="53">
        <v>8</v>
      </c>
      <c r="CV12" s="53">
        <v>8</v>
      </c>
      <c r="CX12" s="53">
        <v>8</v>
      </c>
      <c r="CY12" s="53">
        <v>8</v>
      </c>
      <c r="DA12" s="53">
        <v>8</v>
      </c>
      <c r="DB12" s="53">
        <v>8</v>
      </c>
      <c r="DD12" s="53">
        <v>8</v>
      </c>
      <c r="DE12" s="53">
        <v>8</v>
      </c>
      <c r="DG12" s="53">
        <v>8</v>
      </c>
      <c r="DH12" s="53">
        <v>8</v>
      </c>
      <c r="DJ12" s="53">
        <v>8</v>
      </c>
      <c r="DK12" s="53">
        <v>8</v>
      </c>
      <c r="DM12" s="53">
        <v>8</v>
      </c>
      <c r="DN12" s="53">
        <v>8</v>
      </c>
      <c r="DP12" s="53">
        <v>8</v>
      </c>
      <c r="DQ12" s="53">
        <v>8</v>
      </c>
      <c r="DS12" s="53">
        <v>8</v>
      </c>
      <c r="DT12" s="53">
        <v>8</v>
      </c>
      <c r="DV12" s="53">
        <v>8</v>
      </c>
      <c r="DW12" s="53">
        <v>8</v>
      </c>
      <c r="DY12" s="27"/>
      <c r="DZ12" s="27"/>
      <c r="EA12" s="27"/>
      <c r="EB12" s="27"/>
      <c r="EC12" s="27"/>
      <c r="ED12" s="27"/>
      <c r="EE12" s="27"/>
    </row>
    <row r="13" spans="1:145" ht="15" x14ac:dyDescent="0.25">
      <c r="B13" s="53">
        <v>3</v>
      </c>
      <c r="C13" s="53">
        <f>+B13+1</f>
        <v>4</v>
      </c>
      <c r="D13" s="53">
        <v>5</v>
      </c>
      <c r="F13" s="53">
        <v>6</v>
      </c>
      <c r="G13" s="5" t="s">
        <v>70</v>
      </c>
      <c r="H13" s="27"/>
      <c r="I13" s="203">
        <f>EC15</f>
        <v>42917</v>
      </c>
      <c r="J13" s="203">
        <f>I13</f>
        <v>42917</v>
      </c>
      <c r="K13" s="203">
        <f>I13</f>
        <v>42917</v>
      </c>
      <c r="L13" s="203">
        <f>I13+7</f>
        <v>42924</v>
      </c>
      <c r="M13" s="203">
        <f>L13</f>
        <v>42924</v>
      </c>
      <c r="N13" s="203">
        <f>L13</f>
        <v>42924</v>
      </c>
      <c r="O13" s="203">
        <f>L13+7</f>
        <v>42931</v>
      </c>
      <c r="P13" s="203">
        <f>O13</f>
        <v>42931</v>
      </c>
      <c r="Q13" s="203">
        <f>N13+7</f>
        <v>42931</v>
      </c>
      <c r="R13" s="203">
        <f>O13+7</f>
        <v>42938</v>
      </c>
      <c r="S13" s="203">
        <f>R13</f>
        <v>42938</v>
      </c>
      <c r="T13" s="203">
        <f>Q13+7</f>
        <v>42938</v>
      </c>
      <c r="U13" s="203">
        <f>R13+7</f>
        <v>42945</v>
      </c>
      <c r="V13" s="203">
        <f>U13</f>
        <v>42945</v>
      </c>
      <c r="W13" s="203">
        <f>U13</f>
        <v>42945</v>
      </c>
      <c r="X13" s="203">
        <f>U13+7</f>
        <v>42952</v>
      </c>
      <c r="Y13" s="203">
        <f>X13</f>
        <v>42952</v>
      </c>
      <c r="Z13" s="203">
        <f>X13</f>
        <v>42952</v>
      </c>
      <c r="AA13" s="203">
        <f>X13+7</f>
        <v>42959</v>
      </c>
      <c r="AB13" s="203">
        <f>AA13</f>
        <v>42959</v>
      </c>
      <c r="AC13" s="203">
        <f>AA13</f>
        <v>42959</v>
      </c>
      <c r="AD13" s="203">
        <f>AA13+7</f>
        <v>42966</v>
      </c>
      <c r="AE13" s="203">
        <f>AD13</f>
        <v>42966</v>
      </c>
      <c r="AF13" s="203">
        <f>AD13</f>
        <v>42966</v>
      </c>
      <c r="AG13" s="203">
        <f>AD13+7</f>
        <v>42973</v>
      </c>
      <c r="AH13" s="203">
        <f>AG13</f>
        <v>42973</v>
      </c>
      <c r="AI13" s="203">
        <f>AG13</f>
        <v>42973</v>
      </c>
      <c r="AJ13" s="203">
        <f>AG13+7</f>
        <v>42980</v>
      </c>
      <c r="AK13" s="203">
        <f>AJ13</f>
        <v>42980</v>
      </c>
      <c r="AL13" s="203">
        <f>AK13</f>
        <v>42980</v>
      </c>
      <c r="AM13" s="203">
        <f>AJ13+7</f>
        <v>42987</v>
      </c>
      <c r="AN13" s="203">
        <f>AM13</f>
        <v>42987</v>
      </c>
      <c r="AO13" s="203">
        <f>AN13</f>
        <v>42987</v>
      </c>
      <c r="AP13" s="203">
        <f>AM13+7</f>
        <v>42994</v>
      </c>
      <c r="AQ13" s="203">
        <f>AP13</f>
        <v>42994</v>
      </c>
      <c r="AR13" s="203">
        <f>AQ13</f>
        <v>42994</v>
      </c>
      <c r="AS13" s="203">
        <f>AP13+7</f>
        <v>43001</v>
      </c>
      <c r="AT13" s="203">
        <f>AS13</f>
        <v>43001</v>
      </c>
      <c r="AU13" s="203">
        <f>AS13+7</f>
        <v>43008</v>
      </c>
      <c r="AV13" s="203">
        <f>AS13+7</f>
        <v>43008</v>
      </c>
      <c r="AW13" s="203">
        <f>AV13</f>
        <v>43008</v>
      </c>
      <c r="AX13" s="203">
        <f>AW13</f>
        <v>43008</v>
      </c>
      <c r="AY13" s="203">
        <f>AV13+7</f>
        <v>43015</v>
      </c>
      <c r="AZ13" s="203">
        <f>AY13</f>
        <v>43015</v>
      </c>
      <c r="BA13" s="203">
        <f>AZ13</f>
        <v>43015</v>
      </c>
      <c r="BB13" s="203">
        <f>AY13+7</f>
        <v>43022</v>
      </c>
      <c r="BC13" s="203">
        <f>BB13</f>
        <v>43022</v>
      </c>
      <c r="BD13" s="203">
        <f>BB13</f>
        <v>43022</v>
      </c>
      <c r="BE13" s="203">
        <f>BB13+7</f>
        <v>43029</v>
      </c>
      <c r="BF13" s="203">
        <f>BE13</f>
        <v>43029</v>
      </c>
      <c r="BG13" s="203">
        <f>BE13</f>
        <v>43029</v>
      </c>
      <c r="BH13" s="203">
        <f>BE13+7</f>
        <v>43036</v>
      </c>
      <c r="BI13" s="203">
        <f>BH13</f>
        <v>43036</v>
      </c>
      <c r="BJ13" s="203">
        <f>BH13</f>
        <v>43036</v>
      </c>
      <c r="BK13" s="203">
        <f>BH13+7</f>
        <v>43043</v>
      </c>
      <c r="BL13" s="203">
        <f>BK13</f>
        <v>43043</v>
      </c>
      <c r="BM13" s="203">
        <f>BL13</f>
        <v>43043</v>
      </c>
      <c r="BN13" s="203">
        <f>BK13+7</f>
        <v>43050</v>
      </c>
      <c r="BO13" s="203">
        <f>BN13</f>
        <v>43050</v>
      </c>
      <c r="BP13" s="203">
        <f>BN13</f>
        <v>43050</v>
      </c>
      <c r="BQ13" s="203">
        <f>BN13+7</f>
        <v>43057</v>
      </c>
      <c r="BR13" s="203">
        <f>BQ13</f>
        <v>43057</v>
      </c>
      <c r="BS13" s="203">
        <f>BQ13</f>
        <v>43057</v>
      </c>
      <c r="BT13" s="203">
        <f>BQ13+7</f>
        <v>43064</v>
      </c>
      <c r="BU13" s="203">
        <f>BT13</f>
        <v>43064</v>
      </c>
      <c r="BV13" s="203">
        <f>BU13</f>
        <v>43064</v>
      </c>
      <c r="BW13" s="203">
        <f>BT13+7</f>
        <v>43071</v>
      </c>
      <c r="BX13" s="203">
        <f>BW13</f>
        <v>43071</v>
      </c>
      <c r="BY13" s="203">
        <f>BW13</f>
        <v>43071</v>
      </c>
      <c r="BZ13" s="203">
        <f>BW13+7</f>
        <v>43078</v>
      </c>
      <c r="CA13" s="203">
        <f>BZ13</f>
        <v>43078</v>
      </c>
      <c r="CB13" s="203">
        <f>BZ13</f>
        <v>43078</v>
      </c>
      <c r="CC13" s="203">
        <f>BZ13+7</f>
        <v>43085</v>
      </c>
      <c r="CD13" s="203">
        <f>CC13</f>
        <v>43085</v>
      </c>
      <c r="CE13" s="203">
        <f>CC13</f>
        <v>43085</v>
      </c>
      <c r="CF13" s="203">
        <f>CC13+7</f>
        <v>43092</v>
      </c>
      <c r="CG13" s="203">
        <f>CF13</f>
        <v>43092</v>
      </c>
      <c r="CH13" s="203">
        <f>CF13</f>
        <v>43092</v>
      </c>
      <c r="CI13" s="203">
        <f>CF13+7</f>
        <v>43099</v>
      </c>
      <c r="CJ13" s="203">
        <f>CI13</f>
        <v>43099</v>
      </c>
      <c r="CK13" s="203">
        <f>CI13</f>
        <v>43099</v>
      </c>
      <c r="CL13" s="203">
        <f>CI13+7</f>
        <v>43106</v>
      </c>
      <c r="CM13" s="203">
        <f>CL13</f>
        <v>43106</v>
      </c>
      <c r="CN13" s="203">
        <f>CM13</f>
        <v>43106</v>
      </c>
      <c r="CO13" s="203">
        <f>CL13+7</f>
        <v>43113</v>
      </c>
      <c r="CP13" s="203">
        <f>CO13</f>
        <v>43113</v>
      </c>
      <c r="CQ13" s="203">
        <f>CO13</f>
        <v>43113</v>
      </c>
      <c r="CR13" s="203">
        <f>CO13+7</f>
        <v>43120</v>
      </c>
      <c r="CS13" s="203">
        <f>CR13</f>
        <v>43120</v>
      </c>
      <c r="CT13" s="203">
        <f>CR13</f>
        <v>43120</v>
      </c>
      <c r="CU13" s="203">
        <f>CR13+7</f>
        <v>43127</v>
      </c>
      <c r="CV13" s="203">
        <f>CU13</f>
        <v>43127</v>
      </c>
      <c r="CW13" s="203">
        <f>CU13</f>
        <v>43127</v>
      </c>
      <c r="CX13" s="203">
        <f>CU13+7</f>
        <v>43134</v>
      </c>
      <c r="CY13" s="203">
        <f>CX13</f>
        <v>43134</v>
      </c>
      <c r="CZ13" s="203">
        <f>CX13</f>
        <v>43134</v>
      </c>
      <c r="DA13" s="203">
        <f>CX13+7</f>
        <v>43141</v>
      </c>
      <c r="DB13" s="203">
        <f>DA13</f>
        <v>43141</v>
      </c>
      <c r="DC13" s="203">
        <f>DA13</f>
        <v>43141</v>
      </c>
      <c r="DD13" s="203">
        <f>DA13+7</f>
        <v>43148</v>
      </c>
      <c r="DE13" s="203">
        <f>DD13</f>
        <v>43148</v>
      </c>
      <c r="DF13" s="203">
        <f>DD13</f>
        <v>43148</v>
      </c>
      <c r="DG13" s="203">
        <f>DD13+7</f>
        <v>43155</v>
      </c>
      <c r="DH13" s="203">
        <f>DG13</f>
        <v>43155</v>
      </c>
      <c r="DI13" s="203">
        <f>DG13</f>
        <v>43155</v>
      </c>
      <c r="DJ13" s="203">
        <f>DG13+7</f>
        <v>43162</v>
      </c>
      <c r="DK13" s="203">
        <f>DJ13</f>
        <v>43162</v>
      </c>
      <c r="DL13" s="203">
        <f>DJ13</f>
        <v>43162</v>
      </c>
      <c r="DM13" s="203">
        <f>DJ13+7</f>
        <v>43169</v>
      </c>
      <c r="DN13" s="203">
        <f>DM13</f>
        <v>43169</v>
      </c>
      <c r="DO13" s="203">
        <f>DM13</f>
        <v>43169</v>
      </c>
      <c r="DP13" s="203">
        <f>DM13+7</f>
        <v>43176</v>
      </c>
      <c r="DQ13" s="203">
        <f>DP13</f>
        <v>43176</v>
      </c>
      <c r="DR13" s="203">
        <f>DP13</f>
        <v>43176</v>
      </c>
      <c r="DS13" s="203">
        <f>DP13+7</f>
        <v>43183</v>
      </c>
      <c r="DT13" s="203">
        <f>DS13</f>
        <v>43183</v>
      </c>
      <c r="DU13" s="203">
        <f>DS13</f>
        <v>43183</v>
      </c>
      <c r="DV13" s="203">
        <f>DS13+7</f>
        <v>43190</v>
      </c>
      <c r="DW13" s="203">
        <f>DV13</f>
        <v>43190</v>
      </c>
      <c r="DX13" s="203">
        <f>DV13</f>
        <v>43190</v>
      </c>
      <c r="EK13" s="263"/>
    </row>
    <row r="14" spans="1:145" ht="76.5" x14ac:dyDescent="0.2">
      <c r="A14" s="26" t="s">
        <v>26</v>
      </c>
      <c r="B14" s="4" t="s">
        <v>2</v>
      </c>
      <c r="C14" s="4" t="s">
        <v>3</v>
      </c>
      <c r="D14" s="4" t="s">
        <v>148</v>
      </c>
      <c r="E14" s="4" t="s">
        <v>53</v>
      </c>
      <c r="F14" s="4" t="s">
        <v>52</v>
      </c>
      <c r="G14" s="5" t="s">
        <v>71</v>
      </c>
      <c r="H14" s="27"/>
      <c r="I14" s="5" t="s">
        <v>21</v>
      </c>
      <c r="J14" s="5" t="s">
        <v>23</v>
      </c>
      <c r="K14" s="5" t="s">
        <v>22</v>
      </c>
      <c r="L14" s="5" t="s">
        <v>21</v>
      </c>
      <c r="M14" s="5" t="s">
        <v>23</v>
      </c>
      <c r="N14" s="5" t="s">
        <v>22</v>
      </c>
      <c r="O14" s="5" t="s">
        <v>21</v>
      </c>
      <c r="P14" s="5" t="s">
        <v>23</v>
      </c>
      <c r="Q14" s="5" t="s">
        <v>22</v>
      </c>
      <c r="R14" s="5" t="s">
        <v>21</v>
      </c>
      <c r="S14" s="5" t="s">
        <v>23</v>
      </c>
      <c r="T14" s="5" t="s">
        <v>22</v>
      </c>
      <c r="U14" s="5" t="s">
        <v>21</v>
      </c>
      <c r="V14" s="5" t="s">
        <v>23</v>
      </c>
      <c r="W14" s="5" t="s">
        <v>22</v>
      </c>
      <c r="X14" s="5" t="s">
        <v>21</v>
      </c>
      <c r="Y14" s="5" t="s">
        <v>23</v>
      </c>
      <c r="Z14" s="5" t="s">
        <v>22</v>
      </c>
      <c r="AA14" s="5" t="s">
        <v>21</v>
      </c>
      <c r="AB14" s="5" t="s">
        <v>23</v>
      </c>
      <c r="AC14" s="5" t="s">
        <v>22</v>
      </c>
      <c r="AD14" s="5" t="s">
        <v>21</v>
      </c>
      <c r="AE14" s="5" t="s">
        <v>23</v>
      </c>
      <c r="AF14" s="5" t="s">
        <v>22</v>
      </c>
      <c r="AG14" s="5" t="s">
        <v>21</v>
      </c>
      <c r="AH14" s="5" t="s">
        <v>23</v>
      </c>
      <c r="AI14" s="5" t="s">
        <v>22</v>
      </c>
      <c r="AJ14" s="5" t="s">
        <v>21</v>
      </c>
      <c r="AK14" s="5" t="s">
        <v>23</v>
      </c>
      <c r="AL14" s="5" t="s">
        <v>22</v>
      </c>
      <c r="AM14" s="5" t="s">
        <v>21</v>
      </c>
      <c r="AN14" s="5" t="s">
        <v>23</v>
      </c>
      <c r="AO14" s="5" t="s">
        <v>22</v>
      </c>
      <c r="AP14" s="5" t="s">
        <v>21</v>
      </c>
      <c r="AQ14" s="5" t="s">
        <v>23</v>
      </c>
      <c r="AR14" s="5" t="s">
        <v>22</v>
      </c>
      <c r="AS14" s="5" t="s">
        <v>21</v>
      </c>
      <c r="AT14" s="5" t="s">
        <v>23</v>
      </c>
      <c r="AU14" s="5" t="s">
        <v>22</v>
      </c>
      <c r="AV14" s="5" t="s">
        <v>21</v>
      </c>
      <c r="AW14" s="5" t="s">
        <v>23</v>
      </c>
      <c r="AX14" s="5" t="s">
        <v>22</v>
      </c>
      <c r="AY14" s="5" t="s">
        <v>21</v>
      </c>
      <c r="AZ14" s="5" t="s">
        <v>23</v>
      </c>
      <c r="BA14" s="5" t="s">
        <v>22</v>
      </c>
      <c r="BB14" s="5" t="s">
        <v>21</v>
      </c>
      <c r="BC14" s="5" t="s">
        <v>23</v>
      </c>
      <c r="BD14" s="5" t="s">
        <v>22</v>
      </c>
      <c r="BE14" s="5" t="s">
        <v>21</v>
      </c>
      <c r="BF14" s="5" t="s">
        <v>23</v>
      </c>
      <c r="BG14" s="5" t="s">
        <v>22</v>
      </c>
      <c r="BH14" s="5" t="s">
        <v>21</v>
      </c>
      <c r="BI14" s="5" t="s">
        <v>23</v>
      </c>
      <c r="BJ14" s="5" t="s">
        <v>22</v>
      </c>
      <c r="BK14" s="5" t="s">
        <v>21</v>
      </c>
      <c r="BL14" s="5" t="s">
        <v>23</v>
      </c>
      <c r="BM14" s="5" t="s">
        <v>22</v>
      </c>
      <c r="BN14" s="5" t="s">
        <v>21</v>
      </c>
      <c r="BO14" s="5" t="s">
        <v>23</v>
      </c>
      <c r="BP14" s="5" t="s">
        <v>22</v>
      </c>
      <c r="BQ14" s="5" t="s">
        <v>21</v>
      </c>
      <c r="BR14" s="5" t="s">
        <v>23</v>
      </c>
      <c r="BS14" s="5" t="s">
        <v>22</v>
      </c>
      <c r="BT14" s="5" t="s">
        <v>21</v>
      </c>
      <c r="BU14" s="5" t="s">
        <v>23</v>
      </c>
      <c r="BV14" s="5" t="s">
        <v>22</v>
      </c>
      <c r="BW14" s="5" t="s">
        <v>21</v>
      </c>
      <c r="BX14" s="5" t="s">
        <v>23</v>
      </c>
      <c r="BY14" s="5" t="s">
        <v>22</v>
      </c>
      <c r="BZ14" s="5" t="s">
        <v>21</v>
      </c>
      <c r="CA14" s="5" t="s">
        <v>23</v>
      </c>
      <c r="CB14" s="5" t="s">
        <v>22</v>
      </c>
      <c r="CC14" s="5" t="s">
        <v>21</v>
      </c>
      <c r="CD14" s="5" t="s">
        <v>23</v>
      </c>
      <c r="CE14" s="5" t="s">
        <v>22</v>
      </c>
      <c r="CF14" s="5" t="s">
        <v>21</v>
      </c>
      <c r="CG14" s="5" t="s">
        <v>23</v>
      </c>
      <c r="CH14" s="5" t="s">
        <v>22</v>
      </c>
      <c r="CI14" s="5" t="s">
        <v>21</v>
      </c>
      <c r="CJ14" s="5" t="s">
        <v>23</v>
      </c>
      <c r="CK14" s="5" t="s">
        <v>22</v>
      </c>
      <c r="CL14" s="5" t="s">
        <v>21</v>
      </c>
      <c r="CM14" s="5" t="s">
        <v>23</v>
      </c>
      <c r="CN14" s="5" t="s">
        <v>22</v>
      </c>
      <c r="CO14" s="5" t="s">
        <v>21</v>
      </c>
      <c r="CP14" s="5" t="s">
        <v>23</v>
      </c>
      <c r="CQ14" s="5" t="s">
        <v>22</v>
      </c>
      <c r="CR14" s="5" t="s">
        <v>21</v>
      </c>
      <c r="CS14" s="5" t="s">
        <v>23</v>
      </c>
      <c r="CT14" s="5" t="s">
        <v>22</v>
      </c>
      <c r="CU14" s="5" t="s">
        <v>21</v>
      </c>
      <c r="CV14" s="5" t="s">
        <v>23</v>
      </c>
      <c r="CW14" s="5" t="s">
        <v>22</v>
      </c>
      <c r="CX14" s="5" t="s">
        <v>21</v>
      </c>
      <c r="CY14" s="5" t="s">
        <v>23</v>
      </c>
      <c r="CZ14" s="5" t="s">
        <v>22</v>
      </c>
      <c r="DA14" s="5" t="s">
        <v>21</v>
      </c>
      <c r="DB14" s="5" t="s">
        <v>23</v>
      </c>
      <c r="DC14" s="5" t="s">
        <v>22</v>
      </c>
      <c r="DD14" s="5" t="s">
        <v>21</v>
      </c>
      <c r="DE14" s="5" t="s">
        <v>23</v>
      </c>
      <c r="DF14" s="5" t="s">
        <v>22</v>
      </c>
      <c r="DG14" s="5" t="s">
        <v>21</v>
      </c>
      <c r="DH14" s="5" t="s">
        <v>23</v>
      </c>
      <c r="DI14" s="5" t="s">
        <v>22</v>
      </c>
      <c r="DJ14" s="5" t="s">
        <v>21</v>
      </c>
      <c r="DK14" s="5" t="s">
        <v>23</v>
      </c>
      <c r="DL14" s="5" t="s">
        <v>22</v>
      </c>
      <c r="DM14" s="5" t="s">
        <v>21</v>
      </c>
      <c r="DN14" s="5" t="s">
        <v>23</v>
      </c>
      <c r="DO14" s="5" t="s">
        <v>22</v>
      </c>
      <c r="DP14" s="5" t="s">
        <v>21</v>
      </c>
      <c r="DQ14" s="5" t="s">
        <v>23</v>
      </c>
      <c r="DR14" s="5" t="s">
        <v>22</v>
      </c>
      <c r="DS14" s="5" t="s">
        <v>21</v>
      </c>
      <c r="DT14" s="5" t="s">
        <v>23</v>
      </c>
      <c r="DU14" s="5" t="s">
        <v>22</v>
      </c>
      <c r="DV14" s="5" t="s">
        <v>21</v>
      </c>
      <c r="DW14" s="5" t="s">
        <v>23</v>
      </c>
      <c r="DX14" s="5" t="s">
        <v>22</v>
      </c>
      <c r="EK14" s="261"/>
      <c r="EL14" s="261"/>
      <c r="EM14" s="261"/>
      <c r="EN14" s="261"/>
    </row>
    <row r="15" spans="1:145" x14ac:dyDescent="0.2">
      <c r="A15" s="39">
        <v>1</v>
      </c>
      <c r="B15" s="184"/>
      <c r="C15" s="311"/>
      <c r="D15" s="185"/>
      <c r="E15" s="38">
        <f t="shared" ref="E15:E46" si="0">+$D$10</f>
        <v>42917</v>
      </c>
      <c r="F15" s="190"/>
      <c r="G15" s="206"/>
      <c r="H15" s="207"/>
      <c r="I15" s="206"/>
      <c r="J15" s="206"/>
      <c r="K15" s="207">
        <f t="shared" ref="K15:K17" si="1">SUM(I15:J15)</f>
        <v>0</v>
      </c>
      <c r="L15" s="206"/>
      <c r="M15" s="206"/>
      <c r="N15" s="207">
        <f t="shared" ref="N15:N17" si="2">SUM(L15:M15)</f>
        <v>0</v>
      </c>
      <c r="O15" s="206"/>
      <c r="P15" s="206"/>
      <c r="Q15" s="207">
        <f t="shared" ref="Q15:Q17" si="3">SUM(O15:P15)</f>
        <v>0</v>
      </c>
      <c r="R15" s="206"/>
      <c r="S15" s="206"/>
      <c r="T15" s="207">
        <f t="shared" ref="T15:T17" si="4">SUM(R15:S15)</f>
        <v>0</v>
      </c>
      <c r="U15" s="206"/>
      <c r="V15" s="206"/>
      <c r="W15" s="207">
        <f t="shared" ref="W15:W17" si="5">SUM(U15:V15)</f>
        <v>0</v>
      </c>
      <c r="X15" s="206"/>
      <c r="Y15" s="206"/>
      <c r="Z15" s="207">
        <f t="shared" ref="Z15:Z17" si="6">SUM(X15:Y15)</f>
        <v>0</v>
      </c>
      <c r="AA15" s="206"/>
      <c r="AB15" s="206"/>
      <c r="AC15" s="207">
        <f t="shared" ref="AC15:AC17" si="7">SUM(AA15:AB15)</f>
        <v>0</v>
      </c>
      <c r="AD15" s="206"/>
      <c r="AE15" s="206"/>
      <c r="AF15" s="207">
        <f t="shared" ref="AF15:AF17" si="8">SUM(AD15:AE15)</f>
        <v>0</v>
      </c>
      <c r="AG15" s="206"/>
      <c r="AH15" s="206"/>
      <c r="AI15" s="207">
        <f t="shared" ref="AI15:AI17" si="9">SUM(AG15:AH15)</f>
        <v>0</v>
      </c>
      <c r="AJ15" s="206"/>
      <c r="AK15" s="206"/>
      <c r="AL15" s="207">
        <f t="shared" ref="AL15:AL17" si="10">SUM(AJ15:AK15)</f>
        <v>0</v>
      </c>
      <c r="AM15" s="206"/>
      <c r="AN15" s="206"/>
      <c r="AO15" s="207">
        <f t="shared" ref="AO15:AO17" si="11">SUM(AM15:AN15)</f>
        <v>0</v>
      </c>
      <c r="AP15" s="206"/>
      <c r="AQ15" s="206"/>
      <c r="AR15" s="207">
        <f t="shared" ref="AR15:AR17" si="12">SUM(AP15:AQ15)</f>
        <v>0</v>
      </c>
      <c r="AS15" s="206"/>
      <c r="AT15" s="206"/>
      <c r="AU15" s="207">
        <f t="shared" ref="AU15:AU17" si="13">SUM(AS15:AT15)</f>
        <v>0</v>
      </c>
      <c r="AV15" s="206"/>
      <c r="AW15" s="206"/>
      <c r="AX15" s="207">
        <f t="shared" ref="AX15:AX17" si="14">SUM(AV15:AW15)</f>
        <v>0</v>
      </c>
      <c r="AY15" s="206"/>
      <c r="AZ15" s="206"/>
      <c r="BA15" s="207">
        <f t="shared" ref="BA15:BA17" si="15">SUM(AY15:AZ15)</f>
        <v>0</v>
      </c>
      <c r="BB15" s="206"/>
      <c r="BC15" s="206"/>
      <c r="BD15" s="207">
        <f t="shared" ref="BD15:BD17" si="16">SUM(BB15:BC15)</f>
        <v>0</v>
      </c>
      <c r="BE15" s="206"/>
      <c r="BF15" s="206"/>
      <c r="BG15" s="207">
        <f t="shared" ref="BG15:BG17" si="17">SUM(BE15:BF15)</f>
        <v>0</v>
      </c>
      <c r="BH15" s="206"/>
      <c r="BI15" s="206"/>
      <c r="BJ15" s="207">
        <f t="shared" ref="BJ15:BJ17" si="18">SUM(BH15:BI15)</f>
        <v>0</v>
      </c>
      <c r="BK15" s="206"/>
      <c r="BL15" s="206"/>
      <c r="BM15" s="207">
        <f t="shared" ref="BM15:BM17" si="19">SUM(BK15:BL15)</f>
        <v>0</v>
      </c>
      <c r="BN15" s="206"/>
      <c r="BO15" s="206"/>
      <c r="BP15" s="207">
        <f t="shared" ref="BP15:BP17" si="20">SUM(BN15:BO15)</f>
        <v>0</v>
      </c>
      <c r="BQ15" s="206"/>
      <c r="BR15" s="206"/>
      <c r="BS15" s="207">
        <f t="shared" ref="BS15:BS17" si="21">SUM(BQ15:BR15)</f>
        <v>0</v>
      </c>
      <c r="BT15" s="206"/>
      <c r="BU15" s="206"/>
      <c r="BV15" s="207">
        <f t="shared" ref="BV15:BV17" si="22">SUM(BT15:BU15)</f>
        <v>0</v>
      </c>
      <c r="BW15" s="206"/>
      <c r="BX15" s="206"/>
      <c r="BY15" s="207">
        <f t="shared" ref="BY15:BY17" si="23">SUM(BW15:BX15)</f>
        <v>0</v>
      </c>
      <c r="BZ15" s="206"/>
      <c r="CA15" s="206"/>
      <c r="CB15" s="207">
        <f t="shared" ref="CB15:CB17" si="24">SUM(BZ15:CA15)</f>
        <v>0</v>
      </c>
      <c r="CC15" s="206"/>
      <c r="CD15" s="206"/>
      <c r="CE15" s="207">
        <f t="shared" ref="CE15:CE17" si="25">SUM(CC15:CD15)</f>
        <v>0</v>
      </c>
      <c r="CF15" s="206"/>
      <c r="CG15" s="206"/>
      <c r="CH15" s="207">
        <f t="shared" ref="CH15:CH17" si="26">SUM(CF15:CG15)</f>
        <v>0</v>
      </c>
      <c r="CI15" s="206"/>
      <c r="CJ15" s="206"/>
      <c r="CK15" s="207">
        <f t="shared" ref="CK15:CK17" si="27">SUM(CI15:CJ15)</f>
        <v>0</v>
      </c>
      <c r="CL15" s="206"/>
      <c r="CM15" s="206"/>
      <c r="CN15" s="207">
        <f t="shared" ref="CN15:CN17" si="28">SUM(CL15:CM15)</f>
        <v>0</v>
      </c>
      <c r="CO15" s="206"/>
      <c r="CP15" s="206"/>
      <c r="CQ15" s="207">
        <f t="shared" ref="CQ15:CQ17" si="29">SUM(CO15:CP15)</f>
        <v>0</v>
      </c>
      <c r="CR15" s="206"/>
      <c r="CS15" s="206"/>
      <c r="CT15" s="207">
        <f t="shared" ref="CT15:CT17" si="30">SUM(CR15:CS15)</f>
        <v>0</v>
      </c>
      <c r="CU15" s="206"/>
      <c r="CV15" s="206"/>
      <c r="CW15" s="207">
        <f t="shared" ref="CW15:CW17" si="31">SUM(CU15:CV15)</f>
        <v>0</v>
      </c>
      <c r="CX15" s="206"/>
      <c r="CY15" s="206"/>
      <c r="CZ15" s="207">
        <f t="shared" ref="CZ15:CZ17" si="32">SUM(CX15:CY15)</f>
        <v>0</v>
      </c>
      <c r="DA15" s="206"/>
      <c r="DB15" s="206"/>
      <c r="DC15" s="207">
        <f t="shared" ref="DC15:DC17" si="33">SUM(DA15:DB15)</f>
        <v>0</v>
      </c>
      <c r="DD15" s="206"/>
      <c r="DE15" s="206"/>
      <c r="DF15" s="207">
        <f t="shared" ref="DF15:DF17" si="34">SUM(DD15:DE15)</f>
        <v>0</v>
      </c>
      <c r="DG15" s="206"/>
      <c r="DH15" s="206"/>
      <c r="DI15" s="207">
        <f t="shared" ref="DI15:DI17" si="35">SUM(DG15:DH15)</f>
        <v>0</v>
      </c>
      <c r="DJ15" s="206"/>
      <c r="DK15" s="206"/>
      <c r="DL15" s="207">
        <f t="shared" ref="DL15:DL17" si="36">SUM(DJ15:DK15)</f>
        <v>0</v>
      </c>
      <c r="DM15" s="206"/>
      <c r="DN15" s="206"/>
      <c r="DO15" s="207">
        <f t="shared" ref="DO15:DO17" si="37">SUM(DM15:DN15)</f>
        <v>0</v>
      </c>
      <c r="DP15" s="206"/>
      <c r="DQ15" s="206"/>
      <c r="DR15" s="207">
        <f t="shared" ref="DR15:DR17" si="38">SUM(DP15:DQ15)</f>
        <v>0</v>
      </c>
      <c r="DS15" s="206"/>
      <c r="DT15" s="206"/>
      <c r="DU15" s="207">
        <f t="shared" ref="DU15:DU17" si="39">SUM(DS15:DT15)</f>
        <v>0</v>
      </c>
      <c r="DV15" s="206"/>
      <c r="DW15" s="206"/>
      <c r="DX15" s="207">
        <f t="shared" ref="DX15:DX17" si="40">SUM(DV15:DW15)</f>
        <v>0</v>
      </c>
      <c r="EB15" s="201"/>
      <c r="EC15" s="257">
        <f>D9+6</f>
        <v>42917</v>
      </c>
      <c r="ED15" s="39">
        <v>1</v>
      </c>
      <c r="EF15" s="257">
        <v>42911</v>
      </c>
      <c r="EG15" s="253"/>
      <c r="EH15" s="253"/>
      <c r="EJ15" s="257"/>
      <c r="EK15" s="261"/>
      <c r="EL15" s="261"/>
      <c r="EM15" s="261"/>
      <c r="EN15" s="261"/>
      <c r="EO15" s="262"/>
    </row>
    <row r="16" spans="1:145" x14ac:dyDescent="0.2">
      <c r="A16" s="39">
        <f>+A15+1</f>
        <v>2</v>
      </c>
      <c r="B16" s="310"/>
      <c r="C16" s="280"/>
      <c r="D16" s="185"/>
      <c r="E16" s="38">
        <f t="shared" si="0"/>
        <v>42917</v>
      </c>
      <c r="F16" s="185"/>
      <c r="G16" s="206"/>
      <c r="H16" s="207"/>
      <c r="I16" s="206"/>
      <c r="J16" s="206"/>
      <c r="K16" s="207">
        <f t="shared" si="1"/>
        <v>0</v>
      </c>
      <c r="L16" s="206"/>
      <c r="M16" s="206"/>
      <c r="N16" s="207">
        <f t="shared" si="2"/>
        <v>0</v>
      </c>
      <c r="O16" s="206"/>
      <c r="P16" s="206"/>
      <c r="Q16" s="207">
        <f t="shared" si="3"/>
        <v>0</v>
      </c>
      <c r="R16" s="206"/>
      <c r="S16" s="206"/>
      <c r="T16" s="207">
        <f t="shared" si="4"/>
        <v>0</v>
      </c>
      <c r="U16" s="206"/>
      <c r="V16" s="206"/>
      <c r="W16" s="207">
        <f t="shared" si="5"/>
        <v>0</v>
      </c>
      <c r="X16" s="206"/>
      <c r="Y16" s="206"/>
      <c r="Z16" s="207">
        <f t="shared" si="6"/>
        <v>0</v>
      </c>
      <c r="AA16" s="206"/>
      <c r="AB16" s="206"/>
      <c r="AC16" s="207">
        <f t="shared" si="7"/>
        <v>0</v>
      </c>
      <c r="AD16" s="206"/>
      <c r="AE16" s="206"/>
      <c r="AF16" s="207">
        <f t="shared" si="8"/>
        <v>0</v>
      </c>
      <c r="AG16" s="206"/>
      <c r="AH16" s="206"/>
      <c r="AI16" s="207">
        <f t="shared" si="9"/>
        <v>0</v>
      </c>
      <c r="AJ16" s="206"/>
      <c r="AK16" s="206"/>
      <c r="AL16" s="207">
        <f t="shared" si="10"/>
        <v>0</v>
      </c>
      <c r="AM16" s="206"/>
      <c r="AN16" s="206"/>
      <c r="AO16" s="207">
        <f t="shared" si="11"/>
        <v>0</v>
      </c>
      <c r="AP16" s="206"/>
      <c r="AQ16" s="206"/>
      <c r="AR16" s="207">
        <f t="shared" si="12"/>
        <v>0</v>
      </c>
      <c r="AS16" s="206"/>
      <c r="AT16" s="206"/>
      <c r="AU16" s="207">
        <f t="shared" si="13"/>
        <v>0</v>
      </c>
      <c r="AV16" s="206"/>
      <c r="AW16" s="206"/>
      <c r="AX16" s="207">
        <f t="shared" si="14"/>
        <v>0</v>
      </c>
      <c r="AY16" s="206"/>
      <c r="AZ16" s="206"/>
      <c r="BA16" s="207">
        <f t="shared" si="15"/>
        <v>0</v>
      </c>
      <c r="BB16" s="206"/>
      <c r="BC16" s="206"/>
      <c r="BD16" s="207">
        <f t="shared" si="16"/>
        <v>0</v>
      </c>
      <c r="BE16" s="206"/>
      <c r="BF16" s="206"/>
      <c r="BG16" s="207">
        <f t="shared" si="17"/>
        <v>0</v>
      </c>
      <c r="BH16" s="206"/>
      <c r="BI16" s="206"/>
      <c r="BJ16" s="207">
        <f t="shared" si="18"/>
        <v>0</v>
      </c>
      <c r="BK16" s="206"/>
      <c r="BL16" s="206"/>
      <c r="BM16" s="207">
        <f t="shared" si="19"/>
        <v>0</v>
      </c>
      <c r="BN16" s="206"/>
      <c r="BO16" s="206"/>
      <c r="BP16" s="207">
        <f t="shared" si="20"/>
        <v>0</v>
      </c>
      <c r="BQ16" s="206"/>
      <c r="BR16" s="206"/>
      <c r="BS16" s="207">
        <f t="shared" si="21"/>
        <v>0</v>
      </c>
      <c r="BT16" s="206"/>
      <c r="BU16" s="206"/>
      <c r="BV16" s="207">
        <f t="shared" si="22"/>
        <v>0</v>
      </c>
      <c r="BW16" s="206"/>
      <c r="BX16" s="206"/>
      <c r="BY16" s="207">
        <f t="shared" si="23"/>
        <v>0</v>
      </c>
      <c r="BZ16" s="206"/>
      <c r="CA16" s="206"/>
      <c r="CB16" s="207">
        <f t="shared" si="24"/>
        <v>0</v>
      </c>
      <c r="CC16" s="206"/>
      <c r="CD16" s="206"/>
      <c r="CE16" s="207">
        <f t="shared" si="25"/>
        <v>0</v>
      </c>
      <c r="CF16" s="206"/>
      <c r="CG16" s="206"/>
      <c r="CH16" s="207">
        <f t="shared" si="26"/>
        <v>0</v>
      </c>
      <c r="CI16" s="206"/>
      <c r="CJ16" s="206"/>
      <c r="CK16" s="207">
        <f t="shared" si="27"/>
        <v>0</v>
      </c>
      <c r="CL16" s="206"/>
      <c r="CM16" s="206"/>
      <c r="CN16" s="207">
        <f t="shared" si="28"/>
        <v>0</v>
      </c>
      <c r="CO16" s="206"/>
      <c r="CP16" s="206"/>
      <c r="CQ16" s="207">
        <f t="shared" si="29"/>
        <v>0</v>
      </c>
      <c r="CR16" s="206"/>
      <c r="CS16" s="206"/>
      <c r="CT16" s="207">
        <f t="shared" si="30"/>
        <v>0</v>
      </c>
      <c r="CU16" s="206"/>
      <c r="CV16" s="206"/>
      <c r="CW16" s="207">
        <f t="shared" si="31"/>
        <v>0</v>
      </c>
      <c r="CX16" s="206"/>
      <c r="CY16" s="206"/>
      <c r="CZ16" s="207">
        <f t="shared" si="32"/>
        <v>0</v>
      </c>
      <c r="DA16" s="206"/>
      <c r="DB16" s="206"/>
      <c r="DC16" s="207">
        <f t="shared" si="33"/>
        <v>0</v>
      </c>
      <c r="DD16" s="206"/>
      <c r="DE16" s="206"/>
      <c r="DF16" s="207">
        <f t="shared" si="34"/>
        <v>0</v>
      </c>
      <c r="DG16" s="206"/>
      <c r="DH16" s="206"/>
      <c r="DI16" s="207">
        <f t="shared" si="35"/>
        <v>0</v>
      </c>
      <c r="DJ16" s="206"/>
      <c r="DK16" s="206"/>
      <c r="DL16" s="207">
        <f t="shared" si="36"/>
        <v>0</v>
      </c>
      <c r="DM16" s="206"/>
      <c r="DN16" s="206"/>
      <c r="DO16" s="207">
        <f t="shared" si="37"/>
        <v>0</v>
      </c>
      <c r="DP16" s="206"/>
      <c r="DQ16" s="206"/>
      <c r="DR16" s="207">
        <f t="shared" si="38"/>
        <v>0</v>
      </c>
      <c r="DS16" s="206"/>
      <c r="DT16" s="206"/>
      <c r="DU16" s="207">
        <f t="shared" si="39"/>
        <v>0</v>
      </c>
      <c r="DV16" s="206"/>
      <c r="DW16" s="206"/>
      <c r="DX16" s="207">
        <f t="shared" si="40"/>
        <v>0</v>
      </c>
      <c r="EB16" s="201"/>
      <c r="EC16" s="257">
        <f>EC15+7</f>
        <v>42924</v>
      </c>
      <c r="ED16" s="39">
        <f>ED15+1</f>
        <v>2</v>
      </c>
      <c r="EF16" s="257">
        <v>42912</v>
      </c>
      <c r="EG16" s="253"/>
      <c r="EH16" s="253"/>
      <c r="EJ16" s="257"/>
      <c r="EK16" s="261"/>
      <c r="EL16" s="261"/>
      <c r="EM16" s="261"/>
      <c r="EN16" s="261"/>
      <c r="EO16" s="262"/>
    </row>
    <row r="17" spans="1:145" x14ac:dyDescent="0.2">
      <c r="A17" s="39">
        <f t="shared" ref="A17:A80" si="41">+A16+1</f>
        <v>3</v>
      </c>
      <c r="B17" s="184"/>
      <c r="C17" s="280"/>
      <c r="D17" s="185"/>
      <c r="E17" s="38">
        <f t="shared" si="0"/>
        <v>42917</v>
      </c>
      <c r="F17" s="190"/>
      <c r="G17" s="206"/>
      <c r="H17" s="207"/>
      <c r="I17" s="206"/>
      <c r="J17" s="206"/>
      <c r="K17" s="207">
        <f t="shared" si="1"/>
        <v>0</v>
      </c>
      <c r="L17" s="206"/>
      <c r="M17" s="206"/>
      <c r="N17" s="207">
        <f t="shared" si="2"/>
        <v>0</v>
      </c>
      <c r="O17" s="206"/>
      <c r="P17" s="206"/>
      <c r="Q17" s="207">
        <f t="shared" si="3"/>
        <v>0</v>
      </c>
      <c r="R17" s="206"/>
      <c r="S17" s="206"/>
      <c r="T17" s="207">
        <f t="shared" si="4"/>
        <v>0</v>
      </c>
      <c r="U17" s="206"/>
      <c r="V17" s="206"/>
      <c r="W17" s="207">
        <f t="shared" si="5"/>
        <v>0</v>
      </c>
      <c r="X17" s="206"/>
      <c r="Y17" s="206"/>
      <c r="Z17" s="207">
        <f t="shared" si="6"/>
        <v>0</v>
      </c>
      <c r="AA17" s="206"/>
      <c r="AB17" s="206"/>
      <c r="AC17" s="207">
        <f t="shared" si="7"/>
        <v>0</v>
      </c>
      <c r="AD17" s="206"/>
      <c r="AE17" s="206"/>
      <c r="AF17" s="207">
        <f t="shared" si="8"/>
        <v>0</v>
      </c>
      <c r="AG17" s="206"/>
      <c r="AH17" s="206"/>
      <c r="AI17" s="207">
        <f t="shared" si="9"/>
        <v>0</v>
      </c>
      <c r="AJ17" s="206"/>
      <c r="AK17" s="206"/>
      <c r="AL17" s="207">
        <f t="shared" si="10"/>
        <v>0</v>
      </c>
      <c r="AM17" s="206"/>
      <c r="AN17" s="206"/>
      <c r="AO17" s="207">
        <f t="shared" si="11"/>
        <v>0</v>
      </c>
      <c r="AP17" s="206"/>
      <c r="AQ17" s="206"/>
      <c r="AR17" s="207">
        <f t="shared" si="12"/>
        <v>0</v>
      </c>
      <c r="AS17" s="206"/>
      <c r="AT17" s="206"/>
      <c r="AU17" s="207">
        <f t="shared" si="13"/>
        <v>0</v>
      </c>
      <c r="AV17" s="206"/>
      <c r="AW17" s="206"/>
      <c r="AX17" s="207">
        <f t="shared" si="14"/>
        <v>0</v>
      </c>
      <c r="AY17" s="206"/>
      <c r="AZ17" s="206"/>
      <c r="BA17" s="207">
        <f t="shared" si="15"/>
        <v>0</v>
      </c>
      <c r="BB17" s="206"/>
      <c r="BC17" s="206"/>
      <c r="BD17" s="207">
        <f t="shared" si="16"/>
        <v>0</v>
      </c>
      <c r="BE17" s="206"/>
      <c r="BF17" s="206"/>
      <c r="BG17" s="207">
        <f t="shared" si="17"/>
        <v>0</v>
      </c>
      <c r="BH17" s="206"/>
      <c r="BI17" s="206"/>
      <c r="BJ17" s="207">
        <f t="shared" si="18"/>
        <v>0</v>
      </c>
      <c r="BK17" s="206"/>
      <c r="BL17" s="206"/>
      <c r="BM17" s="207">
        <f t="shared" si="19"/>
        <v>0</v>
      </c>
      <c r="BN17" s="206"/>
      <c r="BO17" s="206"/>
      <c r="BP17" s="207">
        <f t="shared" si="20"/>
        <v>0</v>
      </c>
      <c r="BQ17" s="206"/>
      <c r="BR17" s="206"/>
      <c r="BS17" s="207">
        <f t="shared" si="21"/>
        <v>0</v>
      </c>
      <c r="BT17" s="206"/>
      <c r="BU17" s="206"/>
      <c r="BV17" s="207">
        <f t="shared" si="22"/>
        <v>0</v>
      </c>
      <c r="BW17" s="206"/>
      <c r="BX17" s="206"/>
      <c r="BY17" s="207">
        <f t="shared" si="23"/>
        <v>0</v>
      </c>
      <c r="BZ17" s="206"/>
      <c r="CA17" s="206"/>
      <c r="CB17" s="207">
        <f t="shared" si="24"/>
        <v>0</v>
      </c>
      <c r="CC17" s="206"/>
      <c r="CD17" s="206"/>
      <c r="CE17" s="207">
        <f t="shared" si="25"/>
        <v>0</v>
      </c>
      <c r="CF17" s="206"/>
      <c r="CG17" s="206"/>
      <c r="CH17" s="207">
        <f t="shared" si="26"/>
        <v>0</v>
      </c>
      <c r="CI17" s="206"/>
      <c r="CJ17" s="206"/>
      <c r="CK17" s="207">
        <f t="shared" si="27"/>
        <v>0</v>
      </c>
      <c r="CL17" s="206"/>
      <c r="CM17" s="206"/>
      <c r="CN17" s="207">
        <f t="shared" si="28"/>
        <v>0</v>
      </c>
      <c r="CO17" s="206"/>
      <c r="CP17" s="206"/>
      <c r="CQ17" s="207">
        <f t="shared" si="29"/>
        <v>0</v>
      </c>
      <c r="CR17" s="206"/>
      <c r="CS17" s="206"/>
      <c r="CT17" s="207">
        <f t="shared" si="30"/>
        <v>0</v>
      </c>
      <c r="CU17" s="206"/>
      <c r="CV17" s="206"/>
      <c r="CW17" s="207">
        <f t="shared" si="31"/>
        <v>0</v>
      </c>
      <c r="CX17" s="206"/>
      <c r="CY17" s="206"/>
      <c r="CZ17" s="207">
        <f t="shared" si="32"/>
        <v>0</v>
      </c>
      <c r="DA17" s="206"/>
      <c r="DB17" s="206"/>
      <c r="DC17" s="207">
        <f t="shared" si="33"/>
        <v>0</v>
      </c>
      <c r="DD17" s="206"/>
      <c r="DE17" s="206"/>
      <c r="DF17" s="207">
        <f t="shared" si="34"/>
        <v>0</v>
      </c>
      <c r="DG17" s="206"/>
      <c r="DH17" s="206"/>
      <c r="DI17" s="207">
        <f t="shared" si="35"/>
        <v>0</v>
      </c>
      <c r="DJ17" s="206"/>
      <c r="DK17" s="206"/>
      <c r="DL17" s="207">
        <f t="shared" si="36"/>
        <v>0</v>
      </c>
      <c r="DM17" s="206"/>
      <c r="DN17" s="206"/>
      <c r="DO17" s="207">
        <f t="shared" si="37"/>
        <v>0</v>
      </c>
      <c r="DP17" s="206"/>
      <c r="DQ17" s="206"/>
      <c r="DR17" s="207">
        <f t="shared" si="38"/>
        <v>0</v>
      </c>
      <c r="DS17" s="206"/>
      <c r="DT17" s="206"/>
      <c r="DU17" s="207">
        <f t="shared" si="39"/>
        <v>0</v>
      </c>
      <c r="DV17" s="206"/>
      <c r="DW17" s="206"/>
      <c r="DX17" s="207">
        <f t="shared" si="40"/>
        <v>0</v>
      </c>
      <c r="EB17" s="201"/>
      <c r="EC17" s="257">
        <f t="shared" ref="EC17:EC54" si="42">EC16+7</f>
        <v>42931</v>
      </c>
      <c r="ED17" s="39">
        <f t="shared" ref="ED17:ED54" si="43">ED16+1</f>
        <v>3</v>
      </c>
      <c r="EF17" s="257">
        <v>42913</v>
      </c>
      <c r="EG17" s="253"/>
      <c r="EH17" s="253"/>
      <c r="EJ17" s="257"/>
      <c r="EK17" s="261"/>
      <c r="EL17" s="261"/>
      <c r="EM17" s="261"/>
      <c r="EN17" s="261"/>
      <c r="EO17" s="262"/>
    </row>
    <row r="18" spans="1:145" x14ac:dyDescent="0.2">
      <c r="A18" s="39">
        <f t="shared" si="41"/>
        <v>4</v>
      </c>
      <c r="B18" s="202"/>
      <c r="C18" s="202"/>
      <c r="D18" s="185"/>
      <c r="E18" s="38">
        <f t="shared" si="0"/>
        <v>42917</v>
      </c>
      <c r="F18" s="190"/>
      <c r="G18" s="208"/>
      <c r="H18" s="207"/>
      <c r="I18" s="206"/>
      <c r="J18" s="206"/>
      <c r="K18" s="207">
        <f t="shared" ref="K18:K25" si="44">SUM(I18:J18)</f>
        <v>0</v>
      </c>
      <c r="L18" s="206"/>
      <c r="M18" s="206"/>
      <c r="N18" s="207">
        <f t="shared" ref="N18:N25" si="45">SUM(L18:M18)</f>
        <v>0</v>
      </c>
      <c r="O18" s="206"/>
      <c r="P18" s="206"/>
      <c r="Q18" s="207">
        <f t="shared" ref="Q18:Q25" si="46">SUM(O18:P18)</f>
        <v>0</v>
      </c>
      <c r="R18" s="206"/>
      <c r="S18" s="206"/>
      <c r="T18" s="207">
        <f t="shared" ref="T18:T25" si="47">SUM(R18:S18)</f>
        <v>0</v>
      </c>
      <c r="U18" s="206"/>
      <c r="V18" s="206"/>
      <c r="W18" s="207">
        <f t="shared" ref="W18:W25" si="48">SUM(U18:V18)</f>
        <v>0</v>
      </c>
      <c r="X18" s="206"/>
      <c r="Y18" s="206"/>
      <c r="Z18" s="207">
        <f t="shared" ref="Z18:Z25" si="49">SUM(X18:Y18)</f>
        <v>0</v>
      </c>
      <c r="AA18" s="206"/>
      <c r="AB18" s="206"/>
      <c r="AC18" s="207">
        <f t="shared" ref="AC18:AC25" si="50">SUM(AA18:AB18)</f>
        <v>0</v>
      </c>
      <c r="AD18" s="206"/>
      <c r="AE18" s="206"/>
      <c r="AF18" s="207">
        <f t="shared" ref="AF18:AF25" si="51">SUM(AD18:AE18)</f>
        <v>0</v>
      </c>
      <c r="AG18" s="206"/>
      <c r="AH18" s="206"/>
      <c r="AI18" s="207">
        <f t="shared" ref="AI18:AI25" si="52">SUM(AG18:AH18)</f>
        <v>0</v>
      </c>
      <c r="AJ18" s="206"/>
      <c r="AK18" s="206"/>
      <c r="AL18" s="207">
        <f t="shared" ref="AL18:AL25" si="53">SUM(AJ18:AK18)</f>
        <v>0</v>
      </c>
      <c r="AM18" s="206"/>
      <c r="AN18" s="206"/>
      <c r="AO18" s="207">
        <f t="shared" ref="AO18:AO25" si="54">SUM(AM18:AN18)</f>
        <v>0</v>
      </c>
      <c r="AP18" s="206"/>
      <c r="AQ18" s="206"/>
      <c r="AR18" s="207">
        <f t="shared" ref="AR18:AR25" si="55">SUM(AP18:AQ18)</f>
        <v>0</v>
      </c>
      <c r="AS18" s="206"/>
      <c r="AT18" s="206"/>
      <c r="AU18" s="207">
        <f t="shared" ref="AU18:AU25" si="56">SUM(AS18:AT18)</f>
        <v>0</v>
      </c>
      <c r="AV18" s="206"/>
      <c r="AW18" s="206"/>
      <c r="AX18" s="207">
        <f t="shared" ref="AX18:AX24" si="57">SUM(AV18:AW18)</f>
        <v>0</v>
      </c>
      <c r="AY18" s="206"/>
      <c r="AZ18" s="206"/>
      <c r="BA18" s="207">
        <f t="shared" ref="BA18:BA25" si="58">SUM(AY18:AZ18)</f>
        <v>0</v>
      </c>
      <c r="BB18" s="206"/>
      <c r="BC18" s="206"/>
      <c r="BD18" s="207">
        <f t="shared" ref="BD18:BD25" si="59">SUM(BB18:BC18)</f>
        <v>0</v>
      </c>
      <c r="BE18" s="206"/>
      <c r="BF18" s="206"/>
      <c r="BG18" s="207">
        <f t="shared" ref="BG18:BG25" si="60">SUM(BE18:BF18)</f>
        <v>0</v>
      </c>
      <c r="BH18" s="206"/>
      <c r="BI18" s="206"/>
      <c r="BJ18" s="207">
        <f t="shared" ref="BJ18:BJ25" si="61">SUM(BH18:BI18)</f>
        <v>0</v>
      </c>
      <c r="BK18" s="206"/>
      <c r="BL18" s="206"/>
      <c r="BM18" s="207">
        <f t="shared" ref="BM18:BM25" si="62">SUM(BK18:BL18)</f>
        <v>0</v>
      </c>
      <c r="BN18" s="206"/>
      <c r="BO18" s="206"/>
      <c r="BP18" s="207">
        <f t="shared" ref="BP18:BP25" si="63">SUM(BN18:BO18)</f>
        <v>0</v>
      </c>
      <c r="BQ18" s="206"/>
      <c r="BR18" s="206"/>
      <c r="BS18" s="207">
        <f t="shared" ref="BS18:BS25" si="64">SUM(BQ18:BR18)</f>
        <v>0</v>
      </c>
      <c r="BT18" s="206"/>
      <c r="BU18" s="206"/>
      <c r="BV18" s="207">
        <f t="shared" ref="BV18:BV25" si="65">SUM(BT18:BU18)</f>
        <v>0</v>
      </c>
      <c r="BW18" s="206"/>
      <c r="BX18" s="206"/>
      <c r="BY18" s="207">
        <f t="shared" ref="BY18:BY25" si="66">SUM(BW18:BX18)</f>
        <v>0</v>
      </c>
      <c r="BZ18" s="206"/>
      <c r="CA18" s="206"/>
      <c r="CB18" s="207">
        <f t="shared" ref="CB18:CB25" si="67">SUM(BZ18:CA18)</f>
        <v>0</v>
      </c>
      <c r="CC18" s="206"/>
      <c r="CD18" s="206"/>
      <c r="CE18" s="207">
        <f t="shared" ref="CE18:CE25" si="68">SUM(CC18:CD18)</f>
        <v>0</v>
      </c>
      <c r="CF18" s="206"/>
      <c r="CG18" s="206"/>
      <c r="CH18" s="207">
        <f t="shared" ref="CH18:CH25" si="69">SUM(CF18:CG18)</f>
        <v>0</v>
      </c>
      <c r="CI18" s="206"/>
      <c r="CJ18" s="206"/>
      <c r="CK18" s="207">
        <f t="shared" ref="CK18:CK25" si="70">SUM(CI18:CJ18)</f>
        <v>0</v>
      </c>
      <c r="CL18" s="206"/>
      <c r="CM18" s="206"/>
      <c r="CN18" s="207">
        <f t="shared" ref="CN18:CN25" si="71">SUM(CL18:CM18)</f>
        <v>0</v>
      </c>
      <c r="CO18" s="206"/>
      <c r="CP18" s="206"/>
      <c r="CQ18" s="207">
        <f t="shared" ref="CQ18:CQ25" si="72">SUM(CO18:CP18)</f>
        <v>0</v>
      </c>
      <c r="CR18" s="206"/>
      <c r="CS18" s="206"/>
      <c r="CT18" s="207">
        <f t="shared" ref="CT18:CT25" si="73">SUM(CR18:CS18)</f>
        <v>0</v>
      </c>
      <c r="CU18" s="206"/>
      <c r="CV18" s="206"/>
      <c r="CW18" s="207">
        <f t="shared" ref="CW18:CW25" si="74">SUM(CU18:CV18)</f>
        <v>0</v>
      </c>
      <c r="CX18" s="206"/>
      <c r="CY18" s="206"/>
      <c r="CZ18" s="207">
        <f t="shared" ref="CZ18:CZ25" si="75">SUM(CX18:CY18)</f>
        <v>0</v>
      </c>
      <c r="DA18" s="206"/>
      <c r="DB18" s="206"/>
      <c r="DC18" s="207">
        <f t="shared" ref="DC18:DC25" si="76">SUM(DA18:DB18)</f>
        <v>0</v>
      </c>
      <c r="DD18" s="206"/>
      <c r="DE18" s="206"/>
      <c r="DF18" s="207">
        <f t="shared" ref="DF18:DF25" si="77">SUM(DD18:DE18)</f>
        <v>0</v>
      </c>
      <c r="DG18" s="206"/>
      <c r="DH18" s="206"/>
      <c r="DI18" s="207">
        <f t="shared" ref="DI18:DI25" si="78">SUM(DG18:DH18)</f>
        <v>0</v>
      </c>
      <c r="DJ18" s="206"/>
      <c r="DK18" s="206"/>
      <c r="DL18" s="207">
        <f t="shared" ref="DL18:DL25" si="79">SUM(DJ18:DK18)</f>
        <v>0</v>
      </c>
      <c r="DM18" s="206"/>
      <c r="DN18" s="206"/>
      <c r="DO18" s="207">
        <f t="shared" ref="DO18:DO25" si="80">SUM(DM18:DN18)</f>
        <v>0</v>
      </c>
      <c r="DP18" s="206"/>
      <c r="DQ18" s="206"/>
      <c r="DR18" s="207">
        <f t="shared" ref="DR18:DR25" si="81">SUM(DP18:DQ18)</f>
        <v>0</v>
      </c>
      <c r="DS18" s="206"/>
      <c r="DT18" s="206"/>
      <c r="DU18" s="207">
        <f t="shared" ref="DU18:DU25" si="82">SUM(DS18:DT18)</f>
        <v>0</v>
      </c>
      <c r="DV18" s="206"/>
      <c r="DW18" s="206"/>
      <c r="DX18" s="207">
        <f t="shared" ref="DX18:DX25" si="83">SUM(DV18:DW18)</f>
        <v>0</v>
      </c>
      <c r="EB18" s="201"/>
      <c r="EC18" s="257">
        <f t="shared" si="42"/>
        <v>42938</v>
      </c>
      <c r="ED18" s="39">
        <f t="shared" si="43"/>
        <v>4</v>
      </c>
      <c r="EF18" s="257">
        <v>42914</v>
      </c>
      <c r="EG18" s="253"/>
      <c r="EH18" s="253"/>
      <c r="EJ18" s="257"/>
      <c r="EK18" s="261"/>
      <c r="EL18" s="261"/>
      <c r="EM18" s="261"/>
      <c r="EN18" s="261"/>
      <c r="EO18" s="262"/>
    </row>
    <row r="19" spans="1:145" x14ac:dyDescent="0.2">
      <c r="A19" s="39">
        <f t="shared" si="41"/>
        <v>5</v>
      </c>
      <c r="B19" s="184"/>
      <c r="C19" s="202"/>
      <c r="D19" s="185"/>
      <c r="E19" s="38">
        <f t="shared" si="0"/>
        <v>42917</v>
      </c>
      <c r="F19" s="190"/>
      <c r="G19" s="208"/>
      <c r="H19" s="207"/>
      <c r="I19" s="206"/>
      <c r="J19" s="206"/>
      <c r="K19" s="207">
        <f t="shared" si="44"/>
        <v>0</v>
      </c>
      <c r="L19" s="206"/>
      <c r="M19" s="206"/>
      <c r="N19" s="207">
        <f t="shared" si="45"/>
        <v>0</v>
      </c>
      <c r="O19" s="206"/>
      <c r="P19" s="206"/>
      <c r="Q19" s="207">
        <f t="shared" si="46"/>
        <v>0</v>
      </c>
      <c r="R19" s="206"/>
      <c r="S19" s="206"/>
      <c r="T19" s="207">
        <f t="shared" si="47"/>
        <v>0</v>
      </c>
      <c r="U19" s="206"/>
      <c r="V19" s="206"/>
      <c r="W19" s="207">
        <f t="shared" si="48"/>
        <v>0</v>
      </c>
      <c r="X19" s="206"/>
      <c r="Y19" s="206"/>
      <c r="Z19" s="207">
        <f t="shared" si="49"/>
        <v>0</v>
      </c>
      <c r="AA19" s="206"/>
      <c r="AB19" s="206"/>
      <c r="AC19" s="207">
        <f t="shared" si="50"/>
        <v>0</v>
      </c>
      <c r="AD19" s="206"/>
      <c r="AE19" s="206"/>
      <c r="AF19" s="207">
        <f t="shared" si="51"/>
        <v>0</v>
      </c>
      <c r="AG19" s="206"/>
      <c r="AH19" s="206"/>
      <c r="AI19" s="207">
        <f t="shared" si="52"/>
        <v>0</v>
      </c>
      <c r="AJ19" s="206"/>
      <c r="AK19" s="206"/>
      <c r="AL19" s="207">
        <f t="shared" si="53"/>
        <v>0</v>
      </c>
      <c r="AM19" s="206"/>
      <c r="AN19" s="206"/>
      <c r="AO19" s="207">
        <f t="shared" si="54"/>
        <v>0</v>
      </c>
      <c r="AP19" s="206"/>
      <c r="AQ19" s="206"/>
      <c r="AR19" s="207">
        <f t="shared" si="55"/>
        <v>0</v>
      </c>
      <c r="AS19" s="206"/>
      <c r="AT19" s="206"/>
      <c r="AU19" s="207">
        <f t="shared" si="56"/>
        <v>0</v>
      </c>
      <c r="AV19" s="206"/>
      <c r="AW19" s="206"/>
      <c r="AX19" s="207">
        <f t="shared" si="57"/>
        <v>0</v>
      </c>
      <c r="AY19" s="206"/>
      <c r="AZ19" s="206"/>
      <c r="BA19" s="207">
        <f t="shared" si="58"/>
        <v>0</v>
      </c>
      <c r="BB19" s="206"/>
      <c r="BC19" s="206"/>
      <c r="BD19" s="207">
        <f t="shared" si="59"/>
        <v>0</v>
      </c>
      <c r="BE19" s="206"/>
      <c r="BF19" s="206"/>
      <c r="BG19" s="207">
        <f t="shared" si="60"/>
        <v>0</v>
      </c>
      <c r="BH19" s="206"/>
      <c r="BI19" s="206"/>
      <c r="BJ19" s="207">
        <f t="shared" si="61"/>
        <v>0</v>
      </c>
      <c r="BK19" s="206"/>
      <c r="BL19" s="206"/>
      <c r="BM19" s="207">
        <f t="shared" si="62"/>
        <v>0</v>
      </c>
      <c r="BN19" s="206"/>
      <c r="BO19" s="206"/>
      <c r="BP19" s="207">
        <f t="shared" si="63"/>
        <v>0</v>
      </c>
      <c r="BQ19" s="206"/>
      <c r="BR19" s="206"/>
      <c r="BS19" s="207">
        <f t="shared" si="64"/>
        <v>0</v>
      </c>
      <c r="BT19" s="206"/>
      <c r="BU19" s="206"/>
      <c r="BV19" s="207">
        <f t="shared" si="65"/>
        <v>0</v>
      </c>
      <c r="BW19" s="206"/>
      <c r="BX19" s="206"/>
      <c r="BY19" s="207">
        <f t="shared" si="66"/>
        <v>0</v>
      </c>
      <c r="BZ19" s="206"/>
      <c r="CA19" s="206"/>
      <c r="CB19" s="207">
        <f t="shared" si="67"/>
        <v>0</v>
      </c>
      <c r="CC19" s="206"/>
      <c r="CD19" s="206"/>
      <c r="CE19" s="207">
        <f t="shared" si="68"/>
        <v>0</v>
      </c>
      <c r="CF19" s="206"/>
      <c r="CG19" s="206"/>
      <c r="CH19" s="207">
        <f t="shared" si="69"/>
        <v>0</v>
      </c>
      <c r="CI19" s="206"/>
      <c r="CJ19" s="206"/>
      <c r="CK19" s="207">
        <f t="shared" si="70"/>
        <v>0</v>
      </c>
      <c r="CL19" s="206"/>
      <c r="CM19" s="206"/>
      <c r="CN19" s="207">
        <f t="shared" si="71"/>
        <v>0</v>
      </c>
      <c r="CO19" s="206"/>
      <c r="CP19" s="206"/>
      <c r="CQ19" s="207">
        <f t="shared" si="72"/>
        <v>0</v>
      </c>
      <c r="CR19" s="206"/>
      <c r="CS19" s="206"/>
      <c r="CT19" s="207">
        <f t="shared" si="73"/>
        <v>0</v>
      </c>
      <c r="CU19" s="206"/>
      <c r="CV19" s="206"/>
      <c r="CW19" s="207">
        <f t="shared" si="74"/>
        <v>0</v>
      </c>
      <c r="CX19" s="206"/>
      <c r="CY19" s="206"/>
      <c r="CZ19" s="207">
        <f t="shared" si="75"/>
        <v>0</v>
      </c>
      <c r="DA19" s="206"/>
      <c r="DB19" s="206"/>
      <c r="DC19" s="207">
        <f t="shared" si="76"/>
        <v>0</v>
      </c>
      <c r="DD19" s="206"/>
      <c r="DE19" s="206"/>
      <c r="DF19" s="207">
        <f t="shared" si="77"/>
        <v>0</v>
      </c>
      <c r="DG19" s="206"/>
      <c r="DH19" s="206"/>
      <c r="DI19" s="207">
        <f t="shared" si="78"/>
        <v>0</v>
      </c>
      <c r="DJ19" s="206"/>
      <c r="DK19" s="206"/>
      <c r="DL19" s="207">
        <f t="shared" si="79"/>
        <v>0</v>
      </c>
      <c r="DM19" s="206"/>
      <c r="DN19" s="206"/>
      <c r="DO19" s="207">
        <f t="shared" si="80"/>
        <v>0</v>
      </c>
      <c r="DP19" s="206"/>
      <c r="DQ19" s="206"/>
      <c r="DR19" s="207">
        <f t="shared" si="81"/>
        <v>0</v>
      </c>
      <c r="DS19" s="206"/>
      <c r="DT19" s="206"/>
      <c r="DU19" s="207">
        <f t="shared" si="82"/>
        <v>0</v>
      </c>
      <c r="DV19" s="206"/>
      <c r="DW19" s="206"/>
      <c r="DX19" s="207">
        <f t="shared" si="83"/>
        <v>0</v>
      </c>
      <c r="EB19" s="201"/>
      <c r="EC19" s="257">
        <f t="shared" si="42"/>
        <v>42945</v>
      </c>
      <c r="ED19" s="39">
        <f t="shared" si="43"/>
        <v>5</v>
      </c>
      <c r="EF19" s="257">
        <v>42915</v>
      </c>
      <c r="EG19" s="253"/>
      <c r="EH19" s="253"/>
      <c r="EJ19" s="257"/>
      <c r="EK19" s="261"/>
      <c r="EL19" s="261"/>
      <c r="EM19" s="261"/>
      <c r="EN19" s="261"/>
      <c r="EO19" s="262"/>
    </row>
    <row r="20" spans="1:145" x14ac:dyDescent="0.2">
      <c r="A20" s="39">
        <f t="shared" si="41"/>
        <v>6</v>
      </c>
      <c r="B20" s="184"/>
      <c r="C20" s="202"/>
      <c r="D20" s="185"/>
      <c r="E20" s="38">
        <f t="shared" si="0"/>
        <v>42917</v>
      </c>
      <c r="F20" s="190"/>
      <c r="G20" s="208"/>
      <c r="H20" s="207"/>
      <c r="I20" s="206"/>
      <c r="J20" s="206"/>
      <c r="K20" s="207">
        <f t="shared" si="44"/>
        <v>0</v>
      </c>
      <c r="L20" s="206"/>
      <c r="M20" s="206"/>
      <c r="N20" s="207">
        <f t="shared" si="45"/>
        <v>0</v>
      </c>
      <c r="O20" s="206"/>
      <c r="P20" s="206"/>
      <c r="Q20" s="207">
        <f t="shared" si="46"/>
        <v>0</v>
      </c>
      <c r="R20" s="206"/>
      <c r="S20" s="206"/>
      <c r="T20" s="207">
        <f t="shared" si="47"/>
        <v>0</v>
      </c>
      <c r="U20" s="206"/>
      <c r="V20" s="206"/>
      <c r="W20" s="207">
        <f t="shared" si="48"/>
        <v>0</v>
      </c>
      <c r="X20" s="206"/>
      <c r="Y20" s="206"/>
      <c r="Z20" s="207">
        <f t="shared" si="49"/>
        <v>0</v>
      </c>
      <c r="AA20" s="206"/>
      <c r="AB20" s="206"/>
      <c r="AC20" s="207">
        <f t="shared" si="50"/>
        <v>0</v>
      </c>
      <c r="AD20" s="206"/>
      <c r="AE20" s="206"/>
      <c r="AF20" s="207">
        <f t="shared" si="51"/>
        <v>0</v>
      </c>
      <c r="AG20" s="206"/>
      <c r="AH20" s="206"/>
      <c r="AI20" s="207">
        <f t="shared" si="52"/>
        <v>0</v>
      </c>
      <c r="AJ20" s="206"/>
      <c r="AK20" s="206"/>
      <c r="AL20" s="207">
        <f t="shared" si="53"/>
        <v>0</v>
      </c>
      <c r="AM20" s="206"/>
      <c r="AN20" s="206"/>
      <c r="AO20" s="207">
        <f t="shared" si="54"/>
        <v>0</v>
      </c>
      <c r="AP20" s="206"/>
      <c r="AQ20" s="206"/>
      <c r="AR20" s="207">
        <f t="shared" si="55"/>
        <v>0</v>
      </c>
      <c r="AS20" s="206"/>
      <c r="AT20" s="206"/>
      <c r="AU20" s="207">
        <f t="shared" si="56"/>
        <v>0</v>
      </c>
      <c r="AV20" s="206"/>
      <c r="AW20" s="206"/>
      <c r="AX20" s="207">
        <f t="shared" si="57"/>
        <v>0</v>
      </c>
      <c r="AY20" s="206"/>
      <c r="AZ20" s="206"/>
      <c r="BA20" s="207">
        <f t="shared" si="58"/>
        <v>0</v>
      </c>
      <c r="BB20" s="206"/>
      <c r="BC20" s="206"/>
      <c r="BD20" s="207">
        <f t="shared" si="59"/>
        <v>0</v>
      </c>
      <c r="BE20" s="206"/>
      <c r="BF20" s="206"/>
      <c r="BG20" s="207">
        <f t="shared" si="60"/>
        <v>0</v>
      </c>
      <c r="BH20" s="206"/>
      <c r="BI20" s="206"/>
      <c r="BJ20" s="207">
        <f t="shared" si="61"/>
        <v>0</v>
      </c>
      <c r="BK20" s="206"/>
      <c r="BL20" s="206"/>
      <c r="BM20" s="207">
        <f t="shared" si="62"/>
        <v>0</v>
      </c>
      <c r="BN20" s="206"/>
      <c r="BO20" s="206"/>
      <c r="BP20" s="207">
        <f t="shared" si="63"/>
        <v>0</v>
      </c>
      <c r="BQ20" s="206"/>
      <c r="BR20" s="206"/>
      <c r="BS20" s="207">
        <f t="shared" si="64"/>
        <v>0</v>
      </c>
      <c r="BT20" s="206"/>
      <c r="BU20" s="206"/>
      <c r="BV20" s="207">
        <f t="shared" si="65"/>
        <v>0</v>
      </c>
      <c r="BW20" s="206"/>
      <c r="BX20" s="206"/>
      <c r="BY20" s="207">
        <f t="shared" si="66"/>
        <v>0</v>
      </c>
      <c r="BZ20" s="206"/>
      <c r="CA20" s="206"/>
      <c r="CB20" s="207">
        <f t="shared" si="67"/>
        <v>0</v>
      </c>
      <c r="CC20" s="206"/>
      <c r="CD20" s="206"/>
      <c r="CE20" s="207">
        <f t="shared" si="68"/>
        <v>0</v>
      </c>
      <c r="CF20" s="206"/>
      <c r="CG20" s="206"/>
      <c r="CH20" s="207">
        <f t="shared" si="69"/>
        <v>0</v>
      </c>
      <c r="CI20" s="206"/>
      <c r="CJ20" s="206"/>
      <c r="CK20" s="207">
        <f t="shared" si="70"/>
        <v>0</v>
      </c>
      <c r="CL20" s="206"/>
      <c r="CM20" s="206"/>
      <c r="CN20" s="207">
        <f t="shared" si="71"/>
        <v>0</v>
      </c>
      <c r="CO20" s="206"/>
      <c r="CP20" s="206"/>
      <c r="CQ20" s="207">
        <f t="shared" si="72"/>
        <v>0</v>
      </c>
      <c r="CR20" s="206"/>
      <c r="CS20" s="206"/>
      <c r="CT20" s="207">
        <f t="shared" si="73"/>
        <v>0</v>
      </c>
      <c r="CU20" s="206"/>
      <c r="CV20" s="206"/>
      <c r="CW20" s="207">
        <f t="shared" si="74"/>
        <v>0</v>
      </c>
      <c r="CX20" s="206"/>
      <c r="CY20" s="206"/>
      <c r="CZ20" s="207">
        <f t="shared" si="75"/>
        <v>0</v>
      </c>
      <c r="DA20" s="206"/>
      <c r="DB20" s="206"/>
      <c r="DC20" s="207">
        <f t="shared" si="76"/>
        <v>0</v>
      </c>
      <c r="DD20" s="206"/>
      <c r="DE20" s="206"/>
      <c r="DF20" s="207">
        <f t="shared" si="77"/>
        <v>0</v>
      </c>
      <c r="DG20" s="206"/>
      <c r="DH20" s="206"/>
      <c r="DI20" s="207">
        <f t="shared" si="78"/>
        <v>0</v>
      </c>
      <c r="DJ20" s="206"/>
      <c r="DK20" s="206"/>
      <c r="DL20" s="207">
        <f t="shared" si="79"/>
        <v>0</v>
      </c>
      <c r="DM20" s="206"/>
      <c r="DN20" s="206"/>
      <c r="DO20" s="207">
        <f t="shared" si="80"/>
        <v>0</v>
      </c>
      <c r="DP20" s="206"/>
      <c r="DQ20" s="206"/>
      <c r="DR20" s="207">
        <f t="shared" si="81"/>
        <v>0</v>
      </c>
      <c r="DS20" s="206"/>
      <c r="DT20" s="206"/>
      <c r="DU20" s="207">
        <f t="shared" si="82"/>
        <v>0</v>
      </c>
      <c r="DV20" s="206"/>
      <c r="DW20" s="206"/>
      <c r="DX20" s="207">
        <f t="shared" si="83"/>
        <v>0</v>
      </c>
      <c r="EB20" s="201"/>
      <c r="EC20" s="257">
        <f t="shared" si="42"/>
        <v>42952</v>
      </c>
      <c r="ED20" s="39">
        <f t="shared" si="43"/>
        <v>6</v>
      </c>
      <c r="EF20" s="257">
        <v>42916</v>
      </c>
      <c r="EG20" s="253"/>
      <c r="EH20" s="253"/>
      <c r="EJ20" s="257"/>
      <c r="EK20" s="261"/>
      <c r="EL20" s="261"/>
      <c r="EM20" s="261"/>
      <c r="EN20" s="261"/>
      <c r="EO20" s="262"/>
    </row>
    <row r="21" spans="1:145" x14ac:dyDescent="0.2">
      <c r="A21" s="39">
        <f t="shared" si="41"/>
        <v>7</v>
      </c>
      <c r="B21" s="184"/>
      <c r="C21" s="202"/>
      <c r="D21" s="185"/>
      <c r="E21" s="38">
        <f t="shared" si="0"/>
        <v>42917</v>
      </c>
      <c r="F21" s="185"/>
      <c r="G21" s="206"/>
      <c r="H21" s="207"/>
      <c r="I21" s="206"/>
      <c r="J21" s="206"/>
      <c r="K21" s="207">
        <f t="shared" si="44"/>
        <v>0</v>
      </c>
      <c r="L21" s="206"/>
      <c r="M21" s="206"/>
      <c r="N21" s="207">
        <f t="shared" si="45"/>
        <v>0</v>
      </c>
      <c r="O21" s="206"/>
      <c r="P21" s="206"/>
      <c r="Q21" s="207">
        <f t="shared" si="46"/>
        <v>0</v>
      </c>
      <c r="R21" s="206"/>
      <c r="S21" s="206"/>
      <c r="T21" s="207">
        <f t="shared" si="47"/>
        <v>0</v>
      </c>
      <c r="U21" s="206"/>
      <c r="V21" s="206"/>
      <c r="W21" s="207">
        <f t="shared" si="48"/>
        <v>0</v>
      </c>
      <c r="X21" s="206"/>
      <c r="Y21" s="206"/>
      <c r="Z21" s="207">
        <f t="shared" si="49"/>
        <v>0</v>
      </c>
      <c r="AA21" s="206"/>
      <c r="AB21" s="206"/>
      <c r="AC21" s="207">
        <f t="shared" si="50"/>
        <v>0</v>
      </c>
      <c r="AD21" s="206"/>
      <c r="AE21" s="206"/>
      <c r="AF21" s="207">
        <f t="shared" si="51"/>
        <v>0</v>
      </c>
      <c r="AG21" s="206"/>
      <c r="AH21" s="206"/>
      <c r="AI21" s="207">
        <f t="shared" si="52"/>
        <v>0</v>
      </c>
      <c r="AJ21" s="206"/>
      <c r="AK21" s="206"/>
      <c r="AL21" s="207">
        <f t="shared" si="53"/>
        <v>0</v>
      </c>
      <c r="AM21" s="206"/>
      <c r="AN21" s="206"/>
      <c r="AO21" s="207">
        <f t="shared" si="54"/>
        <v>0</v>
      </c>
      <c r="AP21" s="206"/>
      <c r="AQ21" s="206"/>
      <c r="AR21" s="207">
        <f t="shared" si="55"/>
        <v>0</v>
      </c>
      <c r="AS21" s="206"/>
      <c r="AT21" s="206"/>
      <c r="AU21" s="207">
        <f t="shared" si="56"/>
        <v>0</v>
      </c>
      <c r="AV21" s="206"/>
      <c r="AW21" s="206"/>
      <c r="AX21" s="207">
        <f t="shared" si="57"/>
        <v>0</v>
      </c>
      <c r="AY21" s="206"/>
      <c r="AZ21" s="206"/>
      <c r="BA21" s="207">
        <f t="shared" si="58"/>
        <v>0</v>
      </c>
      <c r="BB21" s="206"/>
      <c r="BC21" s="206"/>
      <c r="BD21" s="207">
        <f t="shared" si="59"/>
        <v>0</v>
      </c>
      <c r="BE21" s="206"/>
      <c r="BF21" s="206"/>
      <c r="BG21" s="207">
        <f t="shared" si="60"/>
        <v>0</v>
      </c>
      <c r="BH21" s="206"/>
      <c r="BI21" s="206"/>
      <c r="BJ21" s="207">
        <f t="shared" si="61"/>
        <v>0</v>
      </c>
      <c r="BK21" s="206"/>
      <c r="BL21" s="206"/>
      <c r="BM21" s="207">
        <f t="shared" si="62"/>
        <v>0</v>
      </c>
      <c r="BN21" s="206"/>
      <c r="BO21" s="206"/>
      <c r="BP21" s="207">
        <f t="shared" si="63"/>
        <v>0</v>
      </c>
      <c r="BQ21" s="206"/>
      <c r="BR21" s="206"/>
      <c r="BS21" s="207">
        <f t="shared" si="64"/>
        <v>0</v>
      </c>
      <c r="BT21" s="206"/>
      <c r="BU21" s="206"/>
      <c r="BV21" s="207">
        <f t="shared" si="65"/>
        <v>0</v>
      </c>
      <c r="BW21" s="206"/>
      <c r="BX21" s="206"/>
      <c r="BY21" s="207">
        <f t="shared" si="66"/>
        <v>0</v>
      </c>
      <c r="BZ21" s="206"/>
      <c r="CA21" s="206"/>
      <c r="CB21" s="207">
        <f t="shared" si="67"/>
        <v>0</v>
      </c>
      <c r="CC21" s="206"/>
      <c r="CD21" s="206"/>
      <c r="CE21" s="207">
        <f t="shared" si="68"/>
        <v>0</v>
      </c>
      <c r="CF21" s="206"/>
      <c r="CG21" s="206"/>
      <c r="CH21" s="207">
        <f t="shared" si="69"/>
        <v>0</v>
      </c>
      <c r="CI21" s="206"/>
      <c r="CJ21" s="206"/>
      <c r="CK21" s="207">
        <f t="shared" si="70"/>
        <v>0</v>
      </c>
      <c r="CL21" s="206"/>
      <c r="CM21" s="206"/>
      <c r="CN21" s="207">
        <f t="shared" si="71"/>
        <v>0</v>
      </c>
      <c r="CO21" s="206"/>
      <c r="CP21" s="206"/>
      <c r="CQ21" s="207">
        <f t="shared" si="72"/>
        <v>0</v>
      </c>
      <c r="CR21" s="206"/>
      <c r="CS21" s="206"/>
      <c r="CT21" s="207">
        <f t="shared" si="73"/>
        <v>0</v>
      </c>
      <c r="CU21" s="206"/>
      <c r="CV21" s="206"/>
      <c r="CW21" s="207">
        <f t="shared" si="74"/>
        <v>0</v>
      </c>
      <c r="CX21" s="206"/>
      <c r="CY21" s="206"/>
      <c r="CZ21" s="207">
        <f t="shared" si="75"/>
        <v>0</v>
      </c>
      <c r="DA21" s="206"/>
      <c r="DB21" s="206"/>
      <c r="DC21" s="207">
        <f t="shared" si="76"/>
        <v>0</v>
      </c>
      <c r="DD21" s="206"/>
      <c r="DE21" s="206"/>
      <c r="DF21" s="207">
        <f t="shared" si="77"/>
        <v>0</v>
      </c>
      <c r="DG21" s="206"/>
      <c r="DH21" s="206"/>
      <c r="DI21" s="207">
        <f t="shared" si="78"/>
        <v>0</v>
      </c>
      <c r="DJ21" s="206"/>
      <c r="DK21" s="206"/>
      <c r="DL21" s="207">
        <f t="shared" si="79"/>
        <v>0</v>
      </c>
      <c r="DM21" s="206"/>
      <c r="DN21" s="206"/>
      <c r="DO21" s="207">
        <f t="shared" si="80"/>
        <v>0</v>
      </c>
      <c r="DP21" s="206"/>
      <c r="DQ21" s="206"/>
      <c r="DR21" s="207">
        <f t="shared" si="81"/>
        <v>0</v>
      </c>
      <c r="DS21" s="206"/>
      <c r="DT21" s="206"/>
      <c r="DU21" s="207">
        <f t="shared" si="82"/>
        <v>0</v>
      </c>
      <c r="DV21" s="206"/>
      <c r="DW21" s="206"/>
      <c r="DX21" s="207">
        <f t="shared" si="83"/>
        <v>0</v>
      </c>
      <c r="EB21" s="201"/>
      <c r="EC21" s="257">
        <f t="shared" si="42"/>
        <v>42959</v>
      </c>
      <c r="ED21" s="39">
        <f t="shared" si="43"/>
        <v>7</v>
      </c>
      <c r="EF21" s="257">
        <v>42917</v>
      </c>
      <c r="EG21" s="253"/>
      <c r="EH21" s="253"/>
      <c r="EJ21" s="257"/>
      <c r="EK21" s="261"/>
      <c r="EL21" s="261"/>
      <c r="EM21" s="261"/>
      <c r="EN21" s="261"/>
      <c r="EO21" s="262"/>
    </row>
    <row r="22" spans="1:145" x14ac:dyDescent="0.2">
      <c r="A22" s="39">
        <f t="shared" si="41"/>
        <v>8</v>
      </c>
      <c r="B22" s="184"/>
      <c r="C22" s="280"/>
      <c r="D22" s="185"/>
      <c r="E22" s="38">
        <f t="shared" si="0"/>
        <v>42917</v>
      </c>
      <c r="F22" s="190"/>
      <c r="G22" s="206"/>
      <c r="H22" s="207"/>
      <c r="I22" s="206"/>
      <c r="J22" s="206"/>
      <c r="K22" s="207">
        <f t="shared" si="44"/>
        <v>0</v>
      </c>
      <c r="L22" s="206"/>
      <c r="M22" s="206"/>
      <c r="N22" s="207">
        <f t="shared" si="45"/>
        <v>0</v>
      </c>
      <c r="O22" s="206"/>
      <c r="P22" s="206"/>
      <c r="Q22" s="207">
        <f t="shared" si="46"/>
        <v>0</v>
      </c>
      <c r="R22" s="206"/>
      <c r="S22" s="206"/>
      <c r="T22" s="207">
        <f t="shared" si="47"/>
        <v>0</v>
      </c>
      <c r="U22" s="206"/>
      <c r="V22" s="206"/>
      <c r="W22" s="207">
        <f t="shared" si="48"/>
        <v>0</v>
      </c>
      <c r="X22" s="206"/>
      <c r="Y22" s="206"/>
      <c r="Z22" s="207">
        <f t="shared" si="49"/>
        <v>0</v>
      </c>
      <c r="AA22" s="206"/>
      <c r="AB22" s="206"/>
      <c r="AC22" s="207">
        <f t="shared" si="50"/>
        <v>0</v>
      </c>
      <c r="AD22" s="206"/>
      <c r="AE22" s="206"/>
      <c r="AF22" s="207">
        <f t="shared" si="51"/>
        <v>0</v>
      </c>
      <c r="AG22" s="206"/>
      <c r="AH22" s="206"/>
      <c r="AI22" s="207">
        <f t="shared" si="52"/>
        <v>0</v>
      </c>
      <c r="AJ22" s="206"/>
      <c r="AK22" s="206"/>
      <c r="AL22" s="207">
        <f t="shared" si="53"/>
        <v>0</v>
      </c>
      <c r="AM22" s="206"/>
      <c r="AN22" s="206"/>
      <c r="AO22" s="207">
        <f t="shared" si="54"/>
        <v>0</v>
      </c>
      <c r="AP22" s="206"/>
      <c r="AQ22" s="206"/>
      <c r="AR22" s="207">
        <f t="shared" si="55"/>
        <v>0</v>
      </c>
      <c r="AS22" s="206"/>
      <c r="AT22" s="206"/>
      <c r="AU22" s="207">
        <f t="shared" si="56"/>
        <v>0</v>
      </c>
      <c r="AV22" s="206"/>
      <c r="AW22" s="206"/>
      <c r="AX22" s="207">
        <f t="shared" si="57"/>
        <v>0</v>
      </c>
      <c r="AY22" s="206"/>
      <c r="AZ22" s="206"/>
      <c r="BA22" s="207">
        <f t="shared" si="58"/>
        <v>0</v>
      </c>
      <c r="BB22" s="206"/>
      <c r="BC22" s="206"/>
      <c r="BD22" s="207">
        <f t="shared" si="59"/>
        <v>0</v>
      </c>
      <c r="BE22" s="206"/>
      <c r="BF22" s="206"/>
      <c r="BG22" s="207">
        <f t="shared" si="60"/>
        <v>0</v>
      </c>
      <c r="BH22" s="206"/>
      <c r="BI22" s="206"/>
      <c r="BJ22" s="207">
        <f t="shared" si="61"/>
        <v>0</v>
      </c>
      <c r="BK22" s="206"/>
      <c r="BL22" s="206"/>
      <c r="BM22" s="207">
        <f t="shared" si="62"/>
        <v>0</v>
      </c>
      <c r="BN22" s="206"/>
      <c r="BO22" s="206"/>
      <c r="BP22" s="207">
        <f t="shared" si="63"/>
        <v>0</v>
      </c>
      <c r="BQ22" s="206"/>
      <c r="BR22" s="206"/>
      <c r="BS22" s="207">
        <f t="shared" si="64"/>
        <v>0</v>
      </c>
      <c r="BT22" s="206"/>
      <c r="BU22" s="206"/>
      <c r="BV22" s="207">
        <f t="shared" si="65"/>
        <v>0</v>
      </c>
      <c r="BW22" s="206"/>
      <c r="BX22" s="206"/>
      <c r="BY22" s="207">
        <f t="shared" si="66"/>
        <v>0</v>
      </c>
      <c r="BZ22" s="206"/>
      <c r="CA22" s="206"/>
      <c r="CB22" s="207">
        <f t="shared" si="67"/>
        <v>0</v>
      </c>
      <c r="CC22" s="206"/>
      <c r="CD22" s="206"/>
      <c r="CE22" s="207">
        <f t="shared" si="68"/>
        <v>0</v>
      </c>
      <c r="CF22" s="206"/>
      <c r="CG22" s="206"/>
      <c r="CH22" s="207">
        <f t="shared" si="69"/>
        <v>0</v>
      </c>
      <c r="CI22" s="206"/>
      <c r="CJ22" s="206"/>
      <c r="CK22" s="207">
        <f t="shared" si="70"/>
        <v>0</v>
      </c>
      <c r="CL22" s="206"/>
      <c r="CM22" s="206"/>
      <c r="CN22" s="207">
        <f t="shared" si="71"/>
        <v>0</v>
      </c>
      <c r="CO22" s="206"/>
      <c r="CP22" s="206"/>
      <c r="CQ22" s="207">
        <f t="shared" si="72"/>
        <v>0</v>
      </c>
      <c r="CR22" s="206"/>
      <c r="CS22" s="206"/>
      <c r="CT22" s="207">
        <f t="shared" si="73"/>
        <v>0</v>
      </c>
      <c r="CU22" s="206"/>
      <c r="CV22" s="206"/>
      <c r="CW22" s="207">
        <f t="shared" si="74"/>
        <v>0</v>
      </c>
      <c r="CX22" s="206"/>
      <c r="CY22" s="206"/>
      <c r="CZ22" s="207">
        <f t="shared" si="75"/>
        <v>0</v>
      </c>
      <c r="DA22" s="206"/>
      <c r="DB22" s="206"/>
      <c r="DC22" s="207">
        <f t="shared" si="76"/>
        <v>0</v>
      </c>
      <c r="DD22" s="206"/>
      <c r="DE22" s="206"/>
      <c r="DF22" s="207">
        <f t="shared" si="77"/>
        <v>0</v>
      </c>
      <c r="DG22" s="206"/>
      <c r="DH22" s="206"/>
      <c r="DI22" s="207">
        <f t="shared" si="78"/>
        <v>0</v>
      </c>
      <c r="DJ22" s="206"/>
      <c r="DK22" s="206"/>
      <c r="DL22" s="207">
        <f t="shared" si="79"/>
        <v>0</v>
      </c>
      <c r="DM22" s="206"/>
      <c r="DN22" s="206"/>
      <c r="DO22" s="207">
        <f t="shared" si="80"/>
        <v>0</v>
      </c>
      <c r="DP22" s="206"/>
      <c r="DQ22" s="206"/>
      <c r="DR22" s="207">
        <f t="shared" si="81"/>
        <v>0</v>
      </c>
      <c r="DS22" s="206"/>
      <c r="DT22" s="206"/>
      <c r="DU22" s="207">
        <f t="shared" si="82"/>
        <v>0</v>
      </c>
      <c r="DV22" s="206"/>
      <c r="DW22" s="206"/>
      <c r="DX22" s="207">
        <f t="shared" si="83"/>
        <v>0</v>
      </c>
      <c r="DY22" s="253"/>
      <c r="DZ22" s="253"/>
      <c r="EA22" s="253"/>
      <c r="EB22" s="253"/>
      <c r="EC22" s="257">
        <f t="shared" si="42"/>
        <v>42966</v>
      </c>
      <c r="ED22" s="39">
        <f t="shared" si="43"/>
        <v>8</v>
      </c>
      <c r="EF22" s="253"/>
      <c r="EG22" s="253"/>
      <c r="EH22" s="253"/>
    </row>
    <row r="23" spans="1:145" x14ac:dyDescent="0.2">
      <c r="A23" s="39">
        <f t="shared" si="41"/>
        <v>9</v>
      </c>
      <c r="B23" s="184"/>
      <c r="C23" s="184"/>
      <c r="D23" s="185"/>
      <c r="E23" s="38">
        <f t="shared" si="0"/>
        <v>42917</v>
      </c>
      <c r="F23" s="190"/>
      <c r="G23" s="206"/>
      <c r="H23" s="207"/>
      <c r="I23" s="206"/>
      <c r="J23" s="206"/>
      <c r="K23" s="207">
        <f t="shared" si="44"/>
        <v>0</v>
      </c>
      <c r="L23" s="206"/>
      <c r="M23" s="206"/>
      <c r="N23" s="207">
        <f t="shared" si="45"/>
        <v>0</v>
      </c>
      <c r="O23" s="206"/>
      <c r="P23" s="206"/>
      <c r="Q23" s="207">
        <f t="shared" si="46"/>
        <v>0</v>
      </c>
      <c r="R23" s="206"/>
      <c r="S23" s="206"/>
      <c r="T23" s="207">
        <f t="shared" si="47"/>
        <v>0</v>
      </c>
      <c r="U23" s="206"/>
      <c r="V23" s="206"/>
      <c r="W23" s="207">
        <f t="shared" si="48"/>
        <v>0</v>
      </c>
      <c r="X23" s="206"/>
      <c r="Y23" s="206"/>
      <c r="Z23" s="207">
        <f t="shared" si="49"/>
        <v>0</v>
      </c>
      <c r="AA23" s="206"/>
      <c r="AB23" s="206"/>
      <c r="AC23" s="207">
        <f t="shared" si="50"/>
        <v>0</v>
      </c>
      <c r="AD23" s="206"/>
      <c r="AE23" s="206"/>
      <c r="AF23" s="207">
        <f t="shared" si="51"/>
        <v>0</v>
      </c>
      <c r="AG23" s="206"/>
      <c r="AH23" s="206"/>
      <c r="AI23" s="207">
        <f t="shared" si="52"/>
        <v>0</v>
      </c>
      <c r="AJ23" s="206"/>
      <c r="AK23" s="206"/>
      <c r="AL23" s="207">
        <f t="shared" si="53"/>
        <v>0</v>
      </c>
      <c r="AM23" s="206"/>
      <c r="AN23" s="206"/>
      <c r="AO23" s="207">
        <f t="shared" si="54"/>
        <v>0</v>
      </c>
      <c r="AP23" s="206"/>
      <c r="AQ23" s="206"/>
      <c r="AR23" s="207">
        <f t="shared" si="55"/>
        <v>0</v>
      </c>
      <c r="AS23" s="206"/>
      <c r="AT23" s="206"/>
      <c r="AU23" s="207">
        <f t="shared" si="56"/>
        <v>0</v>
      </c>
      <c r="AV23" s="206"/>
      <c r="AW23" s="206"/>
      <c r="AX23" s="207">
        <f t="shared" si="57"/>
        <v>0</v>
      </c>
      <c r="AY23" s="206"/>
      <c r="AZ23" s="206"/>
      <c r="BA23" s="207">
        <f t="shared" si="58"/>
        <v>0</v>
      </c>
      <c r="BB23" s="206"/>
      <c r="BC23" s="206"/>
      <c r="BD23" s="207">
        <f t="shared" si="59"/>
        <v>0</v>
      </c>
      <c r="BE23" s="206"/>
      <c r="BF23" s="206"/>
      <c r="BG23" s="207">
        <f t="shared" si="60"/>
        <v>0</v>
      </c>
      <c r="BH23" s="206"/>
      <c r="BI23" s="206"/>
      <c r="BJ23" s="207">
        <f t="shared" si="61"/>
        <v>0</v>
      </c>
      <c r="BK23" s="206"/>
      <c r="BL23" s="206"/>
      <c r="BM23" s="207">
        <f t="shared" si="62"/>
        <v>0</v>
      </c>
      <c r="BN23" s="206"/>
      <c r="BO23" s="206"/>
      <c r="BP23" s="207">
        <f t="shared" si="63"/>
        <v>0</v>
      </c>
      <c r="BQ23" s="206"/>
      <c r="BR23" s="206"/>
      <c r="BS23" s="207">
        <f t="shared" si="64"/>
        <v>0</v>
      </c>
      <c r="BT23" s="206"/>
      <c r="BU23" s="206"/>
      <c r="BV23" s="207">
        <f t="shared" si="65"/>
        <v>0</v>
      </c>
      <c r="BW23" s="206"/>
      <c r="BX23" s="206"/>
      <c r="BY23" s="207">
        <f t="shared" si="66"/>
        <v>0</v>
      </c>
      <c r="BZ23" s="206"/>
      <c r="CA23" s="206"/>
      <c r="CB23" s="207">
        <f t="shared" si="67"/>
        <v>0</v>
      </c>
      <c r="CC23" s="206"/>
      <c r="CD23" s="206"/>
      <c r="CE23" s="207">
        <f t="shared" si="68"/>
        <v>0</v>
      </c>
      <c r="CF23" s="206"/>
      <c r="CG23" s="206"/>
      <c r="CH23" s="207">
        <f t="shared" si="69"/>
        <v>0</v>
      </c>
      <c r="CI23" s="206"/>
      <c r="CJ23" s="206"/>
      <c r="CK23" s="207">
        <f t="shared" si="70"/>
        <v>0</v>
      </c>
      <c r="CL23" s="206"/>
      <c r="CM23" s="206"/>
      <c r="CN23" s="207">
        <f t="shared" si="71"/>
        <v>0</v>
      </c>
      <c r="CO23" s="206"/>
      <c r="CP23" s="206"/>
      <c r="CQ23" s="207">
        <f t="shared" si="72"/>
        <v>0</v>
      </c>
      <c r="CR23" s="206"/>
      <c r="CS23" s="206"/>
      <c r="CT23" s="207">
        <f t="shared" si="73"/>
        <v>0</v>
      </c>
      <c r="CU23" s="206"/>
      <c r="CV23" s="206"/>
      <c r="CW23" s="207">
        <f t="shared" si="74"/>
        <v>0</v>
      </c>
      <c r="CX23" s="206"/>
      <c r="CY23" s="206"/>
      <c r="CZ23" s="207">
        <f t="shared" si="75"/>
        <v>0</v>
      </c>
      <c r="DA23" s="206"/>
      <c r="DB23" s="206"/>
      <c r="DC23" s="207">
        <f t="shared" si="76"/>
        <v>0</v>
      </c>
      <c r="DD23" s="206"/>
      <c r="DE23" s="206"/>
      <c r="DF23" s="207">
        <f t="shared" si="77"/>
        <v>0</v>
      </c>
      <c r="DG23" s="206"/>
      <c r="DH23" s="206"/>
      <c r="DI23" s="207">
        <f t="shared" si="78"/>
        <v>0</v>
      </c>
      <c r="DJ23" s="206"/>
      <c r="DK23" s="206"/>
      <c r="DL23" s="207">
        <f t="shared" si="79"/>
        <v>0</v>
      </c>
      <c r="DM23" s="206"/>
      <c r="DN23" s="206"/>
      <c r="DO23" s="207">
        <f t="shared" si="80"/>
        <v>0</v>
      </c>
      <c r="DP23" s="206"/>
      <c r="DQ23" s="206"/>
      <c r="DR23" s="207">
        <f t="shared" si="81"/>
        <v>0</v>
      </c>
      <c r="DS23" s="206"/>
      <c r="DT23" s="206"/>
      <c r="DU23" s="207">
        <f t="shared" si="82"/>
        <v>0</v>
      </c>
      <c r="DV23" s="206"/>
      <c r="DW23" s="206"/>
      <c r="DX23" s="207">
        <f>SUM(DV23:DW23)</f>
        <v>0</v>
      </c>
      <c r="EB23" s="201"/>
      <c r="EC23" s="257">
        <f t="shared" si="42"/>
        <v>42973</v>
      </c>
      <c r="ED23" s="39">
        <f t="shared" si="43"/>
        <v>9</v>
      </c>
      <c r="EK23" s="261"/>
      <c r="EL23" s="261"/>
      <c r="EM23" s="261"/>
    </row>
    <row r="24" spans="1:145" x14ac:dyDescent="0.2">
      <c r="A24" s="39">
        <f t="shared" si="41"/>
        <v>10</v>
      </c>
      <c r="B24" s="184"/>
      <c r="C24" s="202"/>
      <c r="D24" s="185"/>
      <c r="E24" s="38">
        <f t="shared" si="0"/>
        <v>42917</v>
      </c>
      <c r="F24" s="190"/>
      <c r="G24" s="206"/>
      <c r="H24" s="207"/>
      <c r="I24" s="206"/>
      <c r="J24" s="206"/>
      <c r="K24" s="207">
        <f t="shared" si="44"/>
        <v>0</v>
      </c>
      <c r="L24" s="206"/>
      <c r="M24" s="206"/>
      <c r="N24" s="207">
        <f t="shared" si="45"/>
        <v>0</v>
      </c>
      <c r="O24" s="206"/>
      <c r="P24" s="206"/>
      <c r="Q24" s="207">
        <f t="shared" si="46"/>
        <v>0</v>
      </c>
      <c r="R24" s="206"/>
      <c r="S24" s="206"/>
      <c r="T24" s="207">
        <f t="shared" si="47"/>
        <v>0</v>
      </c>
      <c r="U24" s="206"/>
      <c r="V24" s="206"/>
      <c r="W24" s="207">
        <f t="shared" si="48"/>
        <v>0</v>
      </c>
      <c r="X24" s="206"/>
      <c r="Y24" s="206"/>
      <c r="Z24" s="207">
        <f t="shared" si="49"/>
        <v>0</v>
      </c>
      <c r="AA24" s="206"/>
      <c r="AB24" s="206"/>
      <c r="AC24" s="207">
        <f t="shared" si="50"/>
        <v>0</v>
      </c>
      <c r="AD24" s="206"/>
      <c r="AE24" s="206"/>
      <c r="AF24" s="207">
        <f t="shared" si="51"/>
        <v>0</v>
      </c>
      <c r="AG24" s="206"/>
      <c r="AH24" s="206"/>
      <c r="AI24" s="207">
        <f t="shared" si="52"/>
        <v>0</v>
      </c>
      <c r="AJ24" s="206"/>
      <c r="AK24" s="206"/>
      <c r="AL24" s="207">
        <f t="shared" si="53"/>
        <v>0</v>
      </c>
      <c r="AM24" s="206"/>
      <c r="AN24" s="206"/>
      <c r="AO24" s="207">
        <f t="shared" si="54"/>
        <v>0</v>
      </c>
      <c r="AP24" s="206"/>
      <c r="AQ24" s="206"/>
      <c r="AR24" s="207">
        <f t="shared" si="55"/>
        <v>0</v>
      </c>
      <c r="AS24" s="206"/>
      <c r="AT24" s="206"/>
      <c r="AU24" s="207">
        <f t="shared" si="56"/>
        <v>0</v>
      </c>
      <c r="AV24" s="206"/>
      <c r="AW24" s="206"/>
      <c r="AX24" s="207">
        <f t="shared" si="57"/>
        <v>0</v>
      </c>
      <c r="AY24" s="206"/>
      <c r="AZ24" s="206"/>
      <c r="BA24" s="207">
        <f t="shared" si="58"/>
        <v>0</v>
      </c>
      <c r="BB24" s="206"/>
      <c r="BC24" s="206"/>
      <c r="BD24" s="207">
        <f t="shared" si="59"/>
        <v>0</v>
      </c>
      <c r="BE24" s="206"/>
      <c r="BF24" s="206"/>
      <c r="BG24" s="207">
        <f t="shared" si="60"/>
        <v>0</v>
      </c>
      <c r="BH24" s="206"/>
      <c r="BI24" s="206"/>
      <c r="BJ24" s="207">
        <f t="shared" si="61"/>
        <v>0</v>
      </c>
      <c r="BK24" s="206"/>
      <c r="BL24" s="206"/>
      <c r="BM24" s="207">
        <f t="shared" si="62"/>
        <v>0</v>
      </c>
      <c r="BN24" s="206"/>
      <c r="BO24" s="206"/>
      <c r="BP24" s="207">
        <f t="shared" si="63"/>
        <v>0</v>
      </c>
      <c r="BQ24" s="206"/>
      <c r="BR24" s="206"/>
      <c r="BS24" s="207">
        <f t="shared" si="64"/>
        <v>0</v>
      </c>
      <c r="BT24" s="206"/>
      <c r="BU24" s="206"/>
      <c r="BV24" s="207">
        <f t="shared" si="65"/>
        <v>0</v>
      </c>
      <c r="BW24" s="206"/>
      <c r="BX24" s="206"/>
      <c r="BY24" s="207">
        <f t="shared" si="66"/>
        <v>0</v>
      </c>
      <c r="BZ24" s="206"/>
      <c r="CA24" s="206"/>
      <c r="CB24" s="207">
        <f t="shared" si="67"/>
        <v>0</v>
      </c>
      <c r="CC24" s="206"/>
      <c r="CD24" s="206"/>
      <c r="CE24" s="207">
        <f t="shared" si="68"/>
        <v>0</v>
      </c>
      <c r="CF24" s="206"/>
      <c r="CG24" s="206"/>
      <c r="CH24" s="207">
        <f t="shared" si="69"/>
        <v>0</v>
      </c>
      <c r="CI24" s="206"/>
      <c r="CJ24" s="206"/>
      <c r="CK24" s="207">
        <f t="shared" si="70"/>
        <v>0</v>
      </c>
      <c r="CL24" s="206"/>
      <c r="CM24" s="206"/>
      <c r="CN24" s="207">
        <f t="shared" si="71"/>
        <v>0</v>
      </c>
      <c r="CO24" s="206"/>
      <c r="CP24" s="206"/>
      <c r="CQ24" s="207">
        <f t="shared" si="72"/>
        <v>0</v>
      </c>
      <c r="CR24" s="206"/>
      <c r="CS24" s="206"/>
      <c r="CT24" s="207">
        <f t="shared" si="73"/>
        <v>0</v>
      </c>
      <c r="CU24" s="206"/>
      <c r="CV24" s="206"/>
      <c r="CW24" s="207">
        <f t="shared" si="74"/>
        <v>0</v>
      </c>
      <c r="CX24" s="206"/>
      <c r="CY24" s="206"/>
      <c r="CZ24" s="207">
        <f t="shared" si="75"/>
        <v>0</v>
      </c>
      <c r="DA24" s="206"/>
      <c r="DB24" s="206"/>
      <c r="DC24" s="207">
        <f t="shared" si="76"/>
        <v>0</v>
      </c>
      <c r="DD24" s="206"/>
      <c r="DE24" s="206"/>
      <c r="DF24" s="207">
        <f t="shared" si="77"/>
        <v>0</v>
      </c>
      <c r="DG24" s="206"/>
      <c r="DH24" s="206"/>
      <c r="DI24" s="207">
        <f t="shared" si="78"/>
        <v>0</v>
      </c>
      <c r="DJ24" s="206"/>
      <c r="DK24" s="206"/>
      <c r="DL24" s="207">
        <f t="shared" si="79"/>
        <v>0</v>
      </c>
      <c r="DM24" s="206"/>
      <c r="DN24" s="206"/>
      <c r="DO24" s="207">
        <f t="shared" si="80"/>
        <v>0</v>
      </c>
      <c r="DP24" s="206"/>
      <c r="DQ24" s="206"/>
      <c r="DR24" s="207">
        <f t="shared" si="81"/>
        <v>0</v>
      </c>
      <c r="DS24" s="206"/>
      <c r="DT24" s="206"/>
      <c r="DU24" s="207">
        <f t="shared" si="82"/>
        <v>0</v>
      </c>
      <c r="DV24" s="206"/>
      <c r="DW24" s="206"/>
      <c r="DX24" s="207">
        <f t="shared" si="83"/>
        <v>0</v>
      </c>
      <c r="EB24" s="201"/>
      <c r="EC24" s="257">
        <f t="shared" si="42"/>
        <v>42980</v>
      </c>
      <c r="ED24" s="39">
        <f t="shared" si="43"/>
        <v>10</v>
      </c>
      <c r="EF24" s="253"/>
      <c r="EG24" s="253"/>
      <c r="EH24" s="253"/>
      <c r="EJ24" s="257"/>
      <c r="EK24" s="261"/>
      <c r="EL24" s="261"/>
      <c r="EM24" s="261"/>
    </row>
    <row r="25" spans="1:145" x14ac:dyDescent="0.2">
      <c r="A25" s="39">
        <f t="shared" si="41"/>
        <v>11</v>
      </c>
      <c r="B25" s="184"/>
      <c r="C25" s="184"/>
      <c r="D25" s="185"/>
      <c r="E25" s="38">
        <f t="shared" si="0"/>
        <v>42917</v>
      </c>
      <c r="F25" s="190"/>
      <c r="G25" s="206"/>
      <c r="H25" s="207"/>
      <c r="I25" s="206"/>
      <c r="J25" s="206"/>
      <c r="K25" s="207">
        <f t="shared" si="44"/>
        <v>0</v>
      </c>
      <c r="L25" s="206"/>
      <c r="M25" s="206"/>
      <c r="N25" s="207">
        <f t="shared" si="45"/>
        <v>0</v>
      </c>
      <c r="O25" s="206"/>
      <c r="P25" s="206"/>
      <c r="Q25" s="207">
        <f t="shared" si="46"/>
        <v>0</v>
      </c>
      <c r="R25" s="206"/>
      <c r="S25" s="206"/>
      <c r="T25" s="207">
        <f t="shared" si="47"/>
        <v>0</v>
      </c>
      <c r="U25" s="206"/>
      <c r="V25" s="206"/>
      <c r="W25" s="207">
        <f t="shared" si="48"/>
        <v>0</v>
      </c>
      <c r="X25" s="206"/>
      <c r="Y25" s="206"/>
      <c r="Z25" s="207">
        <f t="shared" si="49"/>
        <v>0</v>
      </c>
      <c r="AA25" s="206"/>
      <c r="AB25" s="206"/>
      <c r="AC25" s="207">
        <f t="shared" si="50"/>
        <v>0</v>
      </c>
      <c r="AD25" s="206"/>
      <c r="AE25" s="206"/>
      <c r="AF25" s="207">
        <f t="shared" si="51"/>
        <v>0</v>
      </c>
      <c r="AG25" s="206"/>
      <c r="AH25" s="206"/>
      <c r="AI25" s="207">
        <f t="shared" si="52"/>
        <v>0</v>
      </c>
      <c r="AJ25" s="206"/>
      <c r="AK25" s="206"/>
      <c r="AL25" s="207">
        <f t="shared" si="53"/>
        <v>0</v>
      </c>
      <c r="AM25" s="206"/>
      <c r="AN25" s="206"/>
      <c r="AO25" s="207">
        <f t="shared" si="54"/>
        <v>0</v>
      </c>
      <c r="AP25" s="206"/>
      <c r="AQ25" s="206"/>
      <c r="AR25" s="207">
        <f t="shared" si="55"/>
        <v>0</v>
      </c>
      <c r="AS25" s="206"/>
      <c r="AT25" s="206"/>
      <c r="AU25" s="207">
        <f t="shared" si="56"/>
        <v>0</v>
      </c>
      <c r="AV25" s="206"/>
      <c r="AW25" s="206"/>
      <c r="AX25" s="207">
        <f>SUM(AV25:AW25)</f>
        <v>0</v>
      </c>
      <c r="AY25" s="206"/>
      <c r="AZ25" s="206"/>
      <c r="BA25" s="207">
        <f t="shared" si="58"/>
        <v>0</v>
      </c>
      <c r="BB25" s="206"/>
      <c r="BC25" s="206"/>
      <c r="BD25" s="207">
        <f t="shared" si="59"/>
        <v>0</v>
      </c>
      <c r="BE25" s="206"/>
      <c r="BF25" s="206"/>
      <c r="BG25" s="207">
        <f t="shared" si="60"/>
        <v>0</v>
      </c>
      <c r="BH25" s="206"/>
      <c r="BI25" s="206"/>
      <c r="BJ25" s="207">
        <f t="shared" si="61"/>
        <v>0</v>
      </c>
      <c r="BK25" s="206"/>
      <c r="BL25" s="206"/>
      <c r="BM25" s="207">
        <f t="shared" si="62"/>
        <v>0</v>
      </c>
      <c r="BN25" s="206"/>
      <c r="BO25" s="206"/>
      <c r="BP25" s="207">
        <f t="shared" si="63"/>
        <v>0</v>
      </c>
      <c r="BQ25" s="206"/>
      <c r="BR25" s="206"/>
      <c r="BS25" s="207">
        <f t="shared" si="64"/>
        <v>0</v>
      </c>
      <c r="BT25" s="206"/>
      <c r="BU25" s="206"/>
      <c r="BV25" s="207">
        <f t="shared" si="65"/>
        <v>0</v>
      </c>
      <c r="BW25" s="206"/>
      <c r="BX25" s="206"/>
      <c r="BY25" s="207">
        <f t="shared" si="66"/>
        <v>0</v>
      </c>
      <c r="BZ25" s="206"/>
      <c r="CA25" s="206"/>
      <c r="CB25" s="207">
        <f t="shared" si="67"/>
        <v>0</v>
      </c>
      <c r="CC25" s="206"/>
      <c r="CD25" s="206"/>
      <c r="CE25" s="207">
        <f t="shared" si="68"/>
        <v>0</v>
      </c>
      <c r="CF25" s="206"/>
      <c r="CG25" s="206"/>
      <c r="CH25" s="207">
        <f t="shared" si="69"/>
        <v>0</v>
      </c>
      <c r="CI25" s="206"/>
      <c r="CJ25" s="206"/>
      <c r="CK25" s="207">
        <f t="shared" si="70"/>
        <v>0</v>
      </c>
      <c r="CL25" s="206"/>
      <c r="CM25" s="206"/>
      <c r="CN25" s="207">
        <f t="shared" si="71"/>
        <v>0</v>
      </c>
      <c r="CO25" s="206"/>
      <c r="CP25" s="206"/>
      <c r="CQ25" s="207">
        <f t="shared" si="72"/>
        <v>0</v>
      </c>
      <c r="CR25" s="206"/>
      <c r="CS25" s="206"/>
      <c r="CT25" s="207">
        <f t="shared" si="73"/>
        <v>0</v>
      </c>
      <c r="CU25" s="206"/>
      <c r="CV25" s="206"/>
      <c r="CW25" s="207">
        <f t="shared" si="74"/>
        <v>0</v>
      </c>
      <c r="CX25" s="206"/>
      <c r="CY25" s="206"/>
      <c r="CZ25" s="207">
        <f t="shared" si="75"/>
        <v>0</v>
      </c>
      <c r="DA25" s="206"/>
      <c r="DB25" s="206"/>
      <c r="DC25" s="207">
        <f t="shared" si="76"/>
        <v>0</v>
      </c>
      <c r="DD25" s="206"/>
      <c r="DE25" s="206"/>
      <c r="DF25" s="207">
        <f t="shared" si="77"/>
        <v>0</v>
      </c>
      <c r="DG25" s="206"/>
      <c r="DH25" s="206"/>
      <c r="DI25" s="207">
        <f t="shared" si="78"/>
        <v>0</v>
      </c>
      <c r="DJ25" s="206"/>
      <c r="DK25" s="206"/>
      <c r="DL25" s="207">
        <f t="shared" si="79"/>
        <v>0</v>
      </c>
      <c r="DM25" s="206"/>
      <c r="DN25" s="206"/>
      <c r="DO25" s="207">
        <f t="shared" si="80"/>
        <v>0</v>
      </c>
      <c r="DP25" s="206"/>
      <c r="DQ25" s="206"/>
      <c r="DR25" s="207">
        <f t="shared" si="81"/>
        <v>0</v>
      </c>
      <c r="DS25" s="206"/>
      <c r="DT25" s="206"/>
      <c r="DU25" s="207">
        <f t="shared" si="82"/>
        <v>0</v>
      </c>
      <c r="DV25" s="206"/>
      <c r="DW25" s="206"/>
      <c r="DX25" s="207">
        <f t="shared" si="83"/>
        <v>0</v>
      </c>
      <c r="EB25" s="201"/>
      <c r="EC25" s="257">
        <f t="shared" si="42"/>
        <v>42987</v>
      </c>
      <c r="ED25" s="39">
        <f t="shared" si="43"/>
        <v>11</v>
      </c>
      <c r="EJ25" s="257"/>
      <c r="EK25" s="261"/>
      <c r="EL25" s="261"/>
      <c r="EM25" s="261"/>
    </row>
    <row r="26" spans="1:145" x14ac:dyDescent="0.2">
      <c r="A26" s="39">
        <f t="shared" si="41"/>
        <v>12</v>
      </c>
      <c r="B26" s="184"/>
      <c r="C26" s="309"/>
      <c r="D26" s="185"/>
      <c r="E26" s="38">
        <f t="shared" si="0"/>
        <v>42917</v>
      </c>
      <c r="F26" s="190"/>
      <c r="G26" s="206"/>
      <c r="H26" s="207"/>
      <c r="I26" s="206"/>
      <c r="J26" s="206"/>
      <c r="K26" s="207">
        <f t="shared" ref="K26:K78" si="84">SUM(I26:J26)</f>
        <v>0</v>
      </c>
      <c r="L26" s="206"/>
      <c r="M26" s="206"/>
      <c r="N26" s="207">
        <f t="shared" ref="N26:N78" si="85">SUM(L26:M26)</f>
        <v>0</v>
      </c>
      <c r="O26" s="206"/>
      <c r="P26" s="206"/>
      <c r="Q26" s="207">
        <f t="shared" ref="Q26:Q78" si="86">SUM(O26:P26)</f>
        <v>0</v>
      </c>
      <c r="R26" s="206"/>
      <c r="S26" s="206"/>
      <c r="T26" s="207">
        <f t="shared" ref="T26:T78" si="87">SUM(R26:S26)</f>
        <v>0</v>
      </c>
      <c r="U26" s="206"/>
      <c r="V26" s="206"/>
      <c r="W26" s="207">
        <f t="shared" ref="W26:W78" si="88">SUM(U26:V26)</f>
        <v>0</v>
      </c>
      <c r="X26" s="206"/>
      <c r="Y26" s="206"/>
      <c r="Z26" s="207">
        <f t="shared" ref="Z26:Z78" si="89">SUM(X26:Y26)</f>
        <v>0</v>
      </c>
      <c r="AA26" s="206"/>
      <c r="AB26" s="206"/>
      <c r="AC26" s="207">
        <f t="shared" ref="AC26:AC78" si="90">SUM(AA26:AB26)</f>
        <v>0</v>
      </c>
      <c r="AD26" s="206"/>
      <c r="AE26" s="206"/>
      <c r="AF26" s="207">
        <f t="shared" ref="AF26:AF78" si="91">SUM(AD26:AE26)</f>
        <v>0</v>
      </c>
      <c r="AG26" s="206"/>
      <c r="AH26" s="206"/>
      <c r="AI26" s="207">
        <f t="shared" ref="AI26:AI78" si="92">SUM(AG26:AH26)</f>
        <v>0</v>
      </c>
      <c r="AJ26" s="206"/>
      <c r="AK26" s="206"/>
      <c r="AL26" s="207">
        <f t="shared" ref="AL26:AL78" si="93">SUM(AJ26:AK26)</f>
        <v>0</v>
      </c>
      <c r="AM26" s="206"/>
      <c r="AN26" s="206"/>
      <c r="AO26" s="207">
        <f t="shared" ref="AO26:AO78" si="94">SUM(AM26:AN26)</f>
        <v>0</v>
      </c>
      <c r="AP26" s="206"/>
      <c r="AQ26" s="206"/>
      <c r="AR26" s="207">
        <f t="shared" ref="AR26:AR78" si="95">SUM(AP26:AQ26)</f>
        <v>0</v>
      </c>
      <c r="AS26" s="206"/>
      <c r="AT26" s="206"/>
      <c r="AU26" s="207">
        <f t="shared" ref="AU26:AU78" si="96">SUM(AS26:AT26)</f>
        <v>0</v>
      </c>
      <c r="AV26" s="206"/>
      <c r="AW26" s="206"/>
      <c r="AX26" s="207">
        <f t="shared" ref="AX26:AX78" si="97">SUM(AV26:AW26)</f>
        <v>0</v>
      </c>
      <c r="AY26" s="206"/>
      <c r="AZ26" s="206"/>
      <c r="BA26" s="207">
        <f t="shared" ref="BA26:BA78" si="98">SUM(AY26:AZ26)</f>
        <v>0</v>
      </c>
      <c r="BB26" s="206"/>
      <c r="BC26" s="206"/>
      <c r="BD26" s="207">
        <f t="shared" ref="BD26:BD78" si="99">SUM(BB26:BC26)</f>
        <v>0</v>
      </c>
      <c r="BE26" s="206"/>
      <c r="BF26" s="206"/>
      <c r="BG26" s="207">
        <f t="shared" ref="BG26:BG78" si="100">SUM(BE26:BF26)</f>
        <v>0</v>
      </c>
      <c r="BH26" s="206"/>
      <c r="BI26" s="206"/>
      <c r="BJ26" s="207">
        <f t="shared" ref="BJ26:BJ78" si="101">SUM(BH26:BI26)</f>
        <v>0</v>
      </c>
      <c r="BK26" s="206"/>
      <c r="BL26" s="206"/>
      <c r="BM26" s="207">
        <f t="shared" ref="BM26:BM78" si="102">SUM(BK26:BL26)</f>
        <v>0</v>
      </c>
      <c r="BN26" s="206"/>
      <c r="BO26" s="206"/>
      <c r="BP26" s="207">
        <f t="shared" ref="BP26:BP78" si="103">SUM(BN26:BO26)</f>
        <v>0</v>
      </c>
      <c r="BQ26" s="206"/>
      <c r="BR26" s="206"/>
      <c r="BS26" s="207">
        <f t="shared" ref="BS26:BS78" si="104">SUM(BQ26:BR26)</f>
        <v>0</v>
      </c>
      <c r="BT26" s="206"/>
      <c r="BU26" s="206"/>
      <c r="BV26" s="207">
        <f t="shared" ref="BV26:BV78" si="105">SUM(BT26:BU26)</f>
        <v>0</v>
      </c>
      <c r="BW26" s="206"/>
      <c r="BX26" s="206"/>
      <c r="BY26" s="207">
        <f t="shared" ref="BY26:BY78" si="106">SUM(BW26:BX26)</f>
        <v>0</v>
      </c>
      <c r="BZ26" s="206"/>
      <c r="CA26" s="206"/>
      <c r="CB26" s="207">
        <f t="shared" ref="CB26:CB78" si="107">SUM(BZ26:CA26)</f>
        <v>0</v>
      </c>
      <c r="CC26" s="206"/>
      <c r="CD26" s="206"/>
      <c r="CE26" s="207">
        <f t="shared" ref="CE26:CE78" si="108">SUM(CC26:CD26)</f>
        <v>0</v>
      </c>
      <c r="CF26" s="206"/>
      <c r="CG26" s="206"/>
      <c r="CH26" s="207">
        <f t="shared" ref="CH26:CH78" si="109">SUM(CF26:CG26)</f>
        <v>0</v>
      </c>
      <c r="CI26" s="206"/>
      <c r="CJ26" s="206"/>
      <c r="CK26" s="207">
        <f t="shared" ref="CK26:CK78" si="110">SUM(CI26:CJ26)</f>
        <v>0</v>
      </c>
      <c r="CL26" s="206"/>
      <c r="CM26" s="206"/>
      <c r="CN26" s="207">
        <f t="shared" ref="CN26:CN78" si="111">SUM(CL26:CM26)</f>
        <v>0</v>
      </c>
      <c r="CO26" s="206"/>
      <c r="CP26" s="206"/>
      <c r="CQ26" s="207">
        <f t="shared" ref="CQ26:CQ78" si="112">SUM(CO26:CP26)</f>
        <v>0</v>
      </c>
      <c r="CR26" s="206"/>
      <c r="CS26" s="206"/>
      <c r="CT26" s="207">
        <f t="shared" ref="CT26:CT78" si="113">SUM(CR26:CS26)</f>
        <v>0</v>
      </c>
      <c r="CU26" s="206"/>
      <c r="CV26" s="206"/>
      <c r="CW26" s="207">
        <f t="shared" ref="CW26:CW78" si="114">SUM(CU26:CV26)</f>
        <v>0</v>
      </c>
      <c r="CX26" s="206"/>
      <c r="CY26" s="206"/>
      <c r="CZ26" s="207">
        <f t="shared" ref="CZ26:CZ78" si="115">SUM(CX26:CY26)</f>
        <v>0</v>
      </c>
      <c r="DA26" s="206"/>
      <c r="DB26" s="206"/>
      <c r="DC26" s="207">
        <f t="shared" ref="DC26:DC78" si="116">SUM(DA26:DB26)</f>
        <v>0</v>
      </c>
      <c r="DD26" s="206"/>
      <c r="DE26" s="206"/>
      <c r="DF26" s="207">
        <f t="shared" ref="DF26:DF78" si="117">SUM(DD26:DE26)</f>
        <v>0</v>
      </c>
      <c r="DG26" s="206"/>
      <c r="DH26" s="206"/>
      <c r="DI26" s="207">
        <f t="shared" ref="DI26:DI78" si="118">SUM(DG26:DH26)</f>
        <v>0</v>
      </c>
      <c r="DJ26" s="206"/>
      <c r="DK26" s="206"/>
      <c r="DL26" s="207">
        <f t="shared" ref="DL26:DL78" si="119">SUM(DJ26:DK26)</f>
        <v>0</v>
      </c>
      <c r="DM26" s="206"/>
      <c r="DN26" s="206"/>
      <c r="DO26" s="207">
        <f t="shared" ref="DO26:DO78" si="120">SUM(DM26:DN26)</f>
        <v>0</v>
      </c>
      <c r="DP26" s="206"/>
      <c r="DQ26" s="206"/>
      <c r="DR26" s="207">
        <f t="shared" ref="DR26:DR78" si="121">SUM(DP26:DQ26)</f>
        <v>0</v>
      </c>
      <c r="DS26" s="206"/>
      <c r="DT26" s="206"/>
      <c r="DU26" s="207">
        <f t="shared" ref="DU26:DU78" si="122">SUM(DS26:DT26)</f>
        <v>0</v>
      </c>
      <c r="DV26" s="206"/>
      <c r="DW26" s="206"/>
      <c r="DX26" s="207">
        <f t="shared" ref="DX26:DX78" si="123">SUM(DV26:DW26)</f>
        <v>0</v>
      </c>
      <c r="EB26" s="201"/>
      <c r="EC26" s="257">
        <f t="shared" si="42"/>
        <v>42994</v>
      </c>
      <c r="ED26" s="39">
        <f t="shared" si="43"/>
        <v>12</v>
      </c>
      <c r="EJ26" s="257"/>
      <c r="EK26" s="261"/>
      <c r="EL26" s="261"/>
      <c r="EM26" s="261"/>
    </row>
    <row r="27" spans="1:145" x14ac:dyDescent="0.2">
      <c r="A27" s="39">
        <f t="shared" si="41"/>
        <v>13</v>
      </c>
      <c r="B27" s="184"/>
      <c r="C27" s="309"/>
      <c r="D27" s="185"/>
      <c r="E27" s="38">
        <f t="shared" si="0"/>
        <v>42917</v>
      </c>
      <c r="F27" s="190"/>
      <c r="G27" s="206"/>
      <c r="H27" s="207"/>
      <c r="I27" s="206"/>
      <c r="J27" s="206"/>
      <c r="K27" s="207">
        <f t="shared" si="84"/>
        <v>0</v>
      </c>
      <c r="L27" s="206"/>
      <c r="M27" s="206"/>
      <c r="N27" s="207">
        <f t="shared" si="85"/>
        <v>0</v>
      </c>
      <c r="O27" s="206"/>
      <c r="P27" s="206"/>
      <c r="Q27" s="207">
        <f t="shared" si="86"/>
        <v>0</v>
      </c>
      <c r="R27" s="206"/>
      <c r="S27" s="206"/>
      <c r="T27" s="207">
        <f t="shared" si="87"/>
        <v>0</v>
      </c>
      <c r="U27" s="206"/>
      <c r="V27" s="206"/>
      <c r="W27" s="207">
        <f t="shared" si="88"/>
        <v>0</v>
      </c>
      <c r="X27" s="206"/>
      <c r="Y27" s="206"/>
      <c r="Z27" s="207">
        <f t="shared" si="89"/>
        <v>0</v>
      </c>
      <c r="AA27" s="206"/>
      <c r="AB27" s="206"/>
      <c r="AC27" s="207">
        <f t="shared" si="90"/>
        <v>0</v>
      </c>
      <c r="AD27" s="206"/>
      <c r="AE27" s="206"/>
      <c r="AF27" s="207">
        <f t="shared" si="91"/>
        <v>0</v>
      </c>
      <c r="AG27" s="206"/>
      <c r="AH27" s="206"/>
      <c r="AI27" s="207">
        <f t="shared" si="92"/>
        <v>0</v>
      </c>
      <c r="AJ27" s="206"/>
      <c r="AK27" s="206"/>
      <c r="AL27" s="207">
        <f t="shared" si="93"/>
        <v>0</v>
      </c>
      <c r="AM27" s="206"/>
      <c r="AN27" s="206"/>
      <c r="AO27" s="207">
        <f t="shared" si="94"/>
        <v>0</v>
      </c>
      <c r="AP27" s="206"/>
      <c r="AQ27" s="206"/>
      <c r="AR27" s="207">
        <f t="shared" si="95"/>
        <v>0</v>
      </c>
      <c r="AS27" s="206"/>
      <c r="AT27" s="206"/>
      <c r="AU27" s="207">
        <f t="shared" si="96"/>
        <v>0</v>
      </c>
      <c r="AV27" s="206"/>
      <c r="AW27" s="206"/>
      <c r="AX27" s="207">
        <f t="shared" si="97"/>
        <v>0</v>
      </c>
      <c r="AY27" s="206"/>
      <c r="AZ27" s="206"/>
      <c r="BA27" s="207">
        <f t="shared" si="98"/>
        <v>0</v>
      </c>
      <c r="BB27" s="206"/>
      <c r="BC27" s="206"/>
      <c r="BD27" s="207">
        <f t="shared" si="99"/>
        <v>0</v>
      </c>
      <c r="BE27" s="206"/>
      <c r="BF27" s="206"/>
      <c r="BG27" s="207">
        <f t="shared" si="100"/>
        <v>0</v>
      </c>
      <c r="BH27" s="206"/>
      <c r="BI27" s="206"/>
      <c r="BJ27" s="207">
        <f t="shared" si="101"/>
        <v>0</v>
      </c>
      <c r="BK27" s="206"/>
      <c r="BL27" s="206"/>
      <c r="BM27" s="207">
        <f t="shared" si="102"/>
        <v>0</v>
      </c>
      <c r="BN27" s="206"/>
      <c r="BO27" s="206"/>
      <c r="BP27" s="207">
        <f t="shared" si="103"/>
        <v>0</v>
      </c>
      <c r="BQ27" s="206"/>
      <c r="BR27" s="206"/>
      <c r="BS27" s="207">
        <f t="shared" si="104"/>
        <v>0</v>
      </c>
      <c r="BT27" s="206"/>
      <c r="BU27" s="206"/>
      <c r="BV27" s="207">
        <f t="shared" si="105"/>
        <v>0</v>
      </c>
      <c r="BW27" s="206"/>
      <c r="BX27" s="206"/>
      <c r="BY27" s="207">
        <f t="shared" si="106"/>
        <v>0</v>
      </c>
      <c r="BZ27" s="206"/>
      <c r="CA27" s="206"/>
      <c r="CB27" s="207">
        <f t="shared" si="107"/>
        <v>0</v>
      </c>
      <c r="CC27" s="206"/>
      <c r="CD27" s="206"/>
      <c r="CE27" s="207">
        <f t="shared" si="108"/>
        <v>0</v>
      </c>
      <c r="CF27" s="206"/>
      <c r="CG27" s="206"/>
      <c r="CH27" s="207">
        <f t="shared" si="109"/>
        <v>0</v>
      </c>
      <c r="CI27" s="206"/>
      <c r="CJ27" s="206"/>
      <c r="CK27" s="207">
        <f t="shared" si="110"/>
        <v>0</v>
      </c>
      <c r="CL27" s="206"/>
      <c r="CM27" s="206"/>
      <c r="CN27" s="207">
        <f t="shared" si="111"/>
        <v>0</v>
      </c>
      <c r="CO27" s="206"/>
      <c r="CP27" s="206"/>
      <c r="CQ27" s="207">
        <f t="shared" si="112"/>
        <v>0</v>
      </c>
      <c r="CR27" s="206"/>
      <c r="CS27" s="206"/>
      <c r="CT27" s="207">
        <f t="shared" si="113"/>
        <v>0</v>
      </c>
      <c r="CU27" s="206"/>
      <c r="CV27" s="206"/>
      <c r="CW27" s="207">
        <f t="shared" si="114"/>
        <v>0</v>
      </c>
      <c r="CX27" s="206"/>
      <c r="CY27" s="206"/>
      <c r="CZ27" s="207">
        <f t="shared" si="115"/>
        <v>0</v>
      </c>
      <c r="DA27" s="206"/>
      <c r="DB27" s="206"/>
      <c r="DC27" s="207">
        <f t="shared" si="116"/>
        <v>0</v>
      </c>
      <c r="DD27" s="206"/>
      <c r="DE27" s="206"/>
      <c r="DF27" s="207">
        <f t="shared" si="117"/>
        <v>0</v>
      </c>
      <c r="DG27" s="206"/>
      <c r="DH27" s="206"/>
      <c r="DI27" s="207">
        <f t="shared" si="118"/>
        <v>0</v>
      </c>
      <c r="DJ27" s="206"/>
      <c r="DK27" s="206"/>
      <c r="DL27" s="207">
        <f t="shared" si="119"/>
        <v>0</v>
      </c>
      <c r="DM27" s="206"/>
      <c r="DN27" s="206"/>
      <c r="DO27" s="207">
        <f t="shared" si="120"/>
        <v>0</v>
      </c>
      <c r="DP27" s="206"/>
      <c r="DQ27" s="206"/>
      <c r="DR27" s="207">
        <f t="shared" si="121"/>
        <v>0</v>
      </c>
      <c r="DS27" s="206"/>
      <c r="DT27" s="206"/>
      <c r="DU27" s="207">
        <f t="shared" si="122"/>
        <v>0</v>
      </c>
      <c r="DV27" s="206"/>
      <c r="DW27" s="206"/>
      <c r="DX27" s="207">
        <f t="shared" si="123"/>
        <v>0</v>
      </c>
      <c r="EB27" s="201"/>
      <c r="EC27" s="257">
        <f t="shared" si="42"/>
        <v>43001</v>
      </c>
      <c r="ED27" s="39">
        <f t="shared" si="43"/>
        <v>13</v>
      </c>
      <c r="EJ27" s="257"/>
      <c r="EK27" s="261"/>
      <c r="EL27" s="261"/>
      <c r="EM27" s="261"/>
    </row>
    <row r="28" spans="1:145" x14ac:dyDescent="0.2">
      <c r="A28" s="39">
        <f t="shared" si="41"/>
        <v>14</v>
      </c>
      <c r="B28" s="184"/>
      <c r="C28" s="184"/>
      <c r="D28" s="185"/>
      <c r="E28" s="38">
        <f t="shared" si="0"/>
        <v>42917</v>
      </c>
      <c r="F28" s="190"/>
      <c r="G28" s="206"/>
      <c r="H28" s="207"/>
      <c r="I28" s="206"/>
      <c r="J28" s="206"/>
      <c r="K28" s="207">
        <f t="shared" si="84"/>
        <v>0</v>
      </c>
      <c r="L28" s="206"/>
      <c r="M28" s="206"/>
      <c r="N28" s="207">
        <f t="shared" si="85"/>
        <v>0</v>
      </c>
      <c r="O28" s="206"/>
      <c r="P28" s="206"/>
      <c r="Q28" s="207">
        <f t="shared" si="86"/>
        <v>0</v>
      </c>
      <c r="R28" s="206"/>
      <c r="S28" s="206"/>
      <c r="T28" s="207">
        <f t="shared" si="87"/>
        <v>0</v>
      </c>
      <c r="U28" s="206"/>
      <c r="V28" s="206"/>
      <c r="W28" s="207">
        <f t="shared" si="88"/>
        <v>0</v>
      </c>
      <c r="X28" s="206"/>
      <c r="Y28" s="206"/>
      <c r="Z28" s="207">
        <f t="shared" si="89"/>
        <v>0</v>
      </c>
      <c r="AA28" s="206"/>
      <c r="AB28" s="206"/>
      <c r="AC28" s="207">
        <f t="shared" si="90"/>
        <v>0</v>
      </c>
      <c r="AD28" s="206"/>
      <c r="AE28" s="206"/>
      <c r="AF28" s="207">
        <f t="shared" si="91"/>
        <v>0</v>
      </c>
      <c r="AG28" s="206"/>
      <c r="AH28" s="206"/>
      <c r="AI28" s="207">
        <f t="shared" si="92"/>
        <v>0</v>
      </c>
      <c r="AJ28" s="206"/>
      <c r="AK28" s="206"/>
      <c r="AL28" s="207">
        <f t="shared" si="93"/>
        <v>0</v>
      </c>
      <c r="AM28" s="206"/>
      <c r="AN28" s="206"/>
      <c r="AO28" s="207">
        <f t="shared" si="94"/>
        <v>0</v>
      </c>
      <c r="AP28" s="206"/>
      <c r="AQ28" s="206"/>
      <c r="AR28" s="207">
        <f t="shared" si="95"/>
        <v>0</v>
      </c>
      <c r="AS28" s="206"/>
      <c r="AT28" s="206"/>
      <c r="AU28" s="207">
        <f t="shared" si="96"/>
        <v>0</v>
      </c>
      <c r="AV28" s="206"/>
      <c r="AW28" s="206"/>
      <c r="AX28" s="207">
        <f t="shared" si="97"/>
        <v>0</v>
      </c>
      <c r="AY28" s="206"/>
      <c r="AZ28" s="206"/>
      <c r="BA28" s="207">
        <f t="shared" si="98"/>
        <v>0</v>
      </c>
      <c r="BB28" s="206"/>
      <c r="BC28" s="206"/>
      <c r="BD28" s="207">
        <f t="shared" si="99"/>
        <v>0</v>
      </c>
      <c r="BE28" s="206"/>
      <c r="BF28" s="206"/>
      <c r="BG28" s="207">
        <f t="shared" si="100"/>
        <v>0</v>
      </c>
      <c r="BH28" s="206"/>
      <c r="BI28" s="206"/>
      <c r="BJ28" s="207">
        <f t="shared" si="101"/>
        <v>0</v>
      </c>
      <c r="BK28" s="206"/>
      <c r="BL28" s="206"/>
      <c r="BM28" s="207">
        <f t="shared" si="102"/>
        <v>0</v>
      </c>
      <c r="BN28" s="206"/>
      <c r="BO28" s="206"/>
      <c r="BP28" s="207">
        <f t="shared" si="103"/>
        <v>0</v>
      </c>
      <c r="BQ28" s="206"/>
      <c r="BR28" s="206"/>
      <c r="BS28" s="207">
        <f t="shared" si="104"/>
        <v>0</v>
      </c>
      <c r="BT28" s="206"/>
      <c r="BU28" s="206"/>
      <c r="BV28" s="207">
        <f t="shared" si="105"/>
        <v>0</v>
      </c>
      <c r="BW28" s="206"/>
      <c r="BX28" s="206"/>
      <c r="BY28" s="207">
        <f t="shared" si="106"/>
        <v>0</v>
      </c>
      <c r="BZ28" s="206"/>
      <c r="CA28" s="206"/>
      <c r="CB28" s="207">
        <f t="shared" si="107"/>
        <v>0</v>
      </c>
      <c r="CC28" s="206"/>
      <c r="CD28" s="206"/>
      <c r="CE28" s="207">
        <f t="shared" si="108"/>
        <v>0</v>
      </c>
      <c r="CF28" s="206"/>
      <c r="CG28" s="206"/>
      <c r="CH28" s="207">
        <f t="shared" si="109"/>
        <v>0</v>
      </c>
      <c r="CI28" s="206"/>
      <c r="CJ28" s="206"/>
      <c r="CK28" s="207">
        <f t="shared" si="110"/>
        <v>0</v>
      </c>
      <c r="CL28" s="206"/>
      <c r="CM28" s="206"/>
      <c r="CN28" s="207">
        <f t="shared" si="111"/>
        <v>0</v>
      </c>
      <c r="CO28" s="206"/>
      <c r="CP28" s="206"/>
      <c r="CQ28" s="207">
        <f t="shared" si="112"/>
        <v>0</v>
      </c>
      <c r="CR28" s="206"/>
      <c r="CS28" s="206"/>
      <c r="CT28" s="207">
        <f t="shared" si="113"/>
        <v>0</v>
      </c>
      <c r="CU28" s="206"/>
      <c r="CV28" s="206"/>
      <c r="CW28" s="207">
        <f t="shared" si="114"/>
        <v>0</v>
      </c>
      <c r="CX28" s="206"/>
      <c r="CY28" s="206"/>
      <c r="CZ28" s="207">
        <f t="shared" si="115"/>
        <v>0</v>
      </c>
      <c r="DA28" s="206"/>
      <c r="DB28" s="206"/>
      <c r="DC28" s="207">
        <f t="shared" si="116"/>
        <v>0</v>
      </c>
      <c r="DD28" s="206"/>
      <c r="DE28" s="206"/>
      <c r="DF28" s="207">
        <f t="shared" si="117"/>
        <v>0</v>
      </c>
      <c r="DG28" s="206"/>
      <c r="DH28" s="206"/>
      <c r="DI28" s="207">
        <f t="shared" si="118"/>
        <v>0</v>
      </c>
      <c r="DJ28" s="206"/>
      <c r="DK28" s="206"/>
      <c r="DL28" s="207">
        <f t="shared" si="119"/>
        <v>0</v>
      </c>
      <c r="DM28" s="206"/>
      <c r="DN28" s="206"/>
      <c r="DO28" s="207">
        <f t="shared" si="120"/>
        <v>0</v>
      </c>
      <c r="DP28" s="206"/>
      <c r="DQ28" s="206"/>
      <c r="DR28" s="207">
        <f t="shared" si="121"/>
        <v>0</v>
      </c>
      <c r="DS28" s="206"/>
      <c r="DT28" s="206"/>
      <c r="DU28" s="207">
        <f t="shared" si="122"/>
        <v>0</v>
      </c>
      <c r="DV28" s="206"/>
      <c r="DW28" s="206"/>
      <c r="DX28" s="207">
        <f t="shared" si="123"/>
        <v>0</v>
      </c>
      <c r="EB28" s="201"/>
      <c r="EC28" s="257">
        <f t="shared" si="42"/>
        <v>43008</v>
      </c>
      <c r="ED28" s="39">
        <f t="shared" si="43"/>
        <v>14</v>
      </c>
      <c r="EJ28" s="257"/>
      <c r="EK28" s="261"/>
      <c r="EL28" s="261"/>
      <c r="EM28" s="261"/>
    </row>
    <row r="29" spans="1:145" x14ac:dyDescent="0.2">
      <c r="A29" s="39">
        <f t="shared" si="41"/>
        <v>15</v>
      </c>
      <c r="B29" s="184"/>
      <c r="C29" s="184"/>
      <c r="D29" s="185"/>
      <c r="E29" s="38">
        <f t="shared" si="0"/>
        <v>42917</v>
      </c>
      <c r="F29" s="190"/>
      <c r="G29" s="206"/>
      <c r="H29" s="207"/>
      <c r="I29" s="206"/>
      <c r="J29" s="206"/>
      <c r="K29" s="207">
        <f t="shared" si="84"/>
        <v>0</v>
      </c>
      <c r="L29" s="206"/>
      <c r="M29" s="206"/>
      <c r="N29" s="207">
        <f t="shared" si="85"/>
        <v>0</v>
      </c>
      <c r="O29" s="206"/>
      <c r="P29" s="206"/>
      <c r="Q29" s="207">
        <f t="shared" si="86"/>
        <v>0</v>
      </c>
      <c r="R29" s="206"/>
      <c r="S29" s="206"/>
      <c r="T29" s="207">
        <f t="shared" si="87"/>
        <v>0</v>
      </c>
      <c r="U29" s="206"/>
      <c r="V29" s="206"/>
      <c r="W29" s="207">
        <f t="shared" si="88"/>
        <v>0</v>
      </c>
      <c r="X29" s="206"/>
      <c r="Y29" s="206"/>
      <c r="Z29" s="207">
        <f t="shared" si="89"/>
        <v>0</v>
      </c>
      <c r="AA29" s="206"/>
      <c r="AB29" s="206"/>
      <c r="AC29" s="207">
        <f t="shared" si="90"/>
        <v>0</v>
      </c>
      <c r="AD29" s="206"/>
      <c r="AE29" s="206"/>
      <c r="AF29" s="207">
        <f t="shared" si="91"/>
        <v>0</v>
      </c>
      <c r="AG29" s="206"/>
      <c r="AH29" s="206"/>
      <c r="AI29" s="207">
        <f t="shared" si="92"/>
        <v>0</v>
      </c>
      <c r="AJ29" s="206"/>
      <c r="AK29" s="206"/>
      <c r="AL29" s="207">
        <f t="shared" si="93"/>
        <v>0</v>
      </c>
      <c r="AM29" s="206"/>
      <c r="AN29" s="206"/>
      <c r="AO29" s="207">
        <f t="shared" si="94"/>
        <v>0</v>
      </c>
      <c r="AP29" s="206"/>
      <c r="AQ29" s="206"/>
      <c r="AR29" s="207">
        <f t="shared" si="95"/>
        <v>0</v>
      </c>
      <c r="AS29" s="206"/>
      <c r="AT29" s="206"/>
      <c r="AU29" s="207">
        <f t="shared" si="96"/>
        <v>0</v>
      </c>
      <c r="AV29" s="206"/>
      <c r="AW29" s="206"/>
      <c r="AX29" s="207">
        <f t="shared" si="97"/>
        <v>0</v>
      </c>
      <c r="AY29" s="206"/>
      <c r="AZ29" s="206"/>
      <c r="BA29" s="207">
        <f t="shared" si="98"/>
        <v>0</v>
      </c>
      <c r="BB29" s="206"/>
      <c r="BC29" s="206"/>
      <c r="BD29" s="207">
        <f t="shared" si="99"/>
        <v>0</v>
      </c>
      <c r="BE29" s="206"/>
      <c r="BF29" s="206"/>
      <c r="BG29" s="207">
        <f t="shared" si="100"/>
        <v>0</v>
      </c>
      <c r="BH29" s="206"/>
      <c r="BI29" s="206"/>
      <c r="BJ29" s="207">
        <f t="shared" si="101"/>
        <v>0</v>
      </c>
      <c r="BK29" s="206"/>
      <c r="BL29" s="206"/>
      <c r="BM29" s="207">
        <f t="shared" si="102"/>
        <v>0</v>
      </c>
      <c r="BN29" s="206"/>
      <c r="BO29" s="206"/>
      <c r="BP29" s="207">
        <f t="shared" si="103"/>
        <v>0</v>
      </c>
      <c r="BQ29" s="206"/>
      <c r="BR29" s="206"/>
      <c r="BS29" s="207">
        <f t="shared" si="104"/>
        <v>0</v>
      </c>
      <c r="BT29" s="206"/>
      <c r="BU29" s="206"/>
      <c r="BV29" s="207">
        <f t="shared" si="105"/>
        <v>0</v>
      </c>
      <c r="BW29" s="206"/>
      <c r="BX29" s="206"/>
      <c r="BY29" s="207">
        <f t="shared" si="106"/>
        <v>0</v>
      </c>
      <c r="BZ29" s="206"/>
      <c r="CA29" s="206"/>
      <c r="CB29" s="207">
        <f t="shared" si="107"/>
        <v>0</v>
      </c>
      <c r="CC29" s="206"/>
      <c r="CD29" s="206"/>
      <c r="CE29" s="207">
        <f t="shared" si="108"/>
        <v>0</v>
      </c>
      <c r="CF29" s="206"/>
      <c r="CG29" s="206"/>
      <c r="CH29" s="207">
        <f t="shared" si="109"/>
        <v>0</v>
      </c>
      <c r="CI29" s="206"/>
      <c r="CJ29" s="206"/>
      <c r="CK29" s="207">
        <f t="shared" si="110"/>
        <v>0</v>
      </c>
      <c r="CL29" s="206"/>
      <c r="CM29" s="206"/>
      <c r="CN29" s="207">
        <f t="shared" si="111"/>
        <v>0</v>
      </c>
      <c r="CO29" s="206"/>
      <c r="CP29" s="206"/>
      <c r="CQ29" s="207">
        <f t="shared" si="112"/>
        <v>0</v>
      </c>
      <c r="CR29" s="206"/>
      <c r="CS29" s="206"/>
      <c r="CT29" s="207">
        <f t="shared" si="113"/>
        <v>0</v>
      </c>
      <c r="CU29" s="206"/>
      <c r="CV29" s="206"/>
      <c r="CW29" s="207">
        <f t="shared" si="114"/>
        <v>0</v>
      </c>
      <c r="CX29" s="206"/>
      <c r="CY29" s="206"/>
      <c r="CZ29" s="207">
        <f t="shared" si="115"/>
        <v>0</v>
      </c>
      <c r="DA29" s="206"/>
      <c r="DB29" s="206"/>
      <c r="DC29" s="207">
        <f t="shared" si="116"/>
        <v>0</v>
      </c>
      <c r="DD29" s="206"/>
      <c r="DE29" s="206"/>
      <c r="DF29" s="207">
        <f t="shared" si="117"/>
        <v>0</v>
      </c>
      <c r="DG29" s="206"/>
      <c r="DH29" s="206"/>
      <c r="DI29" s="207">
        <f t="shared" si="118"/>
        <v>0</v>
      </c>
      <c r="DJ29" s="206"/>
      <c r="DK29" s="206"/>
      <c r="DL29" s="207">
        <f t="shared" si="119"/>
        <v>0</v>
      </c>
      <c r="DM29" s="206"/>
      <c r="DN29" s="206"/>
      <c r="DO29" s="207">
        <f t="shared" si="120"/>
        <v>0</v>
      </c>
      <c r="DP29" s="206"/>
      <c r="DQ29" s="206"/>
      <c r="DR29" s="207">
        <f t="shared" si="121"/>
        <v>0</v>
      </c>
      <c r="DS29" s="206"/>
      <c r="DT29" s="206"/>
      <c r="DU29" s="207">
        <f t="shared" si="122"/>
        <v>0</v>
      </c>
      <c r="DV29" s="206"/>
      <c r="DW29" s="206"/>
      <c r="DX29" s="207">
        <f t="shared" si="123"/>
        <v>0</v>
      </c>
      <c r="EB29" s="201"/>
      <c r="EC29" s="257">
        <f t="shared" si="42"/>
        <v>43015</v>
      </c>
      <c r="ED29" s="39">
        <f t="shared" si="43"/>
        <v>15</v>
      </c>
      <c r="EJ29" s="257"/>
      <c r="EK29" s="261"/>
      <c r="EL29" s="261"/>
      <c r="EM29" s="261"/>
    </row>
    <row r="30" spans="1:145" x14ac:dyDescent="0.2">
      <c r="A30" s="39">
        <f t="shared" si="41"/>
        <v>16</v>
      </c>
      <c r="B30" s="184"/>
      <c r="C30" s="184"/>
      <c r="D30" s="185"/>
      <c r="E30" s="38">
        <f t="shared" si="0"/>
        <v>42917</v>
      </c>
      <c r="F30" s="190"/>
      <c r="G30" s="206"/>
      <c r="H30" s="207"/>
      <c r="I30" s="206"/>
      <c r="J30" s="206"/>
      <c r="K30" s="207">
        <f t="shared" si="84"/>
        <v>0</v>
      </c>
      <c r="L30" s="206"/>
      <c r="M30" s="206"/>
      <c r="N30" s="207">
        <f t="shared" si="85"/>
        <v>0</v>
      </c>
      <c r="O30" s="206"/>
      <c r="P30" s="206"/>
      <c r="Q30" s="207">
        <f t="shared" si="86"/>
        <v>0</v>
      </c>
      <c r="R30" s="206"/>
      <c r="S30" s="206"/>
      <c r="T30" s="207">
        <f t="shared" si="87"/>
        <v>0</v>
      </c>
      <c r="U30" s="206"/>
      <c r="V30" s="206"/>
      <c r="W30" s="207">
        <f t="shared" si="88"/>
        <v>0</v>
      </c>
      <c r="X30" s="206"/>
      <c r="Y30" s="206"/>
      <c r="Z30" s="207">
        <f t="shared" si="89"/>
        <v>0</v>
      </c>
      <c r="AA30" s="206"/>
      <c r="AB30" s="206"/>
      <c r="AC30" s="207">
        <f t="shared" si="90"/>
        <v>0</v>
      </c>
      <c r="AD30" s="206"/>
      <c r="AE30" s="206"/>
      <c r="AF30" s="207">
        <f t="shared" si="91"/>
        <v>0</v>
      </c>
      <c r="AG30" s="206"/>
      <c r="AH30" s="206"/>
      <c r="AI30" s="207">
        <f t="shared" si="92"/>
        <v>0</v>
      </c>
      <c r="AJ30" s="206"/>
      <c r="AK30" s="206"/>
      <c r="AL30" s="207">
        <f t="shared" si="93"/>
        <v>0</v>
      </c>
      <c r="AM30" s="206"/>
      <c r="AN30" s="206"/>
      <c r="AO30" s="207">
        <f t="shared" si="94"/>
        <v>0</v>
      </c>
      <c r="AP30" s="206"/>
      <c r="AQ30" s="206"/>
      <c r="AR30" s="207">
        <f t="shared" si="95"/>
        <v>0</v>
      </c>
      <c r="AS30" s="206"/>
      <c r="AT30" s="206"/>
      <c r="AU30" s="207">
        <f t="shared" si="96"/>
        <v>0</v>
      </c>
      <c r="AV30" s="206"/>
      <c r="AW30" s="206"/>
      <c r="AX30" s="207">
        <f t="shared" si="97"/>
        <v>0</v>
      </c>
      <c r="AY30" s="206"/>
      <c r="AZ30" s="206"/>
      <c r="BA30" s="207">
        <f t="shared" si="98"/>
        <v>0</v>
      </c>
      <c r="BB30" s="206"/>
      <c r="BC30" s="206"/>
      <c r="BD30" s="207">
        <f t="shared" si="99"/>
        <v>0</v>
      </c>
      <c r="BE30" s="206"/>
      <c r="BF30" s="206"/>
      <c r="BG30" s="207">
        <f t="shared" si="100"/>
        <v>0</v>
      </c>
      <c r="BH30" s="206"/>
      <c r="BI30" s="206"/>
      <c r="BJ30" s="207">
        <f t="shared" si="101"/>
        <v>0</v>
      </c>
      <c r="BK30" s="206"/>
      <c r="BL30" s="206"/>
      <c r="BM30" s="207">
        <f t="shared" si="102"/>
        <v>0</v>
      </c>
      <c r="BN30" s="206"/>
      <c r="BO30" s="206"/>
      <c r="BP30" s="207">
        <f t="shared" si="103"/>
        <v>0</v>
      </c>
      <c r="BQ30" s="206"/>
      <c r="BR30" s="206"/>
      <c r="BS30" s="207">
        <f t="shared" si="104"/>
        <v>0</v>
      </c>
      <c r="BT30" s="206"/>
      <c r="BU30" s="206"/>
      <c r="BV30" s="207">
        <f t="shared" si="105"/>
        <v>0</v>
      </c>
      <c r="BW30" s="206"/>
      <c r="BX30" s="206"/>
      <c r="BY30" s="207">
        <f t="shared" si="106"/>
        <v>0</v>
      </c>
      <c r="BZ30" s="206"/>
      <c r="CA30" s="206"/>
      <c r="CB30" s="207">
        <f t="shared" si="107"/>
        <v>0</v>
      </c>
      <c r="CC30" s="206"/>
      <c r="CD30" s="206"/>
      <c r="CE30" s="207">
        <f t="shared" si="108"/>
        <v>0</v>
      </c>
      <c r="CF30" s="206"/>
      <c r="CG30" s="206"/>
      <c r="CH30" s="207">
        <f t="shared" si="109"/>
        <v>0</v>
      </c>
      <c r="CI30" s="206"/>
      <c r="CJ30" s="206"/>
      <c r="CK30" s="207">
        <f t="shared" si="110"/>
        <v>0</v>
      </c>
      <c r="CL30" s="206"/>
      <c r="CM30" s="206"/>
      <c r="CN30" s="207">
        <f t="shared" si="111"/>
        <v>0</v>
      </c>
      <c r="CO30" s="206"/>
      <c r="CP30" s="206"/>
      <c r="CQ30" s="207">
        <f t="shared" si="112"/>
        <v>0</v>
      </c>
      <c r="CR30" s="206"/>
      <c r="CS30" s="206"/>
      <c r="CT30" s="207">
        <f t="shared" si="113"/>
        <v>0</v>
      </c>
      <c r="CU30" s="206"/>
      <c r="CV30" s="206"/>
      <c r="CW30" s="207">
        <f t="shared" si="114"/>
        <v>0</v>
      </c>
      <c r="CX30" s="206"/>
      <c r="CY30" s="206"/>
      <c r="CZ30" s="207">
        <f t="shared" si="115"/>
        <v>0</v>
      </c>
      <c r="DA30" s="206"/>
      <c r="DB30" s="206"/>
      <c r="DC30" s="207">
        <f t="shared" si="116"/>
        <v>0</v>
      </c>
      <c r="DD30" s="206"/>
      <c r="DE30" s="206"/>
      <c r="DF30" s="207">
        <f t="shared" si="117"/>
        <v>0</v>
      </c>
      <c r="DG30" s="206"/>
      <c r="DH30" s="206"/>
      <c r="DI30" s="207">
        <f t="shared" si="118"/>
        <v>0</v>
      </c>
      <c r="DJ30" s="206"/>
      <c r="DK30" s="206"/>
      <c r="DL30" s="207">
        <f t="shared" si="119"/>
        <v>0</v>
      </c>
      <c r="DM30" s="206"/>
      <c r="DN30" s="206"/>
      <c r="DO30" s="207">
        <f t="shared" si="120"/>
        <v>0</v>
      </c>
      <c r="DP30" s="206"/>
      <c r="DQ30" s="206"/>
      <c r="DR30" s="207">
        <f t="shared" si="121"/>
        <v>0</v>
      </c>
      <c r="DS30" s="206"/>
      <c r="DT30" s="206"/>
      <c r="DU30" s="207">
        <f t="shared" si="122"/>
        <v>0</v>
      </c>
      <c r="DV30" s="206"/>
      <c r="DW30" s="206"/>
      <c r="DX30" s="207">
        <f t="shared" si="123"/>
        <v>0</v>
      </c>
      <c r="EB30" s="201"/>
      <c r="EC30" s="257">
        <f t="shared" si="42"/>
        <v>43022</v>
      </c>
      <c r="ED30" s="39">
        <f t="shared" si="43"/>
        <v>16</v>
      </c>
      <c r="EJ30" s="257"/>
      <c r="EK30" s="261"/>
      <c r="EL30" s="261"/>
      <c r="EM30" s="261"/>
    </row>
    <row r="31" spans="1:145" x14ac:dyDescent="0.2">
      <c r="A31" s="39">
        <f t="shared" si="41"/>
        <v>17</v>
      </c>
      <c r="B31" s="184"/>
      <c r="C31" s="184"/>
      <c r="D31" s="185"/>
      <c r="E31" s="38">
        <f t="shared" si="0"/>
        <v>42917</v>
      </c>
      <c r="F31" s="190"/>
      <c r="G31" s="206"/>
      <c r="H31" s="207"/>
      <c r="I31" s="206"/>
      <c r="J31" s="206"/>
      <c r="K31" s="207">
        <f t="shared" si="84"/>
        <v>0</v>
      </c>
      <c r="L31" s="206"/>
      <c r="M31" s="206"/>
      <c r="N31" s="207">
        <f t="shared" si="85"/>
        <v>0</v>
      </c>
      <c r="O31" s="206"/>
      <c r="P31" s="206"/>
      <c r="Q31" s="207">
        <f t="shared" si="86"/>
        <v>0</v>
      </c>
      <c r="R31" s="206"/>
      <c r="S31" s="206"/>
      <c r="T31" s="207">
        <f t="shared" si="87"/>
        <v>0</v>
      </c>
      <c r="U31" s="206"/>
      <c r="V31" s="206"/>
      <c r="W31" s="207">
        <f t="shared" si="88"/>
        <v>0</v>
      </c>
      <c r="X31" s="206"/>
      <c r="Y31" s="206"/>
      <c r="Z31" s="207">
        <f t="shared" si="89"/>
        <v>0</v>
      </c>
      <c r="AA31" s="206"/>
      <c r="AB31" s="206"/>
      <c r="AC31" s="207">
        <f t="shared" si="90"/>
        <v>0</v>
      </c>
      <c r="AD31" s="206"/>
      <c r="AE31" s="206"/>
      <c r="AF31" s="207">
        <f t="shared" si="91"/>
        <v>0</v>
      </c>
      <c r="AG31" s="206"/>
      <c r="AH31" s="206"/>
      <c r="AI31" s="207">
        <f t="shared" si="92"/>
        <v>0</v>
      </c>
      <c r="AJ31" s="206"/>
      <c r="AK31" s="206"/>
      <c r="AL31" s="207">
        <f t="shared" si="93"/>
        <v>0</v>
      </c>
      <c r="AM31" s="206"/>
      <c r="AN31" s="206"/>
      <c r="AO31" s="207">
        <f t="shared" si="94"/>
        <v>0</v>
      </c>
      <c r="AP31" s="206"/>
      <c r="AQ31" s="206"/>
      <c r="AR31" s="207">
        <f t="shared" si="95"/>
        <v>0</v>
      </c>
      <c r="AS31" s="206"/>
      <c r="AT31" s="206"/>
      <c r="AU31" s="207">
        <f t="shared" si="96"/>
        <v>0</v>
      </c>
      <c r="AV31" s="206"/>
      <c r="AW31" s="206"/>
      <c r="AX31" s="207">
        <f t="shared" si="97"/>
        <v>0</v>
      </c>
      <c r="AY31" s="206"/>
      <c r="AZ31" s="206"/>
      <c r="BA31" s="207">
        <f t="shared" si="98"/>
        <v>0</v>
      </c>
      <c r="BB31" s="206"/>
      <c r="BC31" s="206"/>
      <c r="BD31" s="207">
        <f t="shared" si="99"/>
        <v>0</v>
      </c>
      <c r="BE31" s="206"/>
      <c r="BF31" s="206"/>
      <c r="BG31" s="207">
        <f t="shared" si="100"/>
        <v>0</v>
      </c>
      <c r="BH31" s="206"/>
      <c r="BI31" s="206"/>
      <c r="BJ31" s="207">
        <f t="shared" si="101"/>
        <v>0</v>
      </c>
      <c r="BK31" s="206"/>
      <c r="BL31" s="206"/>
      <c r="BM31" s="207">
        <f t="shared" si="102"/>
        <v>0</v>
      </c>
      <c r="BN31" s="206"/>
      <c r="BO31" s="206"/>
      <c r="BP31" s="207">
        <f t="shared" si="103"/>
        <v>0</v>
      </c>
      <c r="BQ31" s="206"/>
      <c r="BR31" s="206"/>
      <c r="BS31" s="207">
        <f t="shared" si="104"/>
        <v>0</v>
      </c>
      <c r="BT31" s="206"/>
      <c r="BU31" s="206"/>
      <c r="BV31" s="207">
        <f t="shared" si="105"/>
        <v>0</v>
      </c>
      <c r="BW31" s="206"/>
      <c r="BX31" s="206"/>
      <c r="BY31" s="207">
        <f t="shared" si="106"/>
        <v>0</v>
      </c>
      <c r="BZ31" s="206"/>
      <c r="CA31" s="206"/>
      <c r="CB31" s="207">
        <f t="shared" si="107"/>
        <v>0</v>
      </c>
      <c r="CC31" s="206"/>
      <c r="CD31" s="206"/>
      <c r="CE31" s="207">
        <f t="shared" si="108"/>
        <v>0</v>
      </c>
      <c r="CF31" s="206"/>
      <c r="CG31" s="206"/>
      <c r="CH31" s="207">
        <f t="shared" si="109"/>
        <v>0</v>
      </c>
      <c r="CI31" s="206"/>
      <c r="CJ31" s="206"/>
      <c r="CK31" s="207">
        <f t="shared" si="110"/>
        <v>0</v>
      </c>
      <c r="CL31" s="206"/>
      <c r="CM31" s="206"/>
      <c r="CN31" s="207">
        <f t="shared" si="111"/>
        <v>0</v>
      </c>
      <c r="CO31" s="206"/>
      <c r="CP31" s="206"/>
      <c r="CQ31" s="207">
        <f t="shared" si="112"/>
        <v>0</v>
      </c>
      <c r="CR31" s="206"/>
      <c r="CS31" s="206"/>
      <c r="CT31" s="207">
        <f t="shared" si="113"/>
        <v>0</v>
      </c>
      <c r="CU31" s="206"/>
      <c r="CV31" s="206"/>
      <c r="CW31" s="207">
        <f t="shared" si="114"/>
        <v>0</v>
      </c>
      <c r="CX31" s="206"/>
      <c r="CY31" s="206"/>
      <c r="CZ31" s="207">
        <f t="shared" si="115"/>
        <v>0</v>
      </c>
      <c r="DA31" s="206"/>
      <c r="DB31" s="206"/>
      <c r="DC31" s="207">
        <f t="shared" si="116"/>
        <v>0</v>
      </c>
      <c r="DD31" s="206"/>
      <c r="DE31" s="206"/>
      <c r="DF31" s="207">
        <f t="shared" si="117"/>
        <v>0</v>
      </c>
      <c r="DG31" s="206"/>
      <c r="DH31" s="206"/>
      <c r="DI31" s="207">
        <f t="shared" si="118"/>
        <v>0</v>
      </c>
      <c r="DJ31" s="206"/>
      <c r="DK31" s="206"/>
      <c r="DL31" s="207">
        <f t="shared" si="119"/>
        <v>0</v>
      </c>
      <c r="DM31" s="206"/>
      <c r="DN31" s="206"/>
      <c r="DO31" s="207">
        <f t="shared" si="120"/>
        <v>0</v>
      </c>
      <c r="DP31" s="206"/>
      <c r="DQ31" s="206"/>
      <c r="DR31" s="207">
        <f t="shared" si="121"/>
        <v>0</v>
      </c>
      <c r="DS31" s="206"/>
      <c r="DT31" s="206"/>
      <c r="DU31" s="207">
        <f t="shared" si="122"/>
        <v>0</v>
      </c>
      <c r="DV31" s="206"/>
      <c r="DW31" s="206"/>
      <c r="DX31" s="207">
        <f t="shared" si="123"/>
        <v>0</v>
      </c>
      <c r="EB31" s="201"/>
      <c r="EC31" s="257">
        <f t="shared" si="42"/>
        <v>43029</v>
      </c>
      <c r="ED31" s="39">
        <f t="shared" si="43"/>
        <v>17</v>
      </c>
    </row>
    <row r="32" spans="1:145" x14ac:dyDescent="0.2">
      <c r="A32" s="39">
        <f t="shared" si="41"/>
        <v>18</v>
      </c>
      <c r="B32" s="184"/>
      <c r="C32" s="184"/>
      <c r="D32" s="185"/>
      <c r="E32" s="38">
        <f t="shared" si="0"/>
        <v>42917</v>
      </c>
      <c r="F32" s="190"/>
      <c r="G32" s="206"/>
      <c r="H32" s="207"/>
      <c r="I32" s="206"/>
      <c r="J32" s="206"/>
      <c r="K32" s="207">
        <f t="shared" si="84"/>
        <v>0</v>
      </c>
      <c r="L32" s="206"/>
      <c r="M32" s="206"/>
      <c r="N32" s="207">
        <f t="shared" si="85"/>
        <v>0</v>
      </c>
      <c r="O32" s="206"/>
      <c r="P32" s="206"/>
      <c r="Q32" s="207">
        <f t="shared" si="86"/>
        <v>0</v>
      </c>
      <c r="R32" s="206"/>
      <c r="S32" s="206"/>
      <c r="T32" s="207">
        <f t="shared" si="87"/>
        <v>0</v>
      </c>
      <c r="U32" s="206"/>
      <c r="V32" s="206"/>
      <c r="W32" s="207">
        <f t="shared" si="88"/>
        <v>0</v>
      </c>
      <c r="X32" s="206"/>
      <c r="Y32" s="206"/>
      <c r="Z32" s="207">
        <f t="shared" si="89"/>
        <v>0</v>
      </c>
      <c r="AA32" s="206"/>
      <c r="AB32" s="206"/>
      <c r="AC32" s="207">
        <f t="shared" si="90"/>
        <v>0</v>
      </c>
      <c r="AD32" s="206"/>
      <c r="AE32" s="206"/>
      <c r="AF32" s="207">
        <f t="shared" si="91"/>
        <v>0</v>
      </c>
      <c r="AG32" s="206"/>
      <c r="AH32" s="206"/>
      <c r="AI32" s="207">
        <f t="shared" si="92"/>
        <v>0</v>
      </c>
      <c r="AJ32" s="206"/>
      <c r="AK32" s="206"/>
      <c r="AL32" s="207">
        <f t="shared" si="93"/>
        <v>0</v>
      </c>
      <c r="AM32" s="206"/>
      <c r="AN32" s="206"/>
      <c r="AO32" s="207">
        <f t="shared" si="94"/>
        <v>0</v>
      </c>
      <c r="AP32" s="206"/>
      <c r="AQ32" s="206"/>
      <c r="AR32" s="207">
        <f t="shared" si="95"/>
        <v>0</v>
      </c>
      <c r="AS32" s="206"/>
      <c r="AT32" s="206"/>
      <c r="AU32" s="207">
        <f t="shared" si="96"/>
        <v>0</v>
      </c>
      <c r="AV32" s="206"/>
      <c r="AW32" s="206"/>
      <c r="AX32" s="207">
        <f t="shared" si="97"/>
        <v>0</v>
      </c>
      <c r="AY32" s="206"/>
      <c r="AZ32" s="206"/>
      <c r="BA32" s="207">
        <f t="shared" si="98"/>
        <v>0</v>
      </c>
      <c r="BB32" s="206"/>
      <c r="BC32" s="206"/>
      <c r="BD32" s="207">
        <f t="shared" si="99"/>
        <v>0</v>
      </c>
      <c r="BE32" s="206"/>
      <c r="BF32" s="206"/>
      <c r="BG32" s="207">
        <f t="shared" si="100"/>
        <v>0</v>
      </c>
      <c r="BH32" s="206"/>
      <c r="BI32" s="206"/>
      <c r="BJ32" s="207">
        <f t="shared" si="101"/>
        <v>0</v>
      </c>
      <c r="BK32" s="206"/>
      <c r="BL32" s="206"/>
      <c r="BM32" s="207">
        <f t="shared" si="102"/>
        <v>0</v>
      </c>
      <c r="BN32" s="206"/>
      <c r="BO32" s="206"/>
      <c r="BP32" s="207">
        <f t="shared" si="103"/>
        <v>0</v>
      </c>
      <c r="BQ32" s="206"/>
      <c r="BR32" s="206"/>
      <c r="BS32" s="207">
        <f t="shared" si="104"/>
        <v>0</v>
      </c>
      <c r="BT32" s="206"/>
      <c r="BU32" s="206"/>
      <c r="BV32" s="207">
        <f t="shared" si="105"/>
        <v>0</v>
      </c>
      <c r="BW32" s="206"/>
      <c r="BX32" s="206"/>
      <c r="BY32" s="207">
        <f t="shared" si="106"/>
        <v>0</v>
      </c>
      <c r="BZ32" s="206"/>
      <c r="CA32" s="206"/>
      <c r="CB32" s="207">
        <f t="shared" si="107"/>
        <v>0</v>
      </c>
      <c r="CC32" s="206"/>
      <c r="CD32" s="206"/>
      <c r="CE32" s="207">
        <f t="shared" si="108"/>
        <v>0</v>
      </c>
      <c r="CF32" s="206"/>
      <c r="CG32" s="206"/>
      <c r="CH32" s="207">
        <f t="shared" si="109"/>
        <v>0</v>
      </c>
      <c r="CI32" s="206"/>
      <c r="CJ32" s="206"/>
      <c r="CK32" s="207">
        <f t="shared" si="110"/>
        <v>0</v>
      </c>
      <c r="CL32" s="206"/>
      <c r="CM32" s="206"/>
      <c r="CN32" s="207">
        <f t="shared" si="111"/>
        <v>0</v>
      </c>
      <c r="CO32" s="206"/>
      <c r="CP32" s="206"/>
      <c r="CQ32" s="207">
        <f t="shared" si="112"/>
        <v>0</v>
      </c>
      <c r="CR32" s="206"/>
      <c r="CS32" s="206"/>
      <c r="CT32" s="207">
        <f t="shared" si="113"/>
        <v>0</v>
      </c>
      <c r="CU32" s="206"/>
      <c r="CV32" s="206"/>
      <c r="CW32" s="207">
        <f t="shared" si="114"/>
        <v>0</v>
      </c>
      <c r="CX32" s="206"/>
      <c r="CY32" s="206"/>
      <c r="CZ32" s="207">
        <f t="shared" si="115"/>
        <v>0</v>
      </c>
      <c r="DA32" s="206"/>
      <c r="DB32" s="206"/>
      <c r="DC32" s="207">
        <f t="shared" si="116"/>
        <v>0</v>
      </c>
      <c r="DD32" s="206"/>
      <c r="DE32" s="206"/>
      <c r="DF32" s="207">
        <f t="shared" si="117"/>
        <v>0</v>
      </c>
      <c r="DG32" s="206"/>
      <c r="DH32" s="206"/>
      <c r="DI32" s="207">
        <f t="shared" si="118"/>
        <v>0</v>
      </c>
      <c r="DJ32" s="206"/>
      <c r="DK32" s="206"/>
      <c r="DL32" s="207">
        <f t="shared" si="119"/>
        <v>0</v>
      </c>
      <c r="DM32" s="206"/>
      <c r="DN32" s="206"/>
      <c r="DO32" s="207">
        <f t="shared" si="120"/>
        <v>0</v>
      </c>
      <c r="DP32" s="206"/>
      <c r="DQ32" s="206"/>
      <c r="DR32" s="207">
        <f t="shared" si="121"/>
        <v>0</v>
      </c>
      <c r="DS32" s="206"/>
      <c r="DT32" s="206"/>
      <c r="DU32" s="207">
        <f t="shared" si="122"/>
        <v>0</v>
      </c>
      <c r="DV32" s="206"/>
      <c r="DW32" s="206"/>
      <c r="DX32" s="207">
        <f t="shared" si="123"/>
        <v>0</v>
      </c>
      <c r="EB32" s="201"/>
      <c r="EC32" s="257">
        <f t="shared" si="42"/>
        <v>43036</v>
      </c>
      <c r="ED32" s="39">
        <f t="shared" si="43"/>
        <v>18</v>
      </c>
    </row>
    <row r="33" spans="1:134" x14ac:dyDescent="0.2">
      <c r="A33" s="39">
        <f t="shared" si="41"/>
        <v>19</v>
      </c>
      <c r="B33" s="184"/>
      <c r="C33" s="184"/>
      <c r="D33" s="185"/>
      <c r="E33" s="38">
        <f t="shared" si="0"/>
        <v>42917</v>
      </c>
      <c r="F33" s="190"/>
      <c r="G33" s="206"/>
      <c r="H33" s="207"/>
      <c r="I33" s="206"/>
      <c r="J33" s="206"/>
      <c r="K33" s="207">
        <f t="shared" si="84"/>
        <v>0</v>
      </c>
      <c r="L33" s="206"/>
      <c r="M33" s="206"/>
      <c r="N33" s="207">
        <f t="shared" si="85"/>
        <v>0</v>
      </c>
      <c r="O33" s="206"/>
      <c r="P33" s="206"/>
      <c r="Q33" s="207">
        <f t="shared" si="86"/>
        <v>0</v>
      </c>
      <c r="R33" s="206"/>
      <c r="S33" s="206"/>
      <c r="T33" s="207">
        <f t="shared" si="87"/>
        <v>0</v>
      </c>
      <c r="U33" s="206"/>
      <c r="V33" s="206"/>
      <c r="W33" s="207">
        <f t="shared" si="88"/>
        <v>0</v>
      </c>
      <c r="X33" s="206"/>
      <c r="Y33" s="206"/>
      <c r="Z33" s="207">
        <f t="shared" si="89"/>
        <v>0</v>
      </c>
      <c r="AA33" s="206"/>
      <c r="AB33" s="206"/>
      <c r="AC33" s="207">
        <f t="shared" si="90"/>
        <v>0</v>
      </c>
      <c r="AD33" s="206"/>
      <c r="AE33" s="206"/>
      <c r="AF33" s="207">
        <f t="shared" si="91"/>
        <v>0</v>
      </c>
      <c r="AG33" s="206"/>
      <c r="AH33" s="206"/>
      <c r="AI33" s="207">
        <f t="shared" si="92"/>
        <v>0</v>
      </c>
      <c r="AJ33" s="206"/>
      <c r="AK33" s="206"/>
      <c r="AL33" s="207">
        <f t="shared" si="93"/>
        <v>0</v>
      </c>
      <c r="AM33" s="206"/>
      <c r="AN33" s="206"/>
      <c r="AO33" s="207">
        <f t="shared" si="94"/>
        <v>0</v>
      </c>
      <c r="AP33" s="206"/>
      <c r="AQ33" s="206"/>
      <c r="AR33" s="207">
        <f t="shared" si="95"/>
        <v>0</v>
      </c>
      <c r="AS33" s="206"/>
      <c r="AT33" s="206"/>
      <c r="AU33" s="207">
        <f t="shared" si="96"/>
        <v>0</v>
      </c>
      <c r="AV33" s="206"/>
      <c r="AW33" s="206"/>
      <c r="AX33" s="207">
        <f t="shared" si="97"/>
        <v>0</v>
      </c>
      <c r="AY33" s="206"/>
      <c r="AZ33" s="206"/>
      <c r="BA33" s="207">
        <f t="shared" si="98"/>
        <v>0</v>
      </c>
      <c r="BB33" s="206"/>
      <c r="BC33" s="206"/>
      <c r="BD33" s="207">
        <f t="shared" si="99"/>
        <v>0</v>
      </c>
      <c r="BE33" s="206"/>
      <c r="BF33" s="206"/>
      <c r="BG33" s="207">
        <f t="shared" si="100"/>
        <v>0</v>
      </c>
      <c r="BH33" s="206"/>
      <c r="BI33" s="206"/>
      <c r="BJ33" s="207">
        <f t="shared" si="101"/>
        <v>0</v>
      </c>
      <c r="BK33" s="206"/>
      <c r="BL33" s="206"/>
      <c r="BM33" s="207">
        <f t="shared" si="102"/>
        <v>0</v>
      </c>
      <c r="BN33" s="206"/>
      <c r="BO33" s="206"/>
      <c r="BP33" s="207">
        <f t="shared" si="103"/>
        <v>0</v>
      </c>
      <c r="BQ33" s="206"/>
      <c r="BR33" s="206"/>
      <c r="BS33" s="207">
        <f t="shared" si="104"/>
        <v>0</v>
      </c>
      <c r="BT33" s="206"/>
      <c r="BU33" s="206"/>
      <c r="BV33" s="207">
        <f t="shared" si="105"/>
        <v>0</v>
      </c>
      <c r="BW33" s="206"/>
      <c r="BX33" s="206"/>
      <c r="BY33" s="207">
        <f t="shared" si="106"/>
        <v>0</v>
      </c>
      <c r="BZ33" s="206"/>
      <c r="CA33" s="206"/>
      <c r="CB33" s="207">
        <f t="shared" si="107"/>
        <v>0</v>
      </c>
      <c r="CC33" s="206"/>
      <c r="CD33" s="206"/>
      <c r="CE33" s="207">
        <f t="shared" si="108"/>
        <v>0</v>
      </c>
      <c r="CF33" s="206"/>
      <c r="CG33" s="206"/>
      <c r="CH33" s="207">
        <f t="shared" si="109"/>
        <v>0</v>
      </c>
      <c r="CI33" s="206"/>
      <c r="CJ33" s="206"/>
      <c r="CK33" s="207">
        <f t="shared" si="110"/>
        <v>0</v>
      </c>
      <c r="CL33" s="206"/>
      <c r="CM33" s="206"/>
      <c r="CN33" s="207">
        <f t="shared" si="111"/>
        <v>0</v>
      </c>
      <c r="CO33" s="206"/>
      <c r="CP33" s="206"/>
      <c r="CQ33" s="207">
        <f t="shared" si="112"/>
        <v>0</v>
      </c>
      <c r="CR33" s="206"/>
      <c r="CS33" s="206"/>
      <c r="CT33" s="207">
        <f t="shared" si="113"/>
        <v>0</v>
      </c>
      <c r="CU33" s="206"/>
      <c r="CV33" s="206"/>
      <c r="CW33" s="207">
        <f t="shared" si="114"/>
        <v>0</v>
      </c>
      <c r="CX33" s="206"/>
      <c r="CY33" s="206"/>
      <c r="CZ33" s="207">
        <f t="shared" si="115"/>
        <v>0</v>
      </c>
      <c r="DA33" s="206"/>
      <c r="DB33" s="206"/>
      <c r="DC33" s="207">
        <f t="shared" si="116"/>
        <v>0</v>
      </c>
      <c r="DD33" s="206"/>
      <c r="DE33" s="206"/>
      <c r="DF33" s="207">
        <f t="shared" si="117"/>
        <v>0</v>
      </c>
      <c r="DG33" s="206"/>
      <c r="DH33" s="206"/>
      <c r="DI33" s="207">
        <f t="shared" si="118"/>
        <v>0</v>
      </c>
      <c r="DJ33" s="206"/>
      <c r="DK33" s="206"/>
      <c r="DL33" s="207">
        <f t="shared" si="119"/>
        <v>0</v>
      </c>
      <c r="DM33" s="206"/>
      <c r="DN33" s="206"/>
      <c r="DO33" s="207">
        <f t="shared" si="120"/>
        <v>0</v>
      </c>
      <c r="DP33" s="206"/>
      <c r="DQ33" s="206"/>
      <c r="DR33" s="207">
        <f t="shared" si="121"/>
        <v>0</v>
      </c>
      <c r="DS33" s="206"/>
      <c r="DT33" s="206"/>
      <c r="DU33" s="207">
        <f t="shared" si="122"/>
        <v>0</v>
      </c>
      <c r="DV33" s="206"/>
      <c r="DW33" s="206"/>
      <c r="DX33" s="207">
        <f t="shared" si="123"/>
        <v>0</v>
      </c>
      <c r="EB33" s="201"/>
      <c r="EC33" s="257">
        <f t="shared" si="42"/>
        <v>43043</v>
      </c>
      <c r="ED33" s="39">
        <f t="shared" si="43"/>
        <v>19</v>
      </c>
    </row>
    <row r="34" spans="1:134" x14ac:dyDescent="0.2">
      <c r="A34" s="39">
        <f t="shared" si="41"/>
        <v>20</v>
      </c>
      <c r="B34" s="184"/>
      <c r="C34" s="184"/>
      <c r="D34" s="185"/>
      <c r="E34" s="38">
        <f t="shared" si="0"/>
        <v>42917</v>
      </c>
      <c r="F34" s="190"/>
      <c r="G34" s="206"/>
      <c r="H34" s="207"/>
      <c r="I34" s="206"/>
      <c r="J34" s="206"/>
      <c r="K34" s="207">
        <f t="shared" si="84"/>
        <v>0</v>
      </c>
      <c r="L34" s="206"/>
      <c r="M34" s="206"/>
      <c r="N34" s="207">
        <f t="shared" si="85"/>
        <v>0</v>
      </c>
      <c r="O34" s="206"/>
      <c r="P34" s="206"/>
      <c r="Q34" s="207">
        <f t="shared" si="86"/>
        <v>0</v>
      </c>
      <c r="R34" s="206"/>
      <c r="S34" s="206"/>
      <c r="T34" s="207">
        <f t="shared" si="87"/>
        <v>0</v>
      </c>
      <c r="U34" s="206"/>
      <c r="V34" s="206"/>
      <c r="W34" s="207">
        <f t="shared" si="88"/>
        <v>0</v>
      </c>
      <c r="X34" s="206"/>
      <c r="Y34" s="206"/>
      <c r="Z34" s="207">
        <f t="shared" si="89"/>
        <v>0</v>
      </c>
      <c r="AA34" s="206"/>
      <c r="AB34" s="206"/>
      <c r="AC34" s="207">
        <f t="shared" si="90"/>
        <v>0</v>
      </c>
      <c r="AD34" s="206"/>
      <c r="AE34" s="206"/>
      <c r="AF34" s="207">
        <f t="shared" si="91"/>
        <v>0</v>
      </c>
      <c r="AG34" s="206"/>
      <c r="AH34" s="206"/>
      <c r="AI34" s="207">
        <f t="shared" si="92"/>
        <v>0</v>
      </c>
      <c r="AJ34" s="206"/>
      <c r="AK34" s="206"/>
      <c r="AL34" s="207">
        <f t="shared" si="93"/>
        <v>0</v>
      </c>
      <c r="AM34" s="206"/>
      <c r="AN34" s="206"/>
      <c r="AO34" s="207">
        <f t="shared" si="94"/>
        <v>0</v>
      </c>
      <c r="AP34" s="206"/>
      <c r="AQ34" s="206"/>
      <c r="AR34" s="207">
        <f t="shared" si="95"/>
        <v>0</v>
      </c>
      <c r="AS34" s="206"/>
      <c r="AT34" s="206"/>
      <c r="AU34" s="207">
        <f t="shared" si="96"/>
        <v>0</v>
      </c>
      <c r="AV34" s="206"/>
      <c r="AW34" s="206"/>
      <c r="AX34" s="207">
        <f t="shared" si="97"/>
        <v>0</v>
      </c>
      <c r="AY34" s="206"/>
      <c r="AZ34" s="206"/>
      <c r="BA34" s="207">
        <f t="shared" si="98"/>
        <v>0</v>
      </c>
      <c r="BB34" s="206"/>
      <c r="BC34" s="206"/>
      <c r="BD34" s="207">
        <f t="shared" si="99"/>
        <v>0</v>
      </c>
      <c r="BE34" s="206"/>
      <c r="BF34" s="206"/>
      <c r="BG34" s="207">
        <f t="shared" si="100"/>
        <v>0</v>
      </c>
      <c r="BH34" s="206"/>
      <c r="BI34" s="206"/>
      <c r="BJ34" s="207">
        <f t="shared" si="101"/>
        <v>0</v>
      </c>
      <c r="BK34" s="206"/>
      <c r="BL34" s="206"/>
      <c r="BM34" s="207">
        <f t="shared" si="102"/>
        <v>0</v>
      </c>
      <c r="BN34" s="206"/>
      <c r="BO34" s="206"/>
      <c r="BP34" s="207">
        <f t="shared" si="103"/>
        <v>0</v>
      </c>
      <c r="BQ34" s="206"/>
      <c r="BR34" s="206"/>
      <c r="BS34" s="207">
        <f t="shared" si="104"/>
        <v>0</v>
      </c>
      <c r="BT34" s="206"/>
      <c r="BU34" s="206"/>
      <c r="BV34" s="207">
        <f t="shared" si="105"/>
        <v>0</v>
      </c>
      <c r="BW34" s="206"/>
      <c r="BX34" s="206"/>
      <c r="BY34" s="207">
        <f t="shared" si="106"/>
        <v>0</v>
      </c>
      <c r="BZ34" s="206"/>
      <c r="CA34" s="206"/>
      <c r="CB34" s="207">
        <f t="shared" si="107"/>
        <v>0</v>
      </c>
      <c r="CC34" s="206"/>
      <c r="CD34" s="206"/>
      <c r="CE34" s="207">
        <f t="shared" si="108"/>
        <v>0</v>
      </c>
      <c r="CF34" s="206"/>
      <c r="CG34" s="206"/>
      <c r="CH34" s="207">
        <f t="shared" si="109"/>
        <v>0</v>
      </c>
      <c r="CI34" s="206"/>
      <c r="CJ34" s="206"/>
      <c r="CK34" s="207">
        <f t="shared" si="110"/>
        <v>0</v>
      </c>
      <c r="CL34" s="206"/>
      <c r="CM34" s="206"/>
      <c r="CN34" s="207">
        <f t="shared" si="111"/>
        <v>0</v>
      </c>
      <c r="CO34" s="206"/>
      <c r="CP34" s="206"/>
      <c r="CQ34" s="207">
        <f t="shared" si="112"/>
        <v>0</v>
      </c>
      <c r="CR34" s="206"/>
      <c r="CS34" s="206"/>
      <c r="CT34" s="207">
        <f t="shared" si="113"/>
        <v>0</v>
      </c>
      <c r="CU34" s="206"/>
      <c r="CV34" s="206"/>
      <c r="CW34" s="207">
        <f t="shared" si="114"/>
        <v>0</v>
      </c>
      <c r="CX34" s="206"/>
      <c r="CY34" s="206"/>
      <c r="CZ34" s="207">
        <f t="shared" si="115"/>
        <v>0</v>
      </c>
      <c r="DA34" s="206"/>
      <c r="DB34" s="206"/>
      <c r="DC34" s="207">
        <f t="shared" si="116"/>
        <v>0</v>
      </c>
      <c r="DD34" s="206"/>
      <c r="DE34" s="206"/>
      <c r="DF34" s="207">
        <f t="shared" si="117"/>
        <v>0</v>
      </c>
      <c r="DG34" s="206"/>
      <c r="DH34" s="206"/>
      <c r="DI34" s="207">
        <f t="shared" si="118"/>
        <v>0</v>
      </c>
      <c r="DJ34" s="206"/>
      <c r="DK34" s="206"/>
      <c r="DL34" s="207">
        <f t="shared" si="119"/>
        <v>0</v>
      </c>
      <c r="DM34" s="206"/>
      <c r="DN34" s="206"/>
      <c r="DO34" s="207">
        <f t="shared" si="120"/>
        <v>0</v>
      </c>
      <c r="DP34" s="206"/>
      <c r="DQ34" s="206"/>
      <c r="DR34" s="207">
        <f t="shared" si="121"/>
        <v>0</v>
      </c>
      <c r="DS34" s="206"/>
      <c r="DT34" s="206"/>
      <c r="DU34" s="207">
        <f t="shared" si="122"/>
        <v>0</v>
      </c>
      <c r="DV34" s="206"/>
      <c r="DW34" s="206"/>
      <c r="DX34" s="207">
        <f t="shared" si="123"/>
        <v>0</v>
      </c>
      <c r="EB34" s="201"/>
      <c r="EC34" s="257">
        <f t="shared" si="42"/>
        <v>43050</v>
      </c>
      <c r="ED34" s="39">
        <f t="shared" si="43"/>
        <v>20</v>
      </c>
    </row>
    <row r="35" spans="1:134" x14ac:dyDescent="0.2">
      <c r="A35" s="39">
        <f t="shared" si="41"/>
        <v>21</v>
      </c>
      <c r="B35" s="184"/>
      <c r="C35" s="186"/>
      <c r="D35" s="185"/>
      <c r="E35" s="38">
        <f t="shared" si="0"/>
        <v>42917</v>
      </c>
      <c r="F35" s="190"/>
      <c r="G35" s="206"/>
      <c r="H35" s="207"/>
      <c r="I35" s="206"/>
      <c r="J35" s="206"/>
      <c r="K35" s="207">
        <f t="shared" si="84"/>
        <v>0</v>
      </c>
      <c r="L35" s="206"/>
      <c r="M35" s="206"/>
      <c r="N35" s="207">
        <f t="shared" si="85"/>
        <v>0</v>
      </c>
      <c r="O35" s="206"/>
      <c r="P35" s="206"/>
      <c r="Q35" s="207">
        <f t="shared" si="86"/>
        <v>0</v>
      </c>
      <c r="R35" s="206"/>
      <c r="S35" s="206"/>
      <c r="T35" s="207">
        <f t="shared" si="87"/>
        <v>0</v>
      </c>
      <c r="U35" s="206"/>
      <c r="V35" s="206"/>
      <c r="W35" s="207">
        <f t="shared" si="88"/>
        <v>0</v>
      </c>
      <c r="X35" s="206"/>
      <c r="Y35" s="206"/>
      <c r="Z35" s="207">
        <f t="shared" si="89"/>
        <v>0</v>
      </c>
      <c r="AA35" s="206"/>
      <c r="AB35" s="206"/>
      <c r="AC35" s="207">
        <f t="shared" si="90"/>
        <v>0</v>
      </c>
      <c r="AD35" s="206"/>
      <c r="AE35" s="206"/>
      <c r="AF35" s="207">
        <f t="shared" si="91"/>
        <v>0</v>
      </c>
      <c r="AG35" s="206"/>
      <c r="AH35" s="206"/>
      <c r="AI35" s="207">
        <f t="shared" si="92"/>
        <v>0</v>
      </c>
      <c r="AJ35" s="206"/>
      <c r="AK35" s="206"/>
      <c r="AL35" s="207">
        <f t="shared" si="93"/>
        <v>0</v>
      </c>
      <c r="AM35" s="206"/>
      <c r="AN35" s="206"/>
      <c r="AO35" s="207">
        <f t="shared" si="94"/>
        <v>0</v>
      </c>
      <c r="AP35" s="206"/>
      <c r="AQ35" s="206"/>
      <c r="AR35" s="207">
        <f t="shared" si="95"/>
        <v>0</v>
      </c>
      <c r="AS35" s="206"/>
      <c r="AT35" s="206"/>
      <c r="AU35" s="207">
        <f t="shared" si="96"/>
        <v>0</v>
      </c>
      <c r="AV35" s="206"/>
      <c r="AW35" s="206"/>
      <c r="AX35" s="207">
        <f t="shared" si="97"/>
        <v>0</v>
      </c>
      <c r="AY35" s="206"/>
      <c r="AZ35" s="206"/>
      <c r="BA35" s="207">
        <f t="shared" si="98"/>
        <v>0</v>
      </c>
      <c r="BB35" s="206"/>
      <c r="BC35" s="206"/>
      <c r="BD35" s="207">
        <f t="shared" si="99"/>
        <v>0</v>
      </c>
      <c r="BE35" s="206"/>
      <c r="BF35" s="206"/>
      <c r="BG35" s="207">
        <f t="shared" si="100"/>
        <v>0</v>
      </c>
      <c r="BH35" s="206"/>
      <c r="BI35" s="206"/>
      <c r="BJ35" s="207">
        <f t="shared" si="101"/>
        <v>0</v>
      </c>
      <c r="BK35" s="206"/>
      <c r="BL35" s="206"/>
      <c r="BM35" s="207">
        <f t="shared" si="102"/>
        <v>0</v>
      </c>
      <c r="BN35" s="206"/>
      <c r="BO35" s="206"/>
      <c r="BP35" s="207">
        <f t="shared" si="103"/>
        <v>0</v>
      </c>
      <c r="BQ35" s="206"/>
      <c r="BR35" s="206"/>
      <c r="BS35" s="207">
        <f t="shared" si="104"/>
        <v>0</v>
      </c>
      <c r="BT35" s="206"/>
      <c r="BU35" s="206"/>
      <c r="BV35" s="207">
        <f t="shared" si="105"/>
        <v>0</v>
      </c>
      <c r="BW35" s="206"/>
      <c r="BX35" s="206"/>
      <c r="BY35" s="207">
        <f t="shared" si="106"/>
        <v>0</v>
      </c>
      <c r="BZ35" s="206"/>
      <c r="CA35" s="206"/>
      <c r="CB35" s="207">
        <f t="shared" si="107"/>
        <v>0</v>
      </c>
      <c r="CC35" s="206"/>
      <c r="CD35" s="206"/>
      <c r="CE35" s="207">
        <f t="shared" si="108"/>
        <v>0</v>
      </c>
      <c r="CF35" s="206"/>
      <c r="CG35" s="206"/>
      <c r="CH35" s="207">
        <f t="shared" si="109"/>
        <v>0</v>
      </c>
      <c r="CI35" s="206"/>
      <c r="CJ35" s="206"/>
      <c r="CK35" s="207">
        <f t="shared" si="110"/>
        <v>0</v>
      </c>
      <c r="CL35" s="206"/>
      <c r="CM35" s="206"/>
      <c r="CN35" s="207">
        <f t="shared" si="111"/>
        <v>0</v>
      </c>
      <c r="CO35" s="206"/>
      <c r="CP35" s="206"/>
      <c r="CQ35" s="207">
        <f t="shared" si="112"/>
        <v>0</v>
      </c>
      <c r="CR35" s="206"/>
      <c r="CS35" s="206"/>
      <c r="CT35" s="207">
        <f t="shared" si="113"/>
        <v>0</v>
      </c>
      <c r="CU35" s="206"/>
      <c r="CV35" s="206"/>
      <c r="CW35" s="207">
        <f t="shared" si="114"/>
        <v>0</v>
      </c>
      <c r="CX35" s="206"/>
      <c r="CY35" s="206"/>
      <c r="CZ35" s="207">
        <f t="shared" si="115"/>
        <v>0</v>
      </c>
      <c r="DA35" s="206"/>
      <c r="DB35" s="206"/>
      <c r="DC35" s="207">
        <f t="shared" si="116"/>
        <v>0</v>
      </c>
      <c r="DD35" s="206"/>
      <c r="DE35" s="206"/>
      <c r="DF35" s="207">
        <f t="shared" si="117"/>
        <v>0</v>
      </c>
      <c r="DG35" s="206"/>
      <c r="DH35" s="206"/>
      <c r="DI35" s="207">
        <f t="shared" si="118"/>
        <v>0</v>
      </c>
      <c r="DJ35" s="206"/>
      <c r="DK35" s="206"/>
      <c r="DL35" s="207">
        <f t="shared" si="119"/>
        <v>0</v>
      </c>
      <c r="DM35" s="206"/>
      <c r="DN35" s="206"/>
      <c r="DO35" s="207">
        <f t="shared" si="120"/>
        <v>0</v>
      </c>
      <c r="DP35" s="206"/>
      <c r="DQ35" s="206"/>
      <c r="DR35" s="207">
        <f t="shared" si="121"/>
        <v>0</v>
      </c>
      <c r="DS35" s="206"/>
      <c r="DT35" s="206"/>
      <c r="DU35" s="207">
        <f t="shared" si="122"/>
        <v>0</v>
      </c>
      <c r="DV35" s="206"/>
      <c r="DW35" s="206"/>
      <c r="DX35" s="207">
        <f t="shared" si="123"/>
        <v>0</v>
      </c>
      <c r="EB35" s="201"/>
      <c r="EC35" s="257">
        <f t="shared" si="42"/>
        <v>43057</v>
      </c>
      <c r="ED35" s="39">
        <f t="shared" si="43"/>
        <v>21</v>
      </c>
    </row>
    <row r="36" spans="1:134" x14ac:dyDescent="0.2">
      <c r="A36" s="39">
        <f t="shared" si="41"/>
        <v>22</v>
      </c>
      <c r="B36" s="184"/>
      <c r="C36" s="184"/>
      <c r="D36" s="185"/>
      <c r="E36" s="38">
        <f t="shared" si="0"/>
        <v>42917</v>
      </c>
      <c r="F36" s="190"/>
      <c r="G36" s="206"/>
      <c r="H36" s="207"/>
      <c r="I36" s="206"/>
      <c r="J36" s="206"/>
      <c r="K36" s="207">
        <f t="shared" si="84"/>
        <v>0</v>
      </c>
      <c r="L36" s="206"/>
      <c r="M36" s="206"/>
      <c r="N36" s="207">
        <f t="shared" si="85"/>
        <v>0</v>
      </c>
      <c r="O36" s="206"/>
      <c r="P36" s="206"/>
      <c r="Q36" s="207">
        <f t="shared" si="86"/>
        <v>0</v>
      </c>
      <c r="R36" s="206"/>
      <c r="S36" s="206"/>
      <c r="T36" s="207">
        <f t="shared" si="87"/>
        <v>0</v>
      </c>
      <c r="U36" s="206"/>
      <c r="V36" s="206"/>
      <c r="W36" s="207">
        <f t="shared" si="88"/>
        <v>0</v>
      </c>
      <c r="X36" s="206"/>
      <c r="Y36" s="206"/>
      <c r="Z36" s="207">
        <f t="shared" si="89"/>
        <v>0</v>
      </c>
      <c r="AA36" s="206"/>
      <c r="AB36" s="206"/>
      <c r="AC36" s="207">
        <f t="shared" si="90"/>
        <v>0</v>
      </c>
      <c r="AD36" s="206"/>
      <c r="AE36" s="206"/>
      <c r="AF36" s="207">
        <f t="shared" si="91"/>
        <v>0</v>
      </c>
      <c r="AG36" s="206"/>
      <c r="AH36" s="206"/>
      <c r="AI36" s="207">
        <f t="shared" si="92"/>
        <v>0</v>
      </c>
      <c r="AJ36" s="206"/>
      <c r="AK36" s="206"/>
      <c r="AL36" s="207">
        <f t="shared" si="93"/>
        <v>0</v>
      </c>
      <c r="AM36" s="206"/>
      <c r="AN36" s="206"/>
      <c r="AO36" s="207">
        <f t="shared" si="94"/>
        <v>0</v>
      </c>
      <c r="AP36" s="206"/>
      <c r="AQ36" s="206"/>
      <c r="AR36" s="207">
        <f t="shared" si="95"/>
        <v>0</v>
      </c>
      <c r="AS36" s="206"/>
      <c r="AT36" s="206"/>
      <c r="AU36" s="207">
        <f t="shared" si="96"/>
        <v>0</v>
      </c>
      <c r="AV36" s="206"/>
      <c r="AW36" s="206"/>
      <c r="AX36" s="207">
        <f t="shared" si="97"/>
        <v>0</v>
      </c>
      <c r="AY36" s="206"/>
      <c r="AZ36" s="206"/>
      <c r="BA36" s="207">
        <f t="shared" si="98"/>
        <v>0</v>
      </c>
      <c r="BB36" s="206"/>
      <c r="BC36" s="206"/>
      <c r="BD36" s="207">
        <f t="shared" si="99"/>
        <v>0</v>
      </c>
      <c r="BE36" s="206"/>
      <c r="BF36" s="206"/>
      <c r="BG36" s="207">
        <f t="shared" si="100"/>
        <v>0</v>
      </c>
      <c r="BH36" s="206"/>
      <c r="BI36" s="206"/>
      <c r="BJ36" s="207">
        <f t="shared" si="101"/>
        <v>0</v>
      </c>
      <c r="BK36" s="206"/>
      <c r="BL36" s="206"/>
      <c r="BM36" s="207">
        <f t="shared" si="102"/>
        <v>0</v>
      </c>
      <c r="BN36" s="206"/>
      <c r="BO36" s="206"/>
      <c r="BP36" s="207">
        <f t="shared" si="103"/>
        <v>0</v>
      </c>
      <c r="BQ36" s="206"/>
      <c r="BR36" s="206"/>
      <c r="BS36" s="207">
        <f t="shared" si="104"/>
        <v>0</v>
      </c>
      <c r="BT36" s="206"/>
      <c r="BU36" s="206"/>
      <c r="BV36" s="207">
        <f t="shared" si="105"/>
        <v>0</v>
      </c>
      <c r="BW36" s="206"/>
      <c r="BX36" s="206"/>
      <c r="BY36" s="207">
        <f t="shared" si="106"/>
        <v>0</v>
      </c>
      <c r="BZ36" s="206"/>
      <c r="CA36" s="206"/>
      <c r="CB36" s="207">
        <f t="shared" si="107"/>
        <v>0</v>
      </c>
      <c r="CC36" s="206"/>
      <c r="CD36" s="206"/>
      <c r="CE36" s="207">
        <f t="shared" si="108"/>
        <v>0</v>
      </c>
      <c r="CF36" s="206"/>
      <c r="CG36" s="206"/>
      <c r="CH36" s="207">
        <f t="shared" si="109"/>
        <v>0</v>
      </c>
      <c r="CI36" s="206"/>
      <c r="CJ36" s="206"/>
      <c r="CK36" s="207">
        <f t="shared" si="110"/>
        <v>0</v>
      </c>
      <c r="CL36" s="206"/>
      <c r="CM36" s="206"/>
      <c r="CN36" s="207">
        <f t="shared" si="111"/>
        <v>0</v>
      </c>
      <c r="CO36" s="206"/>
      <c r="CP36" s="206"/>
      <c r="CQ36" s="207">
        <f t="shared" si="112"/>
        <v>0</v>
      </c>
      <c r="CR36" s="206"/>
      <c r="CS36" s="206"/>
      <c r="CT36" s="207">
        <f t="shared" si="113"/>
        <v>0</v>
      </c>
      <c r="CU36" s="206"/>
      <c r="CV36" s="206"/>
      <c r="CW36" s="207">
        <f t="shared" si="114"/>
        <v>0</v>
      </c>
      <c r="CX36" s="206"/>
      <c r="CY36" s="206"/>
      <c r="CZ36" s="207">
        <f t="shared" si="115"/>
        <v>0</v>
      </c>
      <c r="DA36" s="206"/>
      <c r="DB36" s="206"/>
      <c r="DC36" s="207">
        <f t="shared" si="116"/>
        <v>0</v>
      </c>
      <c r="DD36" s="206"/>
      <c r="DE36" s="206"/>
      <c r="DF36" s="207">
        <f t="shared" si="117"/>
        <v>0</v>
      </c>
      <c r="DG36" s="206"/>
      <c r="DH36" s="206"/>
      <c r="DI36" s="207">
        <f t="shared" si="118"/>
        <v>0</v>
      </c>
      <c r="DJ36" s="206"/>
      <c r="DK36" s="206"/>
      <c r="DL36" s="207">
        <f t="shared" si="119"/>
        <v>0</v>
      </c>
      <c r="DM36" s="206"/>
      <c r="DN36" s="206"/>
      <c r="DO36" s="207">
        <f t="shared" si="120"/>
        <v>0</v>
      </c>
      <c r="DP36" s="206"/>
      <c r="DQ36" s="206"/>
      <c r="DR36" s="207">
        <f t="shared" si="121"/>
        <v>0</v>
      </c>
      <c r="DS36" s="206"/>
      <c r="DT36" s="206"/>
      <c r="DU36" s="207">
        <f t="shared" si="122"/>
        <v>0</v>
      </c>
      <c r="DV36" s="206"/>
      <c r="DW36" s="206"/>
      <c r="DX36" s="207">
        <f t="shared" si="123"/>
        <v>0</v>
      </c>
      <c r="EB36" s="201"/>
      <c r="EC36" s="257">
        <f t="shared" si="42"/>
        <v>43064</v>
      </c>
      <c r="ED36" s="39">
        <f t="shared" si="43"/>
        <v>22</v>
      </c>
    </row>
    <row r="37" spans="1:134" x14ac:dyDescent="0.2">
      <c r="A37" s="39">
        <f t="shared" si="41"/>
        <v>23</v>
      </c>
      <c r="B37" s="184"/>
      <c r="C37" s="184"/>
      <c r="D37" s="185"/>
      <c r="E37" s="38">
        <f t="shared" si="0"/>
        <v>42917</v>
      </c>
      <c r="F37" s="190"/>
      <c r="G37" s="206"/>
      <c r="H37" s="207"/>
      <c r="I37" s="206"/>
      <c r="J37" s="206"/>
      <c r="K37" s="207">
        <f t="shared" si="84"/>
        <v>0</v>
      </c>
      <c r="L37" s="206"/>
      <c r="M37" s="206"/>
      <c r="N37" s="207">
        <f t="shared" si="85"/>
        <v>0</v>
      </c>
      <c r="O37" s="206"/>
      <c r="P37" s="206"/>
      <c r="Q37" s="207">
        <f t="shared" si="86"/>
        <v>0</v>
      </c>
      <c r="R37" s="206"/>
      <c r="S37" s="206"/>
      <c r="T37" s="207">
        <f t="shared" si="87"/>
        <v>0</v>
      </c>
      <c r="U37" s="206"/>
      <c r="V37" s="206"/>
      <c r="W37" s="207">
        <f t="shared" si="88"/>
        <v>0</v>
      </c>
      <c r="X37" s="206"/>
      <c r="Y37" s="206"/>
      <c r="Z37" s="207">
        <f t="shared" si="89"/>
        <v>0</v>
      </c>
      <c r="AA37" s="206"/>
      <c r="AB37" s="206"/>
      <c r="AC37" s="207">
        <f t="shared" si="90"/>
        <v>0</v>
      </c>
      <c r="AD37" s="206"/>
      <c r="AE37" s="206"/>
      <c r="AF37" s="207">
        <f t="shared" si="91"/>
        <v>0</v>
      </c>
      <c r="AG37" s="206"/>
      <c r="AH37" s="206"/>
      <c r="AI37" s="207">
        <f t="shared" si="92"/>
        <v>0</v>
      </c>
      <c r="AJ37" s="206"/>
      <c r="AK37" s="206"/>
      <c r="AL37" s="207">
        <f t="shared" si="93"/>
        <v>0</v>
      </c>
      <c r="AM37" s="206"/>
      <c r="AN37" s="206"/>
      <c r="AO37" s="207">
        <f t="shared" si="94"/>
        <v>0</v>
      </c>
      <c r="AP37" s="206"/>
      <c r="AQ37" s="206"/>
      <c r="AR37" s="207">
        <f t="shared" si="95"/>
        <v>0</v>
      </c>
      <c r="AS37" s="206"/>
      <c r="AT37" s="206"/>
      <c r="AU37" s="207">
        <f t="shared" si="96"/>
        <v>0</v>
      </c>
      <c r="AV37" s="206"/>
      <c r="AW37" s="206"/>
      <c r="AX37" s="207">
        <f t="shared" si="97"/>
        <v>0</v>
      </c>
      <c r="AY37" s="206"/>
      <c r="AZ37" s="206"/>
      <c r="BA37" s="207">
        <f t="shared" si="98"/>
        <v>0</v>
      </c>
      <c r="BB37" s="206"/>
      <c r="BC37" s="206"/>
      <c r="BD37" s="207">
        <f t="shared" si="99"/>
        <v>0</v>
      </c>
      <c r="BE37" s="206"/>
      <c r="BF37" s="206"/>
      <c r="BG37" s="207">
        <f t="shared" si="100"/>
        <v>0</v>
      </c>
      <c r="BH37" s="206"/>
      <c r="BI37" s="206"/>
      <c r="BJ37" s="207">
        <f t="shared" si="101"/>
        <v>0</v>
      </c>
      <c r="BK37" s="206"/>
      <c r="BL37" s="206"/>
      <c r="BM37" s="207">
        <f t="shared" si="102"/>
        <v>0</v>
      </c>
      <c r="BN37" s="206"/>
      <c r="BO37" s="206"/>
      <c r="BP37" s="207">
        <f t="shared" si="103"/>
        <v>0</v>
      </c>
      <c r="BQ37" s="206"/>
      <c r="BR37" s="206"/>
      <c r="BS37" s="207">
        <f t="shared" si="104"/>
        <v>0</v>
      </c>
      <c r="BT37" s="206"/>
      <c r="BU37" s="206"/>
      <c r="BV37" s="207">
        <f t="shared" si="105"/>
        <v>0</v>
      </c>
      <c r="BW37" s="206"/>
      <c r="BX37" s="206"/>
      <c r="BY37" s="207">
        <f t="shared" si="106"/>
        <v>0</v>
      </c>
      <c r="BZ37" s="206"/>
      <c r="CA37" s="206"/>
      <c r="CB37" s="207">
        <f t="shared" si="107"/>
        <v>0</v>
      </c>
      <c r="CC37" s="206"/>
      <c r="CD37" s="206"/>
      <c r="CE37" s="207">
        <f t="shared" si="108"/>
        <v>0</v>
      </c>
      <c r="CF37" s="206"/>
      <c r="CG37" s="206"/>
      <c r="CH37" s="207">
        <f t="shared" si="109"/>
        <v>0</v>
      </c>
      <c r="CI37" s="206"/>
      <c r="CJ37" s="206"/>
      <c r="CK37" s="207">
        <f t="shared" si="110"/>
        <v>0</v>
      </c>
      <c r="CL37" s="206"/>
      <c r="CM37" s="206"/>
      <c r="CN37" s="207">
        <f t="shared" si="111"/>
        <v>0</v>
      </c>
      <c r="CO37" s="206"/>
      <c r="CP37" s="206"/>
      <c r="CQ37" s="207">
        <f t="shared" si="112"/>
        <v>0</v>
      </c>
      <c r="CR37" s="206"/>
      <c r="CS37" s="206"/>
      <c r="CT37" s="207">
        <f t="shared" si="113"/>
        <v>0</v>
      </c>
      <c r="CU37" s="206"/>
      <c r="CV37" s="206"/>
      <c r="CW37" s="207">
        <f t="shared" si="114"/>
        <v>0</v>
      </c>
      <c r="CX37" s="206"/>
      <c r="CY37" s="206"/>
      <c r="CZ37" s="207">
        <f t="shared" si="115"/>
        <v>0</v>
      </c>
      <c r="DA37" s="206"/>
      <c r="DB37" s="206"/>
      <c r="DC37" s="207">
        <f t="shared" si="116"/>
        <v>0</v>
      </c>
      <c r="DD37" s="206"/>
      <c r="DE37" s="206"/>
      <c r="DF37" s="207">
        <f t="shared" si="117"/>
        <v>0</v>
      </c>
      <c r="DG37" s="206"/>
      <c r="DH37" s="206"/>
      <c r="DI37" s="207">
        <f t="shared" si="118"/>
        <v>0</v>
      </c>
      <c r="DJ37" s="206"/>
      <c r="DK37" s="206"/>
      <c r="DL37" s="207">
        <f t="shared" si="119"/>
        <v>0</v>
      </c>
      <c r="DM37" s="206"/>
      <c r="DN37" s="206"/>
      <c r="DO37" s="207">
        <f t="shared" si="120"/>
        <v>0</v>
      </c>
      <c r="DP37" s="206"/>
      <c r="DQ37" s="206"/>
      <c r="DR37" s="207">
        <f t="shared" si="121"/>
        <v>0</v>
      </c>
      <c r="DS37" s="206"/>
      <c r="DT37" s="206"/>
      <c r="DU37" s="207">
        <f t="shared" si="122"/>
        <v>0</v>
      </c>
      <c r="DV37" s="206"/>
      <c r="DW37" s="206"/>
      <c r="DX37" s="207">
        <f t="shared" si="123"/>
        <v>0</v>
      </c>
      <c r="EB37" s="201"/>
      <c r="EC37" s="257">
        <f t="shared" si="42"/>
        <v>43071</v>
      </c>
      <c r="ED37" s="39">
        <f t="shared" si="43"/>
        <v>23</v>
      </c>
    </row>
    <row r="38" spans="1:134" x14ac:dyDescent="0.2">
      <c r="A38" s="39">
        <f t="shared" si="41"/>
        <v>24</v>
      </c>
      <c r="B38" s="184"/>
      <c r="C38" s="184"/>
      <c r="D38" s="185"/>
      <c r="E38" s="38">
        <f t="shared" si="0"/>
        <v>42917</v>
      </c>
      <c r="F38" s="190"/>
      <c r="G38" s="206"/>
      <c r="H38" s="207"/>
      <c r="I38" s="206"/>
      <c r="J38" s="206"/>
      <c r="K38" s="207">
        <f t="shared" si="84"/>
        <v>0</v>
      </c>
      <c r="L38" s="206"/>
      <c r="M38" s="206"/>
      <c r="N38" s="207">
        <f t="shared" si="85"/>
        <v>0</v>
      </c>
      <c r="O38" s="206"/>
      <c r="P38" s="206"/>
      <c r="Q38" s="207">
        <f t="shared" si="86"/>
        <v>0</v>
      </c>
      <c r="R38" s="206"/>
      <c r="S38" s="206"/>
      <c r="T38" s="207">
        <f t="shared" si="87"/>
        <v>0</v>
      </c>
      <c r="U38" s="206"/>
      <c r="V38" s="206"/>
      <c r="W38" s="207">
        <f t="shared" si="88"/>
        <v>0</v>
      </c>
      <c r="X38" s="206"/>
      <c r="Y38" s="206"/>
      <c r="Z38" s="207">
        <f t="shared" si="89"/>
        <v>0</v>
      </c>
      <c r="AA38" s="206"/>
      <c r="AB38" s="206"/>
      <c r="AC38" s="207">
        <f t="shared" si="90"/>
        <v>0</v>
      </c>
      <c r="AD38" s="206"/>
      <c r="AE38" s="206"/>
      <c r="AF38" s="207">
        <f t="shared" si="91"/>
        <v>0</v>
      </c>
      <c r="AG38" s="206"/>
      <c r="AH38" s="206"/>
      <c r="AI38" s="207">
        <f t="shared" si="92"/>
        <v>0</v>
      </c>
      <c r="AJ38" s="206"/>
      <c r="AK38" s="206"/>
      <c r="AL38" s="207">
        <f t="shared" si="93"/>
        <v>0</v>
      </c>
      <c r="AM38" s="206"/>
      <c r="AN38" s="206"/>
      <c r="AO38" s="207">
        <f t="shared" si="94"/>
        <v>0</v>
      </c>
      <c r="AP38" s="206"/>
      <c r="AQ38" s="206"/>
      <c r="AR38" s="207">
        <f t="shared" si="95"/>
        <v>0</v>
      </c>
      <c r="AS38" s="206"/>
      <c r="AT38" s="206"/>
      <c r="AU38" s="207">
        <f t="shared" si="96"/>
        <v>0</v>
      </c>
      <c r="AV38" s="206"/>
      <c r="AW38" s="206"/>
      <c r="AX38" s="207">
        <f t="shared" si="97"/>
        <v>0</v>
      </c>
      <c r="AY38" s="206"/>
      <c r="AZ38" s="206"/>
      <c r="BA38" s="207">
        <f t="shared" si="98"/>
        <v>0</v>
      </c>
      <c r="BB38" s="206"/>
      <c r="BC38" s="206"/>
      <c r="BD38" s="207">
        <f t="shared" si="99"/>
        <v>0</v>
      </c>
      <c r="BE38" s="206"/>
      <c r="BF38" s="206"/>
      <c r="BG38" s="207">
        <f t="shared" si="100"/>
        <v>0</v>
      </c>
      <c r="BH38" s="206"/>
      <c r="BI38" s="206"/>
      <c r="BJ38" s="207">
        <f t="shared" si="101"/>
        <v>0</v>
      </c>
      <c r="BK38" s="206"/>
      <c r="BL38" s="206"/>
      <c r="BM38" s="207">
        <f t="shared" si="102"/>
        <v>0</v>
      </c>
      <c r="BN38" s="206"/>
      <c r="BO38" s="206"/>
      <c r="BP38" s="207">
        <f t="shared" si="103"/>
        <v>0</v>
      </c>
      <c r="BQ38" s="206"/>
      <c r="BR38" s="206"/>
      <c r="BS38" s="207">
        <f t="shared" si="104"/>
        <v>0</v>
      </c>
      <c r="BT38" s="206"/>
      <c r="BU38" s="206"/>
      <c r="BV38" s="207">
        <f t="shared" si="105"/>
        <v>0</v>
      </c>
      <c r="BW38" s="206"/>
      <c r="BX38" s="206"/>
      <c r="BY38" s="207">
        <f t="shared" si="106"/>
        <v>0</v>
      </c>
      <c r="BZ38" s="206"/>
      <c r="CA38" s="206"/>
      <c r="CB38" s="207">
        <f t="shared" si="107"/>
        <v>0</v>
      </c>
      <c r="CC38" s="206"/>
      <c r="CD38" s="206"/>
      <c r="CE38" s="207">
        <f t="shared" si="108"/>
        <v>0</v>
      </c>
      <c r="CF38" s="206"/>
      <c r="CG38" s="206"/>
      <c r="CH38" s="207">
        <f t="shared" si="109"/>
        <v>0</v>
      </c>
      <c r="CI38" s="206"/>
      <c r="CJ38" s="206"/>
      <c r="CK38" s="207">
        <f t="shared" si="110"/>
        <v>0</v>
      </c>
      <c r="CL38" s="206"/>
      <c r="CM38" s="206"/>
      <c r="CN38" s="207">
        <f t="shared" si="111"/>
        <v>0</v>
      </c>
      <c r="CO38" s="206"/>
      <c r="CP38" s="206"/>
      <c r="CQ38" s="207">
        <f t="shared" si="112"/>
        <v>0</v>
      </c>
      <c r="CR38" s="206"/>
      <c r="CS38" s="206"/>
      <c r="CT38" s="207">
        <f t="shared" si="113"/>
        <v>0</v>
      </c>
      <c r="CU38" s="206"/>
      <c r="CV38" s="206"/>
      <c r="CW38" s="207">
        <f t="shared" si="114"/>
        <v>0</v>
      </c>
      <c r="CX38" s="206"/>
      <c r="CY38" s="206"/>
      <c r="CZ38" s="207">
        <f t="shared" si="115"/>
        <v>0</v>
      </c>
      <c r="DA38" s="206"/>
      <c r="DB38" s="206"/>
      <c r="DC38" s="207">
        <f t="shared" si="116"/>
        <v>0</v>
      </c>
      <c r="DD38" s="206"/>
      <c r="DE38" s="206"/>
      <c r="DF38" s="207">
        <f t="shared" si="117"/>
        <v>0</v>
      </c>
      <c r="DG38" s="206"/>
      <c r="DH38" s="206"/>
      <c r="DI38" s="207">
        <f t="shared" si="118"/>
        <v>0</v>
      </c>
      <c r="DJ38" s="206"/>
      <c r="DK38" s="206"/>
      <c r="DL38" s="207">
        <f t="shared" si="119"/>
        <v>0</v>
      </c>
      <c r="DM38" s="206"/>
      <c r="DN38" s="206"/>
      <c r="DO38" s="207">
        <f t="shared" si="120"/>
        <v>0</v>
      </c>
      <c r="DP38" s="206"/>
      <c r="DQ38" s="206"/>
      <c r="DR38" s="207">
        <f t="shared" si="121"/>
        <v>0</v>
      </c>
      <c r="DS38" s="206"/>
      <c r="DT38" s="206"/>
      <c r="DU38" s="207">
        <f t="shared" si="122"/>
        <v>0</v>
      </c>
      <c r="DV38" s="206"/>
      <c r="DW38" s="206"/>
      <c r="DX38" s="207">
        <f t="shared" si="123"/>
        <v>0</v>
      </c>
      <c r="EB38" s="201"/>
      <c r="EC38" s="257">
        <f t="shared" si="42"/>
        <v>43078</v>
      </c>
      <c r="ED38" s="39">
        <f t="shared" si="43"/>
        <v>24</v>
      </c>
    </row>
    <row r="39" spans="1:134" x14ac:dyDescent="0.2">
      <c r="A39" s="39">
        <f t="shared" si="41"/>
        <v>25</v>
      </c>
      <c r="B39" s="184"/>
      <c r="C39" s="184"/>
      <c r="D39" s="185"/>
      <c r="E39" s="38">
        <f t="shared" si="0"/>
        <v>42917</v>
      </c>
      <c r="F39" s="190"/>
      <c r="G39" s="206"/>
      <c r="H39" s="207"/>
      <c r="I39" s="206"/>
      <c r="J39" s="206"/>
      <c r="K39" s="207">
        <f t="shared" si="84"/>
        <v>0</v>
      </c>
      <c r="L39" s="206"/>
      <c r="M39" s="206"/>
      <c r="N39" s="207">
        <f t="shared" si="85"/>
        <v>0</v>
      </c>
      <c r="O39" s="206"/>
      <c r="P39" s="206"/>
      <c r="Q39" s="207">
        <f t="shared" si="86"/>
        <v>0</v>
      </c>
      <c r="R39" s="206"/>
      <c r="S39" s="206"/>
      <c r="T39" s="207">
        <f t="shared" si="87"/>
        <v>0</v>
      </c>
      <c r="U39" s="206"/>
      <c r="V39" s="206"/>
      <c r="W39" s="207">
        <f t="shared" si="88"/>
        <v>0</v>
      </c>
      <c r="X39" s="206"/>
      <c r="Y39" s="206"/>
      <c r="Z39" s="207">
        <f t="shared" si="89"/>
        <v>0</v>
      </c>
      <c r="AA39" s="206"/>
      <c r="AB39" s="206"/>
      <c r="AC39" s="207">
        <f t="shared" si="90"/>
        <v>0</v>
      </c>
      <c r="AD39" s="206"/>
      <c r="AE39" s="206"/>
      <c r="AF39" s="207">
        <f t="shared" si="91"/>
        <v>0</v>
      </c>
      <c r="AG39" s="206"/>
      <c r="AH39" s="206"/>
      <c r="AI39" s="207">
        <f t="shared" si="92"/>
        <v>0</v>
      </c>
      <c r="AJ39" s="206"/>
      <c r="AK39" s="206"/>
      <c r="AL39" s="207">
        <f t="shared" si="93"/>
        <v>0</v>
      </c>
      <c r="AM39" s="206"/>
      <c r="AN39" s="206"/>
      <c r="AO39" s="207">
        <f t="shared" si="94"/>
        <v>0</v>
      </c>
      <c r="AP39" s="206"/>
      <c r="AQ39" s="206"/>
      <c r="AR39" s="207">
        <f t="shared" si="95"/>
        <v>0</v>
      </c>
      <c r="AS39" s="206"/>
      <c r="AT39" s="206"/>
      <c r="AU39" s="207">
        <f t="shared" si="96"/>
        <v>0</v>
      </c>
      <c r="AV39" s="206"/>
      <c r="AW39" s="206"/>
      <c r="AX39" s="207">
        <f t="shared" si="97"/>
        <v>0</v>
      </c>
      <c r="AY39" s="206"/>
      <c r="AZ39" s="206"/>
      <c r="BA39" s="207">
        <f t="shared" si="98"/>
        <v>0</v>
      </c>
      <c r="BB39" s="206"/>
      <c r="BC39" s="206"/>
      <c r="BD39" s="207">
        <f t="shared" si="99"/>
        <v>0</v>
      </c>
      <c r="BE39" s="206"/>
      <c r="BF39" s="206"/>
      <c r="BG39" s="207">
        <f t="shared" si="100"/>
        <v>0</v>
      </c>
      <c r="BH39" s="206"/>
      <c r="BI39" s="206"/>
      <c r="BJ39" s="207">
        <f t="shared" si="101"/>
        <v>0</v>
      </c>
      <c r="BK39" s="206"/>
      <c r="BL39" s="206"/>
      <c r="BM39" s="207">
        <f t="shared" si="102"/>
        <v>0</v>
      </c>
      <c r="BN39" s="206"/>
      <c r="BO39" s="206"/>
      <c r="BP39" s="207">
        <f t="shared" si="103"/>
        <v>0</v>
      </c>
      <c r="BQ39" s="206"/>
      <c r="BR39" s="206"/>
      <c r="BS39" s="207">
        <f t="shared" si="104"/>
        <v>0</v>
      </c>
      <c r="BT39" s="206"/>
      <c r="BU39" s="206"/>
      <c r="BV39" s="207">
        <f t="shared" si="105"/>
        <v>0</v>
      </c>
      <c r="BW39" s="206"/>
      <c r="BX39" s="206"/>
      <c r="BY39" s="207">
        <f t="shared" si="106"/>
        <v>0</v>
      </c>
      <c r="BZ39" s="206"/>
      <c r="CA39" s="206"/>
      <c r="CB39" s="207">
        <f t="shared" si="107"/>
        <v>0</v>
      </c>
      <c r="CC39" s="206"/>
      <c r="CD39" s="206"/>
      <c r="CE39" s="207">
        <f t="shared" si="108"/>
        <v>0</v>
      </c>
      <c r="CF39" s="206"/>
      <c r="CG39" s="206"/>
      <c r="CH39" s="207">
        <f t="shared" si="109"/>
        <v>0</v>
      </c>
      <c r="CI39" s="206"/>
      <c r="CJ39" s="206"/>
      <c r="CK39" s="207">
        <f t="shared" si="110"/>
        <v>0</v>
      </c>
      <c r="CL39" s="206"/>
      <c r="CM39" s="206"/>
      <c r="CN39" s="207">
        <f t="shared" si="111"/>
        <v>0</v>
      </c>
      <c r="CO39" s="206"/>
      <c r="CP39" s="206"/>
      <c r="CQ39" s="207">
        <f t="shared" si="112"/>
        <v>0</v>
      </c>
      <c r="CR39" s="206"/>
      <c r="CS39" s="206"/>
      <c r="CT39" s="207">
        <f t="shared" si="113"/>
        <v>0</v>
      </c>
      <c r="CU39" s="206"/>
      <c r="CV39" s="206"/>
      <c r="CW39" s="207">
        <f t="shared" si="114"/>
        <v>0</v>
      </c>
      <c r="CX39" s="206"/>
      <c r="CY39" s="206"/>
      <c r="CZ39" s="207">
        <f t="shared" si="115"/>
        <v>0</v>
      </c>
      <c r="DA39" s="206"/>
      <c r="DB39" s="206"/>
      <c r="DC39" s="207">
        <f t="shared" si="116"/>
        <v>0</v>
      </c>
      <c r="DD39" s="206"/>
      <c r="DE39" s="206"/>
      <c r="DF39" s="207">
        <f t="shared" si="117"/>
        <v>0</v>
      </c>
      <c r="DG39" s="206"/>
      <c r="DH39" s="206"/>
      <c r="DI39" s="207">
        <f t="shared" si="118"/>
        <v>0</v>
      </c>
      <c r="DJ39" s="206"/>
      <c r="DK39" s="206"/>
      <c r="DL39" s="207">
        <f t="shared" si="119"/>
        <v>0</v>
      </c>
      <c r="DM39" s="206"/>
      <c r="DN39" s="206"/>
      <c r="DO39" s="207">
        <f t="shared" si="120"/>
        <v>0</v>
      </c>
      <c r="DP39" s="206"/>
      <c r="DQ39" s="206"/>
      <c r="DR39" s="207">
        <f t="shared" si="121"/>
        <v>0</v>
      </c>
      <c r="DS39" s="206"/>
      <c r="DT39" s="206"/>
      <c r="DU39" s="207">
        <f t="shared" si="122"/>
        <v>0</v>
      </c>
      <c r="DV39" s="206"/>
      <c r="DW39" s="206"/>
      <c r="DX39" s="207">
        <f t="shared" si="123"/>
        <v>0</v>
      </c>
      <c r="EB39" s="201"/>
      <c r="EC39" s="257">
        <f t="shared" si="42"/>
        <v>43085</v>
      </c>
      <c r="ED39" s="39">
        <f t="shared" si="43"/>
        <v>25</v>
      </c>
    </row>
    <row r="40" spans="1:134" x14ac:dyDescent="0.2">
      <c r="A40" s="39">
        <f t="shared" si="41"/>
        <v>26</v>
      </c>
      <c r="B40" s="184"/>
      <c r="C40" s="184"/>
      <c r="D40" s="185"/>
      <c r="E40" s="38">
        <f t="shared" si="0"/>
        <v>42917</v>
      </c>
      <c r="F40" s="190"/>
      <c r="G40" s="206"/>
      <c r="H40" s="207"/>
      <c r="I40" s="206"/>
      <c r="J40" s="206"/>
      <c r="K40" s="207">
        <f t="shared" si="84"/>
        <v>0</v>
      </c>
      <c r="L40" s="206"/>
      <c r="M40" s="206"/>
      <c r="N40" s="207">
        <f t="shared" si="85"/>
        <v>0</v>
      </c>
      <c r="O40" s="206"/>
      <c r="P40" s="206"/>
      <c r="Q40" s="207">
        <f t="shared" si="86"/>
        <v>0</v>
      </c>
      <c r="R40" s="206"/>
      <c r="S40" s="206"/>
      <c r="T40" s="207">
        <f t="shared" si="87"/>
        <v>0</v>
      </c>
      <c r="U40" s="206"/>
      <c r="V40" s="206"/>
      <c r="W40" s="207">
        <f t="shared" si="88"/>
        <v>0</v>
      </c>
      <c r="X40" s="206"/>
      <c r="Y40" s="206"/>
      <c r="Z40" s="207">
        <f t="shared" si="89"/>
        <v>0</v>
      </c>
      <c r="AA40" s="206"/>
      <c r="AB40" s="206"/>
      <c r="AC40" s="207">
        <f t="shared" si="90"/>
        <v>0</v>
      </c>
      <c r="AD40" s="206"/>
      <c r="AE40" s="206"/>
      <c r="AF40" s="207">
        <f t="shared" si="91"/>
        <v>0</v>
      </c>
      <c r="AG40" s="206"/>
      <c r="AH40" s="206"/>
      <c r="AI40" s="207">
        <f t="shared" si="92"/>
        <v>0</v>
      </c>
      <c r="AJ40" s="206"/>
      <c r="AK40" s="206"/>
      <c r="AL40" s="207">
        <f t="shared" si="93"/>
        <v>0</v>
      </c>
      <c r="AM40" s="206"/>
      <c r="AN40" s="206"/>
      <c r="AO40" s="207">
        <f t="shared" si="94"/>
        <v>0</v>
      </c>
      <c r="AP40" s="206"/>
      <c r="AQ40" s="206"/>
      <c r="AR40" s="207">
        <f t="shared" si="95"/>
        <v>0</v>
      </c>
      <c r="AS40" s="206"/>
      <c r="AT40" s="206"/>
      <c r="AU40" s="207">
        <f t="shared" si="96"/>
        <v>0</v>
      </c>
      <c r="AV40" s="206"/>
      <c r="AW40" s="206"/>
      <c r="AX40" s="207">
        <f t="shared" si="97"/>
        <v>0</v>
      </c>
      <c r="AY40" s="206"/>
      <c r="AZ40" s="206"/>
      <c r="BA40" s="207">
        <f t="shared" si="98"/>
        <v>0</v>
      </c>
      <c r="BB40" s="206"/>
      <c r="BC40" s="206"/>
      <c r="BD40" s="207">
        <f t="shared" si="99"/>
        <v>0</v>
      </c>
      <c r="BE40" s="206"/>
      <c r="BF40" s="206"/>
      <c r="BG40" s="207">
        <f t="shared" si="100"/>
        <v>0</v>
      </c>
      <c r="BH40" s="206"/>
      <c r="BI40" s="206"/>
      <c r="BJ40" s="207">
        <f t="shared" si="101"/>
        <v>0</v>
      </c>
      <c r="BK40" s="206"/>
      <c r="BL40" s="206"/>
      <c r="BM40" s="207">
        <f t="shared" si="102"/>
        <v>0</v>
      </c>
      <c r="BN40" s="206"/>
      <c r="BO40" s="206"/>
      <c r="BP40" s="207">
        <f t="shared" si="103"/>
        <v>0</v>
      </c>
      <c r="BQ40" s="206"/>
      <c r="BR40" s="206"/>
      <c r="BS40" s="207">
        <f t="shared" si="104"/>
        <v>0</v>
      </c>
      <c r="BT40" s="206"/>
      <c r="BU40" s="206"/>
      <c r="BV40" s="207">
        <f t="shared" si="105"/>
        <v>0</v>
      </c>
      <c r="BW40" s="206"/>
      <c r="BX40" s="206"/>
      <c r="BY40" s="207">
        <f t="shared" si="106"/>
        <v>0</v>
      </c>
      <c r="BZ40" s="206"/>
      <c r="CA40" s="206"/>
      <c r="CB40" s="207">
        <f t="shared" si="107"/>
        <v>0</v>
      </c>
      <c r="CC40" s="206"/>
      <c r="CD40" s="206"/>
      <c r="CE40" s="207">
        <f t="shared" si="108"/>
        <v>0</v>
      </c>
      <c r="CF40" s="206"/>
      <c r="CG40" s="206"/>
      <c r="CH40" s="207">
        <f t="shared" si="109"/>
        <v>0</v>
      </c>
      <c r="CI40" s="206"/>
      <c r="CJ40" s="206"/>
      <c r="CK40" s="207">
        <f t="shared" si="110"/>
        <v>0</v>
      </c>
      <c r="CL40" s="206"/>
      <c r="CM40" s="206"/>
      <c r="CN40" s="207">
        <f t="shared" si="111"/>
        <v>0</v>
      </c>
      <c r="CO40" s="206"/>
      <c r="CP40" s="206"/>
      <c r="CQ40" s="207">
        <f t="shared" si="112"/>
        <v>0</v>
      </c>
      <c r="CR40" s="206"/>
      <c r="CS40" s="206"/>
      <c r="CT40" s="207">
        <f t="shared" si="113"/>
        <v>0</v>
      </c>
      <c r="CU40" s="206"/>
      <c r="CV40" s="206"/>
      <c r="CW40" s="207">
        <f t="shared" si="114"/>
        <v>0</v>
      </c>
      <c r="CX40" s="206"/>
      <c r="CY40" s="206"/>
      <c r="CZ40" s="207">
        <f t="shared" si="115"/>
        <v>0</v>
      </c>
      <c r="DA40" s="206"/>
      <c r="DB40" s="206"/>
      <c r="DC40" s="207">
        <f t="shared" si="116"/>
        <v>0</v>
      </c>
      <c r="DD40" s="206"/>
      <c r="DE40" s="206"/>
      <c r="DF40" s="207">
        <f t="shared" si="117"/>
        <v>0</v>
      </c>
      <c r="DG40" s="206"/>
      <c r="DH40" s="206"/>
      <c r="DI40" s="207">
        <f t="shared" si="118"/>
        <v>0</v>
      </c>
      <c r="DJ40" s="206"/>
      <c r="DK40" s="206"/>
      <c r="DL40" s="207">
        <f t="shared" si="119"/>
        <v>0</v>
      </c>
      <c r="DM40" s="206"/>
      <c r="DN40" s="206"/>
      <c r="DO40" s="207">
        <f t="shared" si="120"/>
        <v>0</v>
      </c>
      <c r="DP40" s="206"/>
      <c r="DQ40" s="206"/>
      <c r="DR40" s="207">
        <f t="shared" si="121"/>
        <v>0</v>
      </c>
      <c r="DS40" s="206"/>
      <c r="DT40" s="206"/>
      <c r="DU40" s="207">
        <f t="shared" si="122"/>
        <v>0</v>
      </c>
      <c r="DV40" s="206"/>
      <c r="DW40" s="206"/>
      <c r="DX40" s="207">
        <f t="shared" si="123"/>
        <v>0</v>
      </c>
      <c r="EB40" s="201"/>
      <c r="EC40" s="257">
        <f t="shared" si="42"/>
        <v>43092</v>
      </c>
      <c r="ED40" s="39">
        <f t="shared" si="43"/>
        <v>26</v>
      </c>
    </row>
    <row r="41" spans="1:134" x14ac:dyDescent="0.2">
      <c r="A41" s="39">
        <f t="shared" si="41"/>
        <v>27</v>
      </c>
      <c r="B41" s="184"/>
      <c r="C41" s="184"/>
      <c r="D41" s="185"/>
      <c r="E41" s="38">
        <f t="shared" si="0"/>
        <v>42917</v>
      </c>
      <c r="F41" s="190"/>
      <c r="G41" s="206"/>
      <c r="H41" s="207"/>
      <c r="I41" s="206"/>
      <c r="J41" s="206"/>
      <c r="K41" s="207">
        <f t="shared" si="84"/>
        <v>0</v>
      </c>
      <c r="L41" s="206"/>
      <c r="M41" s="206"/>
      <c r="N41" s="207">
        <f t="shared" si="85"/>
        <v>0</v>
      </c>
      <c r="O41" s="206"/>
      <c r="P41" s="206"/>
      <c r="Q41" s="207">
        <f t="shared" si="86"/>
        <v>0</v>
      </c>
      <c r="R41" s="206"/>
      <c r="S41" s="206"/>
      <c r="T41" s="207">
        <f t="shared" si="87"/>
        <v>0</v>
      </c>
      <c r="U41" s="206"/>
      <c r="V41" s="206"/>
      <c r="W41" s="207">
        <f t="shared" si="88"/>
        <v>0</v>
      </c>
      <c r="X41" s="206"/>
      <c r="Y41" s="206"/>
      <c r="Z41" s="207">
        <f t="shared" si="89"/>
        <v>0</v>
      </c>
      <c r="AA41" s="206"/>
      <c r="AB41" s="206"/>
      <c r="AC41" s="207">
        <f t="shared" si="90"/>
        <v>0</v>
      </c>
      <c r="AD41" s="206"/>
      <c r="AE41" s="206"/>
      <c r="AF41" s="207">
        <f t="shared" si="91"/>
        <v>0</v>
      </c>
      <c r="AG41" s="206"/>
      <c r="AH41" s="206"/>
      <c r="AI41" s="207">
        <f t="shared" si="92"/>
        <v>0</v>
      </c>
      <c r="AJ41" s="206"/>
      <c r="AK41" s="206"/>
      <c r="AL41" s="207">
        <f t="shared" si="93"/>
        <v>0</v>
      </c>
      <c r="AM41" s="206"/>
      <c r="AN41" s="206"/>
      <c r="AO41" s="207">
        <f t="shared" si="94"/>
        <v>0</v>
      </c>
      <c r="AP41" s="206"/>
      <c r="AQ41" s="206"/>
      <c r="AR41" s="207">
        <f t="shared" si="95"/>
        <v>0</v>
      </c>
      <c r="AS41" s="206"/>
      <c r="AT41" s="206"/>
      <c r="AU41" s="207">
        <f t="shared" si="96"/>
        <v>0</v>
      </c>
      <c r="AV41" s="206"/>
      <c r="AW41" s="206"/>
      <c r="AX41" s="207">
        <f t="shared" si="97"/>
        <v>0</v>
      </c>
      <c r="AY41" s="206"/>
      <c r="AZ41" s="206"/>
      <c r="BA41" s="207">
        <f t="shared" si="98"/>
        <v>0</v>
      </c>
      <c r="BB41" s="206"/>
      <c r="BC41" s="206"/>
      <c r="BD41" s="207">
        <f t="shared" si="99"/>
        <v>0</v>
      </c>
      <c r="BE41" s="206"/>
      <c r="BF41" s="206"/>
      <c r="BG41" s="207">
        <f t="shared" si="100"/>
        <v>0</v>
      </c>
      <c r="BH41" s="206"/>
      <c r="BI41" s="206"/>
      <c r="BJ41" s="207">
        <f t="shared" si="101"/>
        <v>0</v>
      </c>
      <c r="BK41" s="206"/>
      <c r="BL41" s="206"/>
      <c r="BM41" s="207">
        <f t="shared" si="102"/>
        <v>0</v>
      </c>
      <c r="BN41" s="206"/>
      <c r="BO41" s="206"/>
      <c r="BP41" s="207">
        <f t="shared" si="103"/>
        <v>0</v>
      </c>
      <c r="BQ41" s="206"/>
      <c r="BR41" s="206"/>
      <c r="BS41" s="207">
        <f t="shared" si="104"/>
        <v>0</v>
      </c>
      <c r="BT41" s="206"/>
      <c r="BU41" s="206"/>
      <c r="BV41" s="207">
        <f t="shared" si="105"/>
        <v>0</v>
      </c>
      <c r="BW41" s="206"/>
      <c r="BX41" s="206"/>
      <c r="BY41" s="207">
        <f t="shared" si="106"/>
        <v>0</v>
      </c>
      <c r="BZ41" s="206"/>
      <c r="CA41" s="206"/>
      <c r="CB41" s="207">
        <f t="shared" si="107"/>
        <v>0</v>
      </c>
      <c r="CC41" s="206"/>
      <c r="CD41" s="206"/>
      <c r="CE41" s="207">
        <f t="shared" si="108"/>
        <v>0</v>
      </c>
      <c r="CF41" s="206"/>
      <c r="CG41" s="206"/>
      <c r="CH41" s="207">
        <f t="shared" si="109"/>
        <v>0</v>
      </c>
      <c r="CI41" s="206"/>
      <c r="CJ41" s="206"/>
      <c r="CK41" s="207">
        <f t="shared" si="110"/>
        <v>0</v>
      </c>
      <c r="CL41" s="206"/>
      <c r="CM41" s="206"/>
      <c r="CN41" s="207">
        <f t="shared" si="111"/>
        <v>0</v>
      </c>
      <c r="CO41" s="206"/>
      <c r="CP41" s="206"/>
      <c r="CQ41" s="207">
        <f t="shared" si="112"/>
        <v>0</v>
      </c>
      <c r="CR41" s="206"/>
      <c r="CS41" s="206"/>
      <c r="CT41" s="207">
        <f t="shared" si="113"/>
        <v>0</v>
      </c>
      <c r="CU41" s="206"/>
      <c r="CV41" s="206"/>
      <c r="CW41" s="207">
        <f t="shared" si="114"/>
        <v>0</v>
      </c>
      <c r="CX41" s="206"/>
      <c r="CY41" s="206"/>
      <c r="CZ41" s="207">
        <f t="shared" si="115"/>
        <v>0</v>
      </c>
      <c r="DA41" s="206"/>
      <c r="DB41" s="206"/>
      <c r="DC41" s="207">
        <f t="shared" si="116"/>
        <v>0</v>
      </c>
      <c r="DD41" s="206"/>
      <c r="DE41" s="206"/>
      <c r="DF41" s="207">
        <f t="shared" si="117"/>
        <v>0</v>
      </c>
      <c r="DG41" s="206"/>
      <c r="DH41" s="206"/>
      <c r="DI41" s="207">
        <f t="shared" si="118"/>
        <v>0</v>
      </c>
      <c r="DJ41" s="206"/>
      <c r="DK41" s="206"/>
      <c r="DL41" s="207">
        <f t="shared" si="119"/>
        <v>0</v>
      </c>
      <c r="DM41" s="206"/>
      <c r="DN41" s="206"/>
      <c r="DO41" s="207">
        <f t="shared" si="120"/>
        <v>0</v>
      </c>
      <c r="DP41" s="206"/>
      <c r="DQ41" s="206"/>
      <c r="DR41" s="207">
        <f t="shared" si="121"/>
        <v>0</v>
      </c>
      <c r="DS41" s="206"/>
      <c r="DT41" s="206"/>
      <c r="DU41" s="207">
        <f t="shared" si="122"/>
        <v>0</v>
      </c>
      <c r="DV41" s="206"/>
      <c r="DW41" s="206"/>
      <c r="DX41" s="207">
        <f t="shared" si="123"/>
        <v>0</v>
      </c>
      <c r="EB41" s="201"/>
      <c r="EC41" s="257">
        <f t="shared" si="42"/>
        <v>43099</v>
      </c>
      <c r="ED41" s="39">
        <f t="shared" si="43"/>
        <v>27</v>
      </c>
    </row>
    <row r="42" spans="1:134" x14ac:dyDescent="0.2">
      <c r="A42" s="39">
        <f t="shared" si="41"/>
        <v>28</v>
      </c>
      <c r="B42" s="184"/>
      <c r="C42" s="184"/>
      <c r="D42" s="185"/>
      <c r="E42" s="38">
        <f t="shared" si="0"/>
        <v>42917</v>
      </c>
      <c r="F42" s="190"/>
      <c r="G42" s="206"/>
      <c r="H42" s="207"/>
      <c r="I42" s="206"/>
      <c r="J42" s="206"/>
      <c r="K42" s="207">
        <f t="shared" si="84"/>
        <v>0</v>
      </c>
      <c r="L42" s="206"/>
      <c r="M42" s="206"/>
      <c r="N42" s="207">
        <f t="shared" si="85"/>
        <v>0</v>
      </c>
      <c r="O42" s="206"/>
      <c r="P42" s="206"/>
      <c r="Q42" s="207">
        <f t="shared" si="86"/>
        <v>0</v>
      </c>
      <c r="R42" s="206"/>
      <c r="S42" s="206"/>
      <c r="T42" s="207">
        <f t="shared" si="87"/>
        <v>0</v>
      </c>
      <c r="U42" s="206"/>
      <c r="V42" s="206"/>
      <c r="W42" s="207">
        <f t="shared" si="88"/>
        <v>0</v>
      </c>
      <c r="X42" s="206"/>
      <c r="Y42" s="206"/>
      <c r="Z42" s="207">
        <f t="shared" si="89"/>
        <v>0</v>
      </c>
      <c r="AA42" s="206"/>
      <c r="AB42" s="206"/>
      <c r="AC42" s="207">
        <f t="shared" si="90"/>
        <v>0</v>
      </c>
      <c r="AD42" s="206"/>
      <c r="AE42" s="206"/>
      <c r="AF42" s="207">
        <f t="shared" si="91"/>
        <v>0</v>
      </c>
      <c r="AG42" s="206"/>
      <c r="AH42" s="206"/>
      <c r="AI42" s="207">
        <f t="shared" si="92"/>
        <v>0</v>
      </c>
      <c r="AJ42" s="206"/>
      <c r="AK42" s="206"/>
      <c r="AL42" s="207">
        <f t="shared" si="93"/>
        <v>0</v>
      </c>
      <c r="AM42" s="206"/>
      <c r="AN42" s="206"/>
      <c r="AO42" s="207">
        <f t="shared" si="94"/>
        <v>0</v>
      </c>
      <c r="AP42" s="206"/>
      <c r="AQ42" s="206"/>
      <c r="AR42" s="207">
        <f t="shared" si="95"/>
        <v>0</v>
      </c>
      <c r="AS42" s="206"/>
      <c r="AT42" s="206"/>
      <c r="AU42" s="207">
        <f t="shared" si="96"/>
        <v>0</v>
      </c>
      <c r="AV42" s="206"/>
      <c r="AW42" s="206"/>
      <c r="AX42" s="207">
        <f t="shared" si="97"/>
        <v>0</v>
      </c>
      <c r="AY42" s="206"/>
      <c r="AZ42" s="206"/>
      <c r="BA42" s="207">
        <f t="shared" si="98"/>
        <v>0</v>
      </c>
      <c r="BB42" s="206"/>
      <c r="BC42" s="206"/>
      <c r="BD42" s="207">
        <f t="shared" si="99"/>
        <v>0</v>
      </c>
      <c r="BE42" s="206"/>
      <c r="BF42" s="206"/>
      <c r="BG42" s="207">
        <f t="shared" si="100"/>
        <v>0</v>
      </c>
      <c r="BH42" s="206"/>
      <c r="BI42" s="206"/>
      <c r="BJ42" s="207">
        <f t="shared" si="101"/>
        <v>0</v>
      </c>
      <c r="BK42" s="206"/>
      <c r="BL42" s="206"/>
      <c r="BM42" s="207">
        <f t="shared" si="102"/>
        <v>0</v>
      </c>
      <c r="BN42" s="206"/>
      <c r="BO42" s="206"/>
      <c r="BP42" s="207">
        <f t="shared" si="103"/>
        <v>0</v>
      </c>
      <c r="BQ42" s="206"/>
      <c r="BR42" s="206"/>
      <c r="BS42" s="207">
        <f t="shared" si="104"/>
        <v>0</v>
      </c>
      <c r="BT42" s="206"/>
      <c r="BU42" s="206"/>
      <c r="BV42" s="207">
        <f t="shared" si="105"/>
        <v>0</v>
      </c>
      <c r="BW42" s="206"/>
      <c r="BX42" s="206"/>
      <c r="BY42" s="207">
        <f t="shared" si="106"/>
        <v>0</v>
      </c>
      <c r="BZ42" s="206"/>
      <c r="CA42" s="206"/>
      <c r="CB42" s="207">
        <f t="shared" si="107"/>
        <v>0</v>
      </c>
      <c r="CC42" s="206"/>
      <c r="CD42" s="206"/>
      <c r="CE42" s="207">
        <f t="shared" si="108"/>
        <v>0</v>
      </c>
      <c r="CF42" s="206"/>
      <c r="CG42" s="206"/>
      <c r="CH42" s="207">
        <f t="shared" si="109"/>
        <v>0</v>
      </c>
      <c r="CI42" s="206"/>
      <c r="CJ42" s="206"/>
      <c r="CK42" s="207">
        <f t="shared" si="110"/>
        <v>0</v>
      </c>
      <c r="CL42" s="206"/>
      <c r="CM42" s="206"/>
      <c r="CN42" s="207">
        <f t="shared" si="111"/>
        <v>0</v>
      </c>
      <c r="CO42" s="206"/>
      <c r="CP42" s="206"/>
      <c r="CQ42" s="207">
        <f t="shared" si="112"/>
        <v>0</v>
      </c>
      <c r="CR42" s="206"/>
      <c r="CS42" s="206"/>
      <c r="CT42" s="207">
        <f t="shared" si="113"/>
        <v>0</v>
      </c>
      <c r="CU42" s="206"/>
      <c r="CV42" s="206"/>
      <c r="CW42" s="207">
        <f t="shared" si="114"/>
        <v>0</v>
      </c>
      <c r="CX42" s="206"/>
      <c r="CY42" s="206"/>
      <c r="CZ42" s="207">
        <f t="shared" si="115"/>
        <v>0</v>
      </c>
      <c r="DA42" s="206"/>
      <c r="DB42" s="206"/>
      <c r="DC42" s="207">
        <f t="shared" si="116"/>
        <v>0</v>
      </c>
      <c r="DD42" s="206"/>
      <c r="DE42" s="206"/>
      <c r="DF42" s="207">
        <f t="shared" si="117"/>
        <v>0</v>
      </c>
      <c r="DG42" s="206"/>
      <c r="DH42" s="206"/>
      <c r="DI42" s="207">
        <f t="shared" si="118"/>
        <v>0</v>
      </c>
      <c r="DJ42" s="206"/>
      <c r="DK42" s="206"/>
      <c r="DL42" s="207">
        <f t="shared" si="119"/>
        <v>0</v>
      </c>
      <c r="DM42" s="206"/>
      <c r="DN42" s="206"/>
      <c r="DO42" s="207">
        <f t="shared" si="120"/>
        <v>0</v>
      </c>
      <c r="DP42" s="206"/>
      <c r="DQ42" s="206"/>
      <c r="DR42" s="207">
        <f t="shared" si="121"/>
        <v>0</v>
      </c>
      <c r="DS42" s="206"/>
      <c r="DT42" s="206"/>
      <c r="DU42" s="207">
        <f t="shared" si="122"/>
        <v>0</v>
      </c>
      <c r="DV42" s="206"/>
      <c r="DW42" s="206"/>
      <c r="DX42" s="207">
        <f t="shared" si="123"/>
        <v>0</v>
      </c>
      <c r="EB42" s="201"/>
      <c r="EC42" s="257">
        <f t="shared" si="42"/>
        <v>43106</v>
      </c>
      <c r="ED42" s="39">
        <f t="shared" si="43"/>
        <v>28</v>
      </c>
    </row>
    <row r="43" spans="1:134" x14ac:dyDescent="0.2">
      <c r="A43" s="39">
        <f t="shared" si="41"/>
        <v>29</v>
      </c>
      <c r="B43" s="184"/>
      <c r="C43" s="184"/>
      <c r="D43" s="185"/>
      <c r="E43" s="38">
        <f t="shared" si="0"/>
        <v>42917</v>
      </c>
      <c r="F43" s="190"/>
      <c r="G43" s="206"/>
      <c r="H43" s="207"/>
      <c r="I43" s="206"/>
      <c r="J43" s="206"/>
      <c r="K43" s="207">
        <f t="shared" si="84"/>
        <v>0</v>
      </c>
      <c r="L43" s="206"/>
      <c r="M43" s="206"/>
      <c r="N43" s="207">
        <f t="shared" si="85"/>
        <v>0</v>
      </c>
      <c r="O43" s="206"/>
      <c r="P43" s="206"/>
      <c r="Q43" s="207">
        <f t="shared" si="86"/>
        <v>0</v>
      </c>
      <c r="R43" s="206"/>
      <c r="S43" s="206"/>
      <c r="T43" s="207">
        <f t="shared" si="87"/>
        <v>0</v>
      </c>
      <c r="U43" s="206"/>
      <c r="V43" s="206"/>
      <c r="W43" s="207">
        <f t="shared" si="88"/>
        <v>0</v>
      </c>
      <c r="X43" s="206"/>
      <c r="Y43" s="206"/>
      <c r="Z43" s="207">
        <f t="shared" si="89"/>
        <v>0</v>
      </c>
      <c r="AA43" s="206"/>
      <c r="AB43" s="206"/>
      <c r="AC43" s="207">
        <f t="shared" si="90"/>
        <v>0</v>
      </c>
      <c r="AD43" s="206"/>
      <c r="AE43" s="206"/>
      <c r="AF43" s="207">
        <f t="shared" si="91"/>
        <v>0</v>
      </c>
      <c r="AG43" s="206"/>
      <c r="AH43" s="206"/>
      <c r="AI43" s="207">
        <f t="shared" si="92"/>
        <v>0</v>
      </c>
      <c r="AJ43" s="206"/>
      <c r="AK43" s="206"/>
      <c r="AL43" s="207">
        <f t="shared" si="93"/>
        <v>0</v>
      </c>
      <c r="AM43" s="206"/>
      <c r="AN43" s="206"/>
      <c r="AO43" s="207">
        <f t="shared" si="94"/>
        <v>0</v>
      </c>
      <c r="AP43" s="206"/>
      <c r="AQ43" s="206"/>
      <c r="AR43" s="207">
        <f t="shared" si="95"/>
        <v>0</v>
      </c>
      <c r="AS43" s="206"/>
      <c r="AT43" s="206"/>
      <c r="AU43" s="207">
        <f t="shared" si="96"/>
        <v>0</v>
      </c>
      <c r="AV43" s="206"/>
      <c r="AW43" s="206"/>
      <c r="AX43" s="207">
        <f t="shared" si="97"/>
        <v>0</v>
      </c>
      <c r="AY43" s="206"/>
      <c r="AZ43" s="206"/>
      <c r="BA43" s="207">
        <f t="shared" si="98"/>
        <v>0</v>
      </c>
      <c r="BB43" s="206"/>
      <c r="BC43" s="206"/>
      <c r="BD43" s="207">
        <f t="shared" si="99"/>
        <v>0</v>
      </c>
      <c r="BE43" s="206"/>
      <c r="BF43" s="206"/>
      <c r="BG43" s="207">
        <f t="shared" si="100"/>
        <v>0</v>
      </c>
      <c r="BH43" s="206"/>
      <c r="BI43" s="206"/>
      <c r="BJ43" s="207">
        <f t="shared" si="101"/>
        <v>0</v>
      </c>
      <c r="BK43" s="206"/>
      <c r="BL43" s="206"/>
      <c r="BM43" s="207">
        <f t="shared" si="102"/>
        <v>0</v>
      </c>
      <c r="BN43" s="206"/>
      <c r="BO43" s="206"/>
      <c r="BP43" s="207">
        <f t="shared" si="103"/>
        <v>0</v>
      </c>
      <c r="BQ43" s="206"/>
      <c r="BR43" s="206"/>
      <c r="BS43" s="207">
        <f t="shared" si="104"/>
        <v>0</v>
      </c>
      <c r="BT43" s="206"/>
      <c r="BU43" s="206"/>
      <c r="BV43" s="207">
        <f t="shared" si="105"/>
        <v>0</v>
      </c>
      <c r="BW43" s="206"/>
      <c r="BX43" s="206"/>
      <c r="BY43" s="207">
        <f t="shared" si="106"/>
        <v>0</v>
      </c>
      <c r="BZ43" s="206"/>
      <c r="CA43" s="206"/>
      <c r="CB43" s="207">
        <f t="shared" si="107"/>
        <v>0</v>
      </c>
      <c r="CC43" s="206"/>
      <c r="CD43" s="206"/>
      <c r="CE43" s="207">
        <f t="shared" si="108"/>
        <v>0</v>
      </c>
      <c r="CF43" s="206"/>
      <c r="CG43" s="206"/>
      <c r="CH43" s="207">
        <f t="shared" si="109"/>
        <v>0</v>
      </c>
      <c r="CI43" s="206"/>
      <c r="CJ43" s="206"/>
      <c r="CK43" s="207">
        <f t="shared" si="110"/>
        <v>0</v>
      </c>
      <c r="CL43" s="206"/>
      <c r="CM43" s="206"/>
      <c r="CN43" s="207">
        <f t="shared" si="111"/>
        <v>0</v>
      </c>
      <c r="CO43" s="206"/>
      <c r="CP43" s="206"/>
      <c r="CQ43" s="207">
        <f t="shared" si="112"/>
        <v>0</v>
      </c>
      <c r="CR43" s="206"/>
      <c r="CS43" s="206"/>
      <c r="CT43" s="207">
        <f t="shared" si="113"/>
        <v>0</v>
      </c>
      <c r="CU43" s="206"/>
      <c r="CV43" s="206"/>
      <c r="CW43" s="207">
        <f t="shared" si="114"/>
        <v>0</v>
      </c>
      <c r="CX43" s="206"/>
      <c r="CY43" s="206"/>
      <c r="CZ43" s="207">
        <f t="shared" si="115"/>
        <v>0</v>
      </c>
      <c r="DA43" s="206"/>
      <c r="DB43" s="206"/>
      <c r="DC43" s="207">
        <f t="shared" si="116"/>
        <v>0</v>
      </c>
      <c r="DD43" s="206"/>
      <c r="DE43" s="206"/>
      <c r="DF43" s="207">
        <f t="shared" si="117"/>
        <v>0</v>
      </c>
      <c r="DG43" s="206"/>
      <c r="DH43" s="206"/>
      <c r="DI43" s="207">
        <f t="shared" si="118"/>
        <v>0</v>
      </c>
      <c r="DJ43" s="206"/>
      <c r="DK43" s="206"/>
      <c r="DL43" s="207">
        <f t="shared" si="119"/>
        <v>0</v>
      </c>
      <c r="DM43" s="206"/>
      <c r="DN43" s="206"/>
      <c r="DO43" s="207">
        <f t="shared" si="120"/>
        <v>0</v>
      </c>
      <c r="DP43" s="206"/>
      <c r="DQ43" s="206"/>
      <c r="DR43" s="207">
        <f t="shared" si="121"/>
        <v>0</v>
      </c>
      <c r="DS43" s="206"/>
      <c r="DT43" s="206"/>
      <c r="DU43" s="207">
        <f t="shared" si="122"/>
        <v>0</v>
      </c>
      <c r="DV43" s="206"/>
      <c r="DW43" s="206"/>
      <c r="DX43" s="207">
        <f t="shared" si="123"/>
        <v>0</v>
      </c>
      <c r="EB43" s="201"/>
      <c r="EC43" s="257">
        <f t="shared" si="42"/>
        <v>43113</v>
      </c>
      <c r="ED43" s="39">
        <f t="shared" si="43"/>
        <v>29</v>
      </c>
    </row>
    <row r="44" spans="1:134" x14ac:dyDescent="0.2">
      <c r="A44" s="39">
        <f t="shared" si="41"/>
        <v>30</v>
      </c>
      <c r="B44" s="184"/>
      <c r="C44" s="280"/>
      <c r="D44" s="185"/>
      <c r="E44" s="38">
        <f t="shared" si="0"/>
        <v>42917</v>
      </c>
      <c r="F44" s="190"/>
      <c r="G44" s="206"/>
      <c r="H44" s="207"/>
      <c r="I44" s="206"/>
      <c r="J44" s="206"/>
      <c r="K44" s="207">
        <f t="shared" si="84"/>
        <v>0</v>
      </c>
      <c r="L44" s="206"/>
      <c r="M44" s="206"/>
      <c r="N44" s="207">
        <f t="shared" si="85"/>
        <v>0</v>
      </c>
      <c r="O44" s="206"/>
      <c r="P44" s="206"/>
      <c r="Q44" s="207">
        <f t="shared" si="86"/>
        <v>0</v>
      </c>
      <c r="R44" s="206"/>
      <c r="S44" s="206"/>
      <c r="T44" s="207">
        <f t="shared" si="87"/>
        <v>0</v>
      </c>
      <c r="U44" s="206"/>
      <c r="V44" s="206"/>
      <c r="W44" s="207">
        <f t="shared" si="88"/>
        <v>0</v>
      </c>
      <c r="X44" s="206"/>
      <c r="Y44" s="206"/>
      <c r="Z44" s="207">
        <f t="shared" si="89"/>
        <v>0</v>
      </c>
      <c r="AA44" s="206"/>
      <c r="AB44" s="206"/>
      <c r="AC44" s="207">
        <f t="shared" si="90"/>
        <v>0</v>
      </c>
      <c r="AD44" s="206"/>
      <c r="AE44" s="206"/>
      <c r="AF44" s="207">
        <f t="shared" si="91"/>
        <v>0</v>
      </c>
      <c r="AG44" s="206"/>
      <c r="AH44" s="206"/>
      <c r="AI44" s="207">
        <f t="shared" si="92"/>
        <v>0</v>
      </c>
      <c r="AJ44" s="206"/>
      <c r="AK44" s="206"/>
      <c r="AL44" s="207">
        <f t="shared" si="93"/>
        <v>0</v>
      </c>
      <c r="AM44" s="206"/>
      <c r="AN44" s="206"/>
      <c r="AO44" s="207">
        <f t="shared" si="94"/>
        <v>0</v>
      </c>
      <c r="AP44" s="206"/>
      <c r="AQ44" s="206"/>
      <c r="AR44" s="207">
        <f t="shared" si="95"/>
        <v>0</v>
      </c>
      <c r="AS44" s="206"/>
      <c r="AT44" s="206"/>
      <c r="AU44" s="207">
        <f t="shared" si="96"/>
        <v>0</v>
      </c>
      <c r="AV44" s="206"/>
      <c r="AW44" s="206"/>
      <c r="AX44" s="207">
        <f t="shared" si="97"/>
        <v>0</v>
      </c>
      <c r="AY44" s="206"/>
      <c r="AZ44" s="206"/>
      <c r="BA44" s="207">
        <f t="shared" si="98"/>
        <v>0</v>
      </c>
      <c r="BB44" s="206"/>
      <c r="BC44" s="206"/>
      <c r="BD44" s="207">
        <f t="shared" si="99"/>
        <v>0</v>
      </c>
      <c r="BE44" s="206"/>
      <c r="BF44" s="206"/>
      <c r="BG44" s="207">
        <f t="shared" si="100"/>
        <v>0</v>
      </c>
      <c r="BH44" s="206"/>
      <c r="BI44" s="206"/>
      <c r="BJ44" s="207">
        <f t="shared" si="101"/>
        <v>0</v>
      </c>
      <c r="BK44" s="206"/>
      <c r="BL44" s="206"/>
      <c r="BM44" s="207">
        <f t="shared" si="102"/>
        <v>0</v>
      </c>
      <c r="BN44" s="206"/>
      <c r="BO44" s="206"/>
      <c r="BP44" s="207">
        <f t="shared" si="103"/>
        <v>0</v>
      </c>
      <c r="BQ44" s="206"/>
      <c r="BR44" s="206"/>
      <c r="BS44" s="207">
        <f t="shared" si="104"/>
        <v>0</v>
      </c>
      <c r="BT44" s="206"/>
      <c r="BU44" s="206"/>
      <c r="BV44" s="207">
        <f t="shared" si="105"/>
        <v>0</v>
      </c>
      <c r="BW44" s="206"/>
      <c r="BX44" s="206"/>
      <c r="BY44" s="207">
        <f t="shared" si="106"/>
        <v>0</v>
      </c>
      <c r="BZ44" s="206"/>
      <c r="CA44" s="206"/>
      <c r="CB44" s="207">
        <f t="shared" si="107"/>
        <v>0</v>
      </c>
      <c r="CC44" s="206"/>
      <c r="CD44" s="206"/>
      <c r="CE44" s="207">
        <f t="shared" si="108"/>
        <v>0</v>
      </c>
      <c r="CF44" s="206"/>
      <c r="CG44" s="206"/>
      <c r="CH44" s="207">
        <f t="shared" si="109"/>
        <v>0</v>
      </c>
      <c r="CI44" s="206"/>
      <c r="CJ44" s="206"/>
      <c r="CK44" s="207">
        <f t="shared" si="110"/>
        <v>0</v>
      </c>
      <c r="CL44" s="206"/>
      <c r="CM44" s="206"/>
      <c r="CN44" s="207">
        <f t="shared" si="111"/>
        <v>0</v>
      </c>
      <c r="CO44" s="206"/>
      <c r="CP44" s="206"/>
      <c r="CQ44" s="207">
        <f t="shared" si="112"/>
        <v>0</v>
      </c>
      <c r="CR44" s="206"/>
      <c r="CS44" s="206"/>
      <c r="CT44" s="207">
        <f t="shared" si="113"/>
        <v>0</v>
      </c>
      <c r="CU44" s="206"/>
      <c r="CV44" s="206"/>
      <c r="CW44" s="207">
        <f t="shared" si="114"/>
        <v>0</v>
      </c>
      <c r="CX44" s="206"/>
      <c r="CY44" s="206"/>
      <c r="CZ44" s="207">
        <f t="shared" si="115"/>
        <v>0</v>
      </c>
      <c r="DA44" s="206"/>
      <c r="DB44" s="206"/>
      <c r="DC44" s="207">
        <f t="shared" si="116"/>
        <v>0</v>
      </c>
      <c r="DD44" s="206"/>
      <c r="DE44" s="206"/>
      <c r="DF44" s="207">
        <f t="shared" si="117"/>
        <v>0</v>
      </c>
      <c r="DG44" s="206"/>
      <c r="DH44" s="206"/>
      <c r="DI44" s="207">
        <f t="shared" si="118"/>
        <v>0</v>
      </c>
      <c r="DJ44" s="206"/>
      <c r="DK44" s="206"/>
      <c r="DL44" s="207">
        <f t="shared" si="119"/>
        <v>0</v>
      </c>
      <c r="DM44" s="206"/>
      <c r="DN44" s="206"/>
      <c r="DO44" s="207">
        <f t="shared" si="120"/>
        <v>0</v>
      </c>
      <c r="DP44" s="206"/>
      <c r="DQ44" s="206"/>
      <c r="DR44" s="207">
        <f t="shared" si="121"/>
        <v>0</v>
      </c>
      <c r="DS44" s="206"/>
      <c r="DT44" s="206"/>
      <c r="DU44" s="207">
        <f t="shared" si="122"/>
        <v>0</v>
      </c>
      <c r="DV44" s="206"/>
      <c r="DW44" s="206"/>
      <c r="DX44" s="207">
        <f t="shared" si="123"/>
        <v>0</v>
      </c>
      <c r="EB44" s="201"/>
      <c r="EC44" s="257">
        <f t="shared" si="42"/>
        <v>43120</v>
      </c>
      <c r="ED44" s="39">
        <f t="shared" si="43"/>
        <v>30</v>
      </c>
    </row>
    <row r="45" spans="1:134" x14ac:dyDescent="0.2">
      <c r="A45" s="39">
        <f t="shared" si="41"/>
        <v>31</v>
      </c>
      <c r="B45" s="184"/>
      <c r="C45" s="184"/>
      <c r="D45" s="185"/>
      <c r="E45" s="38">
        <f t="shared" si="0"/>
        <v>42917</v>
      </c>
      <c r="F45" s="190"/>
      <c r="G45" s="206"/>
      <c r="H45" s="207"/>
      <c r="I45" s="206"/>
      <c r="J45" s="206"/>
      <c r="K45" s="207">
        <f t="shared" si="84"/>
        <v>0</v>
      </c>
      <c r="L45" s="206"/>
      <c r="M45" s="206"/>
      <c r="N45" s="207">
        <f t="shared" si="85"/>
        <v>0</v>
      </c>
      <c r="O45" s="206"/>
      <c r="P45" s="206"/>
      <c r="Q45" s="207">
        <f t="shared" si="86"/>
        <v>0</v>
      </c>
      <c r="R45" s="206"/>
      <c r="S45" s="206"/>
      <c r="T45" s="207">
        <f t="shared" si="87"/>
        <v>0</v>
      </c>
      <c r="U45" s="206"/>
      <c r="V45" s="206"/>
      <c r="W45" s="207">
        <f t="shared" si="88"/>
        <v>0</v>
      </c>
      <c r="X45" s="206"/>
      <c r="Y45" s="206"/>
      <c r="Z45" s="207">
        <f t="shared" si="89"/>
        <v>0</v>
      </c>
      <c r="AA45" s="206"/>
      <c r="AB45" s="206"/>
      <c r="AC45" s="207">
        <f t="shared" si="90"/>
        <v>0</v>
      </c>
      <c r="AD45" s="206"/>
      <c r="AE45" s="206"/>
      <c r="AF45" s="207">
        <f t="shared" si="91"/>
        <v>0</v>
      </c>
      <c r="AG45" s="206"/>
      <c r="AH45" s="206"/>
      <c r="AI45" s="207">
        <f t="shared" si="92"/>
        <v>0</v>
      </c>
      <c r="AJ45" s="206"/>
      <c r="AK45" s="206"/>
      <c r="AL45" s="207">
        <f t="shared" si="93"/>
        <v>0</v>
      </c>
      <c r="AM45" s="206"/>
      <c r="AN45" s="206"/>
      <c r="AO45" s="207">
        <f t="shared" si="94"/>
        <v>0</v>
      </c>
      <c r="AP45" s="206"/>
      <c r="AQ45" s="206"/>
      <c r="AR45" s="207">
        <f t="shared" si="95"/>
        <v>0</v>
      </c>
      <c r="AS45" s="206"/>
      <c r="AT45" s="206"/>
      <c r="AU45" s="207">
        <f t="shared" si="96"/>
        <v>0</v>
      </c>
      <c r="AV45" s="206"/>
      <c r="AW45" s="206"/>
      <c r="AX45" s="207">
        <f t="shared" si="97"/>
        <v>0</v>
      </c>
      <c r="AY45" s="206"/>
      <c r="AZ45" s="206"/>
      <c r="BA45" s="207">
        <f t="shared" si="98"/>
        <v>0</v>
      </c>
      <c r="BB45" s="206"/>
      <c r="BC45" s="206"/>
      <c r="BD45" s="207">
        <f t="shared" si="99"/>
        <v>0</v>
      </c>
      <c r="BE45" s="206"/>
      <c r="BF45" s="206"/>
      <c r="BG45" s="207">
        <f t="shared" si="100"/>
        <v>0</v>
      </c>
      <c r="BH45" s="206"/>
      <c r="BI45" s="206"/>
      <c r="BJ45" s="207">
        <f t="shared" si="101"/>
        <v>0</v>
      </c>
      <c r="BK45" s="206"/>
      <c r="BL45" s="206"/>
      <c r="BM45" s="207">
        <f t="shared" si="102"/>
        <v>0</v>
      </c>
      <c r="BN45" s="206"/>
      <c r="BO45" s="206"/>
      <c r="BP45" s="207">
        <f t="shared" si="103"/>
        <v>0</v>
      </c>
      <c r="BQ45" s="206"/>
      <c r="BR45" s="206"/>
      <c r="BS45" s="207">
        <f t="shared" si="104"/>
        <v>0</v>
      </c>
      <c r="BT45" s="206"/>
      <c r="BU45" s="206"/>
      <c r="BV45" s="207">
        <f t="shared" si="105"/>
        <v>0</v>
      </c>
      <c r="BW45" s="206"/>
      <c r="BX45" s="206"/>
      <c r="BY45" s="207">
        <f t="shared" si="106"/>
        <v>0</v>
      </c>
      <c r="BZ45" s="206"/>
      <c r="CA45" s="206"/>
      <c r="CB45" s="207">
        <f t="shared" si="107"/>
        <v>0</v>
      </c>
      <c r="CC45" s="206"/>
      <c r="CD45" s="206"/>
      <c r="CE45" s="207">
        <f t="shared" si="108"/>
        <v>0</v>
      </c>
      <c r="CF45" s="206"/>
      <c r="CG45" s="206"/>
      <c r="CH45" s="207">
        <f t="shared" si="109"/>
        <v>0</v>
      </c>
      <c r="CI45" s="206"/>
      <c r="CJ45" s="206"/>
      <c r="CK45" s="207">
        <f t="shared" si="110"/>
        <v>0</v>
      </c>
      <c r="CL45" s="206"/>
      <c r="CM45" s="206"/>
      <c r="CN45" s="207">
        <f t="shared" si="111"/>
        <v>0</v>
      </c>
      <c r="CO45" s="206"/>
      <c r="CP45" s="206"/>
      <c r="CQ45" s="207">
        <f t="shared" si="112"/>
        <v>0</v>
      </c>
      <c r="CR45" s="206"/>
      <c r="CS45" s="206"/>
      <c r="CT45" s="207">
        <f t="shared" si="113"/>
        <v>0</v>
      </c>
      <c r="CU45" s="206"/>
      <c r="CV45" s="206"/>
      <c r="CW45" s="207">
        <f t="shared" si="114"/>
        <v>0</v>
      </c>
      <c r="CX45" s="206"/>
      <c r="CY45" s="206"/>
      <c r="CZ45" s="207">
        <f t="shared" si="115"/>
        <v>0</v>
      </c>
      <c r="DA45" s="206"/>
      <c r="DB45" s="206"/>
      <c r="DC45" s="207">
        <f t="shared" si="116"/>
        <v>0</v>
      </c>
      <c r="DD45" s="206"/>
      <c r="DE45" s="206"/>
      <c r="DF45" s="207">
        <f t="shared" si="117"/>
        <v>0</v>
      </c>
      <c r="DG45" s="206"/>
      <c r="DH45" s="206"/>
      <c r="DI45" s="207">
        <f t="shared" si="118"/>
        <v>0</v>
      </c>
      <c r="DJ45" s="206"/>
      <c r="DK45" s="206"/>
      <c r="DL45" s="207">
        <f t="shared" si="119"/>
        <v>0</v>
      </c>
      <c r="DM45" s="206"/>
      <c r="DN45" s="206"/>
      <c r="DO45" s="207">
        <f t="shared" si="120"/>
        <v>0</v>
      </c>
      <c r="DP45" s="206"/>
      <c r="DQ45" s="206"/>
      <c r="DR45" s="207">
        <f t="shared" si="121"/>
        <v>0</v>
      </c>
      <c r="DS45" s="206"/>
      <c r="DT45" s="206"/>
      <c r="DU45" s="207">
        <f t="shared" si="122"/>
        <v>0</v>
      </c>
      <c r="DV45" s="206"/>
      <c r="DW45" s="206"/>
      <c r="DX45" s="207">
        <f t="shared" si="123"/>
        <v>0</v>
      </c>
      <c r="EB45" s="201"/>
      <c r="EC45" s="257">
        <f t="shared" si="42"/>
        <v>43127</v>
      </c>
      <c r="ED45" s="39">
        <f t="shared" si="43"/>
        <v>31</v>
      </c>
    </row>
    <row r="46" spans="1:134" x14ac:dyDescent="0.2">
      <c r="A46" s="39">
        <f t="shared" si="41"/>
        <v>32</v>
      </c>
      <c r="B46" s="184"/>
      <c r="C46" s="184"/>
      <c r="D46" s="185"/>
      <c r="E46" s="38">
        <f t="shared" si="0"/>
        <v>42917</v>
      </c>
      <c r="F46" s="190"/>
      <c r="G46" s="206"/>
      <c r="H46" s="207"/>
      <c r="I46" s="206"/>
      <c r="J46" s="206"/>
      <c r="K46" s="207">
        <f t="shared" si="84"/>
        <v>0</v>
      </c>
      <c r="L46" s="206"/>
      <c r="M46" s="206"/>
      <c r="N46" s="207">
        <f t="shared" si="85"/>
        <v>0</v>
      </c>
      <c r="O46" s="206"/>
      <c r="P46" s="206"/>
      <c r="Q46" s="207">
        <f t="shared" si="86"/>
        <v>0</v>
      </c>
      <c r="R46" s="206"/>
      <c r="S46" s="206"/>
      <c r="T46" s="207">
        <f t="shared" si="87"/>
        <v>0</v>
      </c>
      <c r="U46" s="206"/>
      <c r="V46" s="206"/>
      <c r="W46" s="207">
        <f t="shared" si="88"/>
        <v>0</v>
      </c>
      <c r="X46" s="206"/>
      <c r="Y46" s="206"/>
      <c r="Z46" s="207">
        <f t="shared" si="89"/>
        <v>0</v>
      </c>
      <c r="AA46" s="206"/>
      <c r="AB46" s="206"/>
      <c r="AC46" s="207">
        <f t="shared" si="90"/>
        <v>0</v>
      </c>
      <c r="AD46" s="206"/>
      <c r="AE46" s="206"/>
      <c r="AF46" s="207">
        <f t="shared" si="91"/>
        <v>0</v>
      </c>
      <c r="AG46" s="206"/>
      <c r="AH46" s="206"/>
      <c r="AI46" s="207">
        <f t="shared" si="92"/>
        <v>0</v>
      </c>
      <c r="AJ46" s="206"/>
      <c r="AK46" s="206"/>
      <c r="AL46" s="207">
        <f t="shared" si="93"/>
        <v>0</v>
      </c>
      <c r="AM46" s="206"/>
      <c r="AN46" s="206"/>
      <c r="AO46" s="207">
        <f t="shared" si="94"/>
        <v>0</v>
      </c>
      <c r="AP46" s="206"/>
      <c r="AQ46" s="206"/>
      <c r="AR46" s="207">
        <f t="shared" si="95"/>
        <v>0</v>
      </c>
      <c r="AS46" s="206"/>
      <c r="AT46" s="206"/>
      <c r="AU46" s="207">
        <f t="shared" si="96"/>
        <v>0</v>
      </c>
      <c r="AV46" s="206"/>
      <c r="AW46" s="206"/>
      <c r="AX46" s="207">
        <f t="shared" si="97"/>
        <v>0</v>
      </c>
      <c r="AY46" s="206"/>
      <c r="AZ46" s="206"/>
      <c r="BA46" s="207">
        <f t="shared" si="98"/>
        <v>0</v>
      </c>
      <c r="BB46" s="206"/>
      <c r="BC46" s="206"/>
      <c r="BD46" s="207">
        <f t="shared" si="99"/>
        <v>0</v>
      </c>
      <c r="BE46" s="206"/>
      <c r="BF46" s="206"/>
      <c r="BG46" s="207">
        <f t="shared" si="100"/>
        <v>0</v>
      </c>
      <c r="BH46" s="206"/>
      <c r="BI46" s="206"/>
      <c r="BJ46" s="207">
        <f t="shared" si="101"/>
        <v>0</v>
      </c>
      <c r="BK46" s="206"/>
      <c r="BL46" s="206"/>
      <c r="BM46" s="207">
        <f t="shared" si="102"/>
        <v>0</v>
      </c>
      <c r="BN46" s="206"/>
      <c r="BO46" s="206"/>
      <c r="BP46" s="207">
        <f t="shared" si="103"/>
        <v>0</v>
      </c>
      <c r="BQ46" s="206"/>
      <c r="BR46" s="206"/>
      <c r="BS46" s="207">
        <f t="shared" si="104"/>
        <v>0</v>
      </c>
      <c r="BT46" s="206"/>
      <c r="BU46" s="206"/>
      <c r="BV46" s="207">
        <f t="shared" si="105"/>
        <v>0</v>
      </c>
      <c r="BW46" s="206"/>
      <c r="BX46" s="206"/>
      <c r="BY46" s="207">
        <f t="shared" si="106"/>
        <v>0</v>
      </c>
      <c r="BZ46" s="206"/>
      <c r="CA46" s="206"/>
      <c r="CB46" s="207">
        <f t="shared" si="107"/>
        <v>0</v>
      </c>
      <c r="CC46" s="206"/>
      <c r="CD46" s="206"/>
      <c r="CE46" s="207">
        <f t="shared" si="108"/>
        <v>0</v>
      </c>
      <c r="CF46" s="206"/>
      <c r="CG46" s="206"/>
      <c r="CH46" s="207">
        <f t="shared" si="109"/>
        <v>0</v>
      </c>
      <c r="CI46" s="206"/>
      <c r="CJ46" s="206"/>
      <c r="CK46" s="207">
        <f t="shared" si="110"/>
        <v>0</v>
      </c>
      <c r="CL46" s="206"/>
      <c r="CM46" s="206"/>
      <c r="CN46" s="207">
        <f t="shared" si="111"/>
        <v>0</v>
      </c>
      <c r="CO46" s="206"/>
      <c r="CP46" s="206"/>
      <c r="CQ46" s="207">
        <f t="shared" si="112"/>
        <v>0</v>
      </c>
      <c r="CR46" s="206"/>
      <c r="CS46" s="206"/>
      <c r="CT46" s="207">
        <f t="shared" si="113"/>
        <v>0</v>
      </c>
      <c r="CU46" s="206"/>
      <c r="CV46" s="206"/>
      <c r="CW46" s="207">
        <f t="shared" si="114"/>
        <v>0</v>
      </c>
      <c r="CX46" s="206"/>
      <c r="CY46" s="206"/>
      <c r="CZ46" s="207">
        <f t="shared" si="115"/>
        <v>0</v>
      </c>
      <c r="DA46" s="206"/>
      <c r="DB46" s="206"/>
      <c r="DC46" s="207">
        <f t="shared" si="116"/>
        <v>0</v>
      </c>
      <c r="DD46" s="206"/>
      <c r="DE46" s="206"/>
      <c r="DF46" s="207">
        <f t="shared" si="117"/>
        <v>0</v>
      </c>
      <c r="DG46" s="206"/>
      <c r="DH46" s="206"/>
      <c r="DI46" s="207">
        <f t="shared" si="118"/>
        <v>0</v>
      </c>
      <c r="DJ46" s="206"/>
      <c r="DK46" s="206"/>
      <c r="DL46" s="207">
        <f t="shared" si="119"/>
        <v>0</v>
      </c>
      <c r="DM46" s="206"/>
      <c r="DN46" s="206"/>
      <c r="DO46" s="207">
        <f t="shared" si="120"/>
        <v>0</v>
      </c>
      <c r="DP46" s="206"/>
      <c r="DQ46" s="206"/>
      <c r="DR46" s="207">
        <f t="shared" si="121"/>
        <v>0</v>
      </c>
      <c r="DS46" s="206"/>
      <c r="DT46" s="206"/>
      <c r="DU46" s="207">
        <f t="shared" si="122"/>
        <v>0</v>
      </c>
      <c r="DV46" s="206"/>
      <c r="DW46" s="206"/>
      <c r="DX46" s="207">
        <f t="shared" si="123"/>
        <v>0</v>
      </c>
      <c r="EB46" s="201"/>
      <c r="EC46" s="257">
        <f t="shared" si="42"/>
        <v>43134</v>
      </c>
      <c r="ED46" s="39">
        <f t="shared" si="43"/>
        <v>32</v>
      </c>
    </row>
    <row r="47" spans="1:134" x14ac:dyDescent="0.2">
      <c r="A47" s="39">
        <f t="shared" si="41"/>
        <v>33</v>
      </c>
      <c r="B47" s="184"/>
      <c r="C47" s="184"/>
      <c r="D47" s="185"/>
      <c r="E47" s="38">
        <f t="shared" ref="E47:E78" si="124">+$D$10</f>
        <v>42917</v>
      </c>
      <c r="F47" s="190"/>
      <c r="G47" s="206"/>
      <c r="H47" s="207"/>
      <c r="I47" s="206"/>
      <c r="J47" s="206"/>
      <c r="K47" s="207">
        <f t="shared" si="84"/>
        <v>0</v>
      </c>
      <c r="L47" s="206"/>
      <c r="M47" s="206"/>
      <c r="N47" s="207">
        <f t="shared" si="85"/>
        <v>0</v>
      </c>
      <c r="O47" s="206"/>
      <c r="P47" s="206"/>
      <c r="Q47" s="207">
        <f t="shared" si="86"/>
        <v>0</v>
      </c>
      <c r="R47" s="206"/>
      <c r="S47" s="206"/>
      <c r="T47" s="207">
        <f t="shared" si="87"/>
        <v>0</v>
      </c>
      <c r="U47" s="206"/>
      <c r="V47" s="206"/>
      <c r="W47" s="207">
        <f t="shared" si="88"/>
        <v>0</v>
      </c>
      <c r="X47" s="206"/>
      <c r="Y47" s="206"/>
      <c r="Z47" s="207">
        <f t="shared" si="89"/>
        <v>0</v>
      </c>
      <c r="AA47" s="206"/>
      <c r="AB47" s="206"/>
      <c r="AC47" s="207">
        <f t="shared" si="90"/>
        <v>0</v>
      </c>
      <c r="AD47" s="206"/>
      <c r="AE47" s="206"/>
      <c r="AF47" s="207">
        <f t="shared" si="91"/>
        <v>0</v>
      </c>
      <c r="AG47" s="206"/>
      <c r="AH47" s="206"/>
      <c r="AI47" s="207">
        <f t="shared" si="92"/>
        <v>0</v>
      </c>
      <c r="AJ47" s="206"/>
      <c r="AK47" s="206"/>
      <c r="AL47" s="207">
        <f t="shared" si="93"/>
        <v>0</v>
      </c>
      <c r="AM47" s="206"/>
      <c r="AN47" s="206"/>
      <c r="AO47" s="207">
        <f t="shared" si="94"/>
        <v>0</v>
      </c>
      <c r="AP47" s="206"/>
      <c r="AQ47" s="206"/>
      <c r="AR47" s="207">
        <f t="shared" si="95"/>
        <v>0</v>
      </c>
      <c r="AS47" s="206"/>
      <c r="AT47" s="206"/>
      <c r="AU47" s="207">
        <f t="shared" si="96"/>
        <v>0</v>
      </c>
      <c r="AV47" s="206"/>
      <c r="AW47" s="206"/>
      <c r="AX47" s="207">
        <f t="shared" si="97"/>
        <v>0</v>
      </c>
      <c r="AY47" s="206"/>
      <c r="AZ47" s="206"/>
      <c r="BA47" s="207">
        <f t="shared" si="98"/>
        <v>0</v>
      </c>
      <c r="BB47" s="206"/>
      <c r="BC47" s="206"/>
      <c r="BD47" s="207">
        <f t="shared" si="99"/>
        <v>0</v>
      </c>
      <c r="BE47" s="206"/>
      <c r="BF47" s="206"/>
      <c r="BG47" s="207">
        <f t="shared" si="100"/>
        <v>0</v>
      </c>
      <c r="BH47" s="206"/>
      <c r="BI47" s="206"/>
      <c r="BJ47" s="207">
        <f t="shared" si="101"/>
        <v>0</v>
      </c>
      <c r="BK47" s="206"/>
      <c r="BL47" s="206"/>
      <c r="BM47" s="207">
        <f t="shared" si="102"/>
        <v>0</v>
      </c>
      <c r="BN47" s="206"/>
      <c r="BO47" s="206"/>
      <c r="BP47" s="207">
        <f t="shared" si="103"/>
        <v>0</v>
      </c>
      <c r="BQ47" s="206"/>
      <c r="BR47" s="206"/>
      <c r="BS47" s="207">
        <f t="shared" si="104"/>
        <v>0</v>
      </c>
      <c r="BT47" s="206"/>
      <c r="BU47" s="206"/>
      <c r="BV47" s="207">
        <f t="shared" si="105"/>
        <v>0</v>
      </c>
      <c r="BW47" s="206"/>
      <c r="BX47" s="206"/>
      <c r="BY47" s="207">
        <f t="shared" si="106"/>
        <v>0</v>
      </c>
      <c r="BZ47" s="206"/>
      <c r="CA47" s="206"/>
      <c r="CB47" s="207">
        <f t="shared" si="107"/>
        <v>0</v>
      </c>
      <c r="CC47" s="206"/>
      <c r="CD47" s="206"/>
      <c r="CE47" s="207">
        <f t="shared" si="108"/>
        <v>0</v>
      </c>
      <c r="CF47" s="206"/>
      <c r="CG47" s="206"/>
      <c r="CH47" s="207">
        <f t="shared" si="109"/>
        <v>0</v>
      </c>
      <c r="CI47" s="206"/>
      <c r="CJ47" s="206"/>
      <c r="CK47" s="207">
        <f t="shared" si="110"/>
        <v>0</v>
      </c>
      <c r="CL47" s="206"/>
      <c r="CM47" s="206"/>
      <c r="CN47" s="207">
        <f t="shared" si="111"/>
        <v>0</v>
      </c>
      <c r="CO47" s="206"/>
      <c r="CP47" s="206"/>
      <c r="CQ47" s="207">
        <f t="shared" si="112"/>
        <v>0</v>
      </c>
      <c r="CR47" s="206"/>
      <c r="CS47" s="206"/>
      <c r="CT47" s="207">
        <f t="shared" si="113"/>
        <v>0</v>
      </c>
      <c r="CU47" s="206"/>
      <c r="CV47" s="206"/>
      <c r="CW47" s="207">
        <f t="shared" si="114"/>
        <v>0</v>
      </c>
      <c r="CX47" s="206"/>
      <c r="CY47" s="206"/>
      <c r="CZ47" s="207">
        <f t="shared" si="115"/>
        <v>0</v>
      </c>
      <c r="DA47" s="206"/>
      <c r="DB47" s="206"/>
      <c r="DC47" s="207">
        <f t="shared" si="116"/>
        <v>0</v>
      </c>
      <c r="DD47" s="206"/>
      <c r="DE47" s="206"/>
      <c r="DF47" s="207">
        <f t="shared" si="117"/>
        <v>0</v>
      </c>
      <c r="DG47" s="206"/>
      <c r="DH47" s="206"/>
      <c r="DI47" s="207">
        <f t="shared" si="118"/>
        <v>0</v>
      </c>
      <c r="DJ47" s="206"/>
      <c r="DK47" s="206"/>
      <c r="DL47" s="207">
        <f t="shared" si="119"/>
        <v>0</v>
      </c>
      <c r="DM47" s="206"/>
      <c r="DN47" s="206"/>
      <c r="DO47" s="207">
        <f t="shared" si="120"/>
        <v>0</v>
      </c>
      <c r="DP47" s="206"/>
      <c r="DQ47" s="206"/>
      <c r="DR47" s="207">
        <f t="shared" si="121"/>
        <v>0</v>
      </c>
      <c r="DS47" s="206"/>
      <c r="DT47" s="206"/>
      <c r="DU47" s="207">
        <f t="shared" si="122"/>
        <v>0</v>
      </c>
      <c r="DV47" s="206"/>
      <c r="DW47" s="206"/>
      <c r="DX47" s="207">
        <f t="shared" si="123"/>
        <v>0</v>
      </c>
      <c r="EB47" s="201"/>
      <c r="EC47" s="257">
        <f t="shared" si="42"/>
        <v>43141</v>
      </c>
      <c r="ED47" s="39">
        <f t="shared" si="43"/>
        <v>33</v>
      </c>
    </row>
    <row r="48" spans="1:134" x14ac:dyDescent="0.2">
      <c r="A48" s="39">
        <f t="shared" si="41"/>
        <v>34</v>
      </c>
      <c r="B48" s="184"/>
      <c r="C48" s="307"/>
      <c r="D48" s="185"/>
      <c r="E48" s="38">
        <f t="shared" si="124"/>
        <v>42917</v>
      </c>
      <c r="F48" s="190"/>
      <c r="G48" s="206"/>
      <c r="H48" s="207"/>
      <c r="I48" s="206"/>
      <c r="J48" s="206"/>
      <c r="K48" s="207">
        <f t="shared" si="84"/>
        <v>0</v>
      </c>
      <c r="L48" s="206"/>
      <c r="M48" s="206"/>
      <c r="N48" s="207">
        <f t="shared" si="85"/>
        <v>0</v>
      </c>
      <c r="O48" s="206"/>
      <c r="P48" s="206"/>
      <c r="Q48" s="207">
        <f t="shared" si="86"/>
        <v>0</v>
      </c>
      <c r="R48" s="206"/>
      <c r="S48" s="206"/>
      <c r="T48" s="207">
        <f t="shared" si="87"/>
        <v>0</v>
      </c>
      <c r="U48" s="206"/>
      <c r="V48" s="206"/>
      <c r="W48" s="207">
        <f t="shared" si="88"/>
        <v>0</v>
      </c>
      <c r="X48" s="206"/>
      <c r="Y48" s="206"/>
      <c r="Z48" s="207">
        <f t="shared" si="89"/>
        <v>0</v>
      </c>
      <c r="AA48" s="206"/>
      <c r="AB48" s="206"/>
      <c r="AC48" s="207">
        <f t="shared" si="90"/>
        <v>0</v>
      </c>
      <c r="AD48" s="206"/>
      <c r="AE48" s="206"/>
      <c r="AF48" s="207">
        <f t="shared" si="91"/>
        <v>0</v>
      </c>
      <c r="AG48" s="206"/>
      <c r="AH48" s="206"/>
      <c r="AI48" s="207">
        <f t="shared" si="92"/>
        <v>0</v>
      </c>
      <c r="AJ48" s="206"/>
      <c r="AK48" s="206"/>
      <c r="AL48" s="207">
        <f t="shared" si="93"/>
        <v>0</v>
      </c>
      <c r="AM48" s="206"/>
      <c r="AN48" s="206"/>
      <c r="AO48" s="207">
        <f t="shared" si="94"/>
        <v>0</v>
      </c>
      <c r="AP48" s="206"/>
      <c r="AQ48" s="206"/>
      <c r="AR48" s="207">
        <f t="shared" si="95"/>
        <v>0</v>
      </c>
      <c r="AS48" s="206"/>
      <c r="AT48" s="206"/>
      <c r="AU48" s="207">
        <f t="shared" si="96"/>
        <v>0</v>
      </c>
      <c r="AV48" s="206"/>
      <c r="AW48" s="206"/>
      <c r="AX48" s="207">
        <f t="shared" si="97"/>
        <v>0</v>
      </c>
      <c r="AY48" s="206"/>
      <c r="AZ48" s="206"/>
      <c r="BA48" s="207">
        <f t="shared" si="98"/>
        <v>0</v>
      </c>
      <c r="BB48" s="206"/>
      <c r="BC48" s="206"/>
      <c r="BD48" s="207">
        <f t="shared" si="99"/>
        <v>0</v>
      </c>
      <c r="BE48" s="206"/>
      <c r="BF48" s="206"/>
      <c r="BG48" s="207">
        <f t="shared" si="100"/>
        <v>0</v>
      </c>
      <c r="BH48" s="206"/>
      <c r="BI48" s="206"/>
      <c r="BJ48" s="207">
        <f t="shared" si="101"/>
        <v>0</v>
      </c>
      <c r="BK48" s="206"/>
      <c r="BL48" s="206"/>
      <c r="BM48" s="207">
        <f t="shared" si="102"/>
        <v>0</v>
      </c>
      <c r="BN48" s="206"/>
      <c r="BO48" s="206"/>
      <c r="BP48" s="207">
        <f t="shared" si="103"/>
        <v>0</v>
      </c>
      <c r="BQ48" s="206"/>
      <c r="BR48" s="206"/>
      <c r="BS48" s="207">
        <f t="shared" si="104"/>
        <v>0</v>
      </c>
      <c r="BT48" s="206"/>
      <c r="BU48" s="206"/>
      <c r="BV48" s="207">
        <f t="shared" si="105"/>
        <v>0</v>
      </c>
      <c r="BW48" s="206"/>
      <c r="BX48" s="206"/>
      <c r="BY48" s="207">
        <f t="shared" si="106"/>
        <v>0</v>
      </c>
      <c r="BZ48" s="206"/>
      <c r="CA48" s="206"/>
      <c r="CB48" s="207">
        <f t="shared" si="107"/>
        <v>0</v>
      </c>
      <c r="CC48" s="206"/>
      <c r="CD48" s="206"/>
      <c r="CE48" s="207">
        <f t="shared" si="108"/>
        <v>0</v>
      </c>
      <c r="CF48" s="206"/>
      <c r="CG48" s="206"/>
      <c r="CH48" s="207">
        <f t="shared" si="109"/>
        <v>0</v>
      </c>
      <c r="CI48" s="206"/>
      <c r="CJ48" s="206"/>
      <c r="CK48" s="207">
        <f t="shared" si="110"/>
        <v>0</v>
      </c>
      <c r="CL48" s="206"/>
      <c r="CM48" s="206"/>
      <c r="CN48" s="207">
        <f t="shared" si="111"/>
        <v>0</v>
      </c>
      <c r="CO48" s="206"/>
      <c r="CP48" s="206"/>
      <c r="CQ48" s="207">
        <f t="shared" si="112"/>
        <v>0</v>
      </c>
      <c r="CR48" s="206"/>
      <c r="CS48" s="206"/>
      <c r="CT48" s="207">
        <f t="shared" si="113"/>
        <v>0</v>
      </c>
      <c r="CU48" s="206"/>
      <c r="CV48" s="206"/>
      <c r="CW48" s="207">
        <f t="shared" si="114"/>
        <v>0</v>
      </c>
      <c r="CX48" s="206"/>
      <c r="CY48" s="206"/>
      <c r="CZ48" s="207">
        <f t="shared" si="115"/>
        <v>0</v>
      </c>
      <c r="DA48" s="206"/>
      <c r="DB48" s="206"/>
      <c r="DC48" s="207">
        <f t="shared" si="116"/>
        <v>0</v>
      </c>
      <c r="DD48" s="206"/>
      <c r="DE48" s="206"/>
      <c r="DF48" s="207">
        <f t="shared" si="117"/>
        <v>0</v>
      </c>
      <c r="DG48" s="206"/>
      <c r="DH48" s="206"/>
      <c r="DI48" s="207">
        <f t="shared" si="118"/>
        <v>0</v>
      </c>
      <c r="DJ48" s="206"/>
      <c r="DK48" s="206"/>
      <c r="DL48" s="207">
        <f t="shared" si="119"/>
        <v>0</v>
      </c>
      <c r="DM48" s="206"/>
      <c r="DN48" s="206"/>
      <c r="DO48" s="207">
        <f t="shared" si="120"/>
        <v>0</v>
      </c>
      <c r="DP48" s="206"/>
      <c r="DQ48" s="206"/>
      <c r="DR48" s="207">
        <f t="shared" si="121"/>
        <v>0</v>
      </c>
      <c r="DS48" s="206"/>
      <c r="DT48" s="206"/>
      <c r="DU48" s="207">
        <f t="shared" si="122"/>
        <v>0</v>
      </c>
      <c r="DV48" s="206"/>
      <c r="DW48" s="206"/>
      <c r="DX48" s="207">
        <f t="shared" si="123"/>
        <v>0</v>
      </c>
      <c r="EB48" s="201"/>
      <c r="EC48" s="257">
        <f t="shared" si="42"/>
        <v>43148</v>
      </c>
      <c r="ED48" s="39">
        <f t="shared" si="43"/>
        <v>34</v>
      </c>
    </row>
    <row r="49" spans="1:136" x14ac:dyDescent="0.2">
      <c r="A49" s="39">
        <f t="shared" si="41"/>
        <v>35</v>
      </c>
      <c r="B49" s="184"/>
      <c r="C49" s="184"/>
      <c r="D49" s="185"/>
      <c r="E49" s="38">
        <f t="shared" si="124"/>
        <v>42917</v>
      </c>
      <c r="F49" s="190"/>
      <c r="G49" s="206"/>
      <c r="H49" s="207"/>
      <c r="I49" s="206"/>
      <c r="J49" s="206"/>
      <c r="K49" s="207">
        <f t="shared" si="84"/>
        <v>0</v>
      </c>
      <c r="L49" s="206"/>
      <c r="M49" s="206"/>
      <c r="N49" s="207">
        <f t="shared" si="85"/>
        <v>0</v>
      </c>
      <c r="O49" s="206"/>
      <c r="P49" s="206"/>
      <c r="Q49" s="207">
        <f t="shared" si="86"/>
        <v>0</v>
      </c>
      <c r="R49" s="206"/>
      <c r="S49" s="206"/>
      <c r="T49" s="207">
        <f t="shared" si="87"/>
        <v>0</v>
      </c>
      <c r="U49" s="206"/>
      <c r="V49" s="206"/>
      <c r="W49" s="207">
        <f t="shared" si="88"/>
        <v>0</v>
      </c>
      <c r="X49" s="206"/>
      <c r="Y49" s="206"/>
      <c r="Z49" s="207">
        <f t="shared" si="89"/>
        <v>0</v>
      </c>
      <c r="AA49" s="206"/>
      <c r="AB49" s="206"/>
      <c r="AC49" s="207">
        <f t="shared" si="90"/>
        <v>0</v>
      </c>
      <c r="AD49" s="206"/>
      <c r="AE49" s="206"/>
      <c r="AF49" s="207">
        <f t="shared" si="91"/>
        <v>0</v>
      </c>
      <c r="AG49" s="206"/>
      <c r="AH49" s="206"/>
      <c r="AI49" s="207">
        <f t="shared" si="92"/>
        <v>0</v>
      </c>
      <c r="AJ49" s="206"/>
      <c r="AK49" s="206"/>
      <c r="AL49" s="207">
        <f t="shared" si="93"/>
        <v>0</v>
      </c>
      <c r="AM49" s="206"/>
      <c r="AN49" s="206"/>
      <c r="AO49" s="207">
        <f t="shared" si="94"/>
        <v>0</v>
      </c>
      <c r="AP49" s="206"/>
      <c r="AQ49" s="206"/>
      <c r="AR49" s="207">
        <f t="shared" si="95"/>
        <v>0</v>
      </c>
      <c r="AS49" s="206"/>
      <c r="AT49" s="206"/>
      <c r="AU49" s="207">
        <f t="shared" si="96"/>
        <v>0</v>
      </c>
      <c r="AV49" s="206"/>
      <c r="AW49" s="206"/>
      <c r="AX49" s="207">
        <f t="shared" si="97"/>
        <v>0</v>
      </c>
      <c r="AY49" s="206"/>
      <c r="AZ49" s="206"/>
      <c r="BA49" s="207">
        <f t="shared" si="98"/>
        <v>0</v>
      </c>
      <c r="BB49" s="206"/>
      <c r="BC49" s="206"/>
      <c r="BD49" s="207">
        <f t="shared" si="99"/>
        <v>0</v>
      </c>
      <c r="BE49" s="206"/>
      <c r="BF49" s="206"/>
      <c r="BG49" s="207">
        <f t="shared" si="100"/>
        <v>0</v>
      </c>
      <c r="BH49" s="206"/>
      <c r="BI49" s="206"/>
      <c r="BJ49" s="207">
        <f t="shared" si="101"/>
        <v>0</v>
      </c>
      <c r="BK49" s="206"/>
      <c r="BL49" s="206"/>
      <c r="BM49" s="207">
        <f t="shared" si="102"/>
        <v>0</v>
      </c>
      <c r="BN49" s="206"/>
      <c r="BO49" s="206"/>
      <c r="BP49" s="207">
        <f t="shared" si="103"/>
        <v>0</v>
      </c>
      <c r="BQ49" s="206"/>
      <c r="BR49" s="206"/>
      <c r="BS49" s="207">
        <f t="shared" si="104"/>
        <v>0</v>
      </c>
      <c r="BT49" s="206"/>
      <c r="BU49" s="206"/>
      <c r="BV49" s="207">
        <f t="shared" si="105"/>
        <v>0</v>
      </c>
      <c r="BW49" s="206"/>
      <c r="BX49" s="206"/>
      <c r="BY49" s="207">
        <f t="shared" si="106"/>
        <v>0</v>
      </c>
      <c r="BZ49" s="206"/>
      <c r="CA49" s="206"/>
      <c r="CB49" s="207">
        <f t="shared" si="107"/>
        <v>0</v>
      </c>
      <c r="CC49" s="206"/>
      <c r="CD49" s="206"/>
      <c r="CE49" s="207">
        <f t="shared" si="108"/>
        <v>0</v>
      </c>
      <c r="CF49" s="206"/>
      <c r="CG49" s="206"/>
      <c r="CH49" s="207">
        <f t="shared" si="109"/>
        <v>0</v>
      </c>
      <c r="CI49" s="206"/>
      <c r="CJ49" s="206"/>
      <c r="CK49" s="207">
        <f t="shared" si="110"/>
        <v>0</v>
      </c>
      <c r="CL49" s="206"/>
      <c r="CM49" s="206"/>
      <c r="CN49" s="207">
        <f t="shared" si="111"/>
        <v>0</v>
      </c>
      <c r="CO49" s="206"/>
      <c r="CP49" s="206"/>
      <c r="CQ49" s="207">
        <f t="shared" si="112"/>
        <v>0</v>
      </c>
      <c r="CR49" s="206"/>
      <c r="CS49" s="206"/>
      <c r="CT49" s="207">
        <f t="shared" si="113"/>
        <v>0</v>
      </c>
      <c r="CU49" s="206"/>
      <c r="CV49" s="206"/>
      <c r="CW49" s="207">
        <f t="shared" si="114"/>
        <v>0</v>
      </c>
      <c r="CX49" s="206"/>
      <c r="CY49" s="206"/>
      <c r="CZ49" s="207">
        <f t="shared" si="115"/>
        <v>0</v>
      </c>
      <c r="DA49" s="206"/>
      <c r="DB49" s="206"/>
      <c r="DC49" s="207">
        <f t="shared" si="116"/>
        <v>0</v>
      </c>
      <c r="DD49" s="206"/>
      <c r="DE49" s="206"/>
      <c r="DF49" s="207">
        <f t="shared" si="117"/>
        <v>0</v>
      </c>
      <c r="DG49" s="206"/>
      <c r="DH49" s="206"/>
      <c r="DI49" s="207">
        <f t="shared" si="118"/>
        <v>0</v>
      </c>
      <c r="DJ49" s="206"/>
      <c r="DK49" s="206"/>
      <c r="DL49" s="207">
        <f t="shared" si="119"/>
        <v>0</v>
      </c>
      <c r="DM49" s="206"/>
      <c r="DN49" s="206"/>
      <c r="DO49" s="207">
        <f t="shared" si="120"/>
        <v>0</v>
      </c>
      <c r="DP49" s="206"/>
      <c r="DQ49" s="206"/>
      <c r="DR49" s="207">
        <f t="shared" si="121"/>
        <v>0</v>
      </c>
      <c r="DS49" s="206"/>
      <c r="DT49" s="206"/>
      <c r="DU49" s="207">
        <f t="shared" si="122"/>
        <v>0</v>
      </c>
      <c r="DV49" s="206"/>
      <c r="DW49" s="206"/>
      <c r="DX49" s="207">
        <f t="shared" si="123"/>
        <v>0</v>
      </c>
      <c r="EB49" s="201"/>
      <c r="EC49" s="257">
        <f t="shared" si="42"/>
        <v>43155</v>
      </c>
      <c r="ED49" s="39">
        <f t="shared" si="43"/>
        <v>35</v>
      </c>
    </row>
    <row r="50" spans="1:136" x14ac:dyDescent="0.2">
      <c r="A50" s="39">
        <f t="shared" si="41"/>
        <v>36</v>
      </c>
      <c r="B50" s="184"/>
      <c r="C50" s="184"/>
      <c r="D50" s="185"/>
      <c r="E50" s="38">
        <f t="shared" si="124"/>
        <v>42917</v>
      </c>
      <c r="F50" s="190"/>
      <c r="G50" s="206"/>
      <c r="H50" s="207"/>
      <c r="I50" s="206"/>
      <c r="J50" s="206"/>
      <c r="K50" s="207">
        <f t="shared" si="84"/>
        <v>0</v>
      </c>
      <c r="L50" s="206"/>
      <c r="M50" s="206"/>
      <c r="N50" s="207">
        <f t="shared" si="85"/>
        <v>0</v>
      </c>
      <c r="O50" s="206"/>
      <c r="P50" s="206"/>
      <c r="Q50" s="207">
        <f t="shared" si="86"/>
        <v>0</v>
      </c>
      <c r="R50" s="206"/>
      <c r="S50" s="206"/>
      <c r="T50" s="207">
        <f t="shared" si="87"/>
        <v>0</v>
      </c>
      <c r="U50" s="206"/>
      <c r="V50" s="206"/>
      <c r="W50" s="207">
        <f t="shared" si="88"/>
        <v>0</v>
      </c>
      <c r="X50" s="206"/>
      <c r="Y50" s="206"/>
      <c r="Z50" s="207">
        <f t="shared" si="89"/>
        <v>0</v>
      </c>
      <c r="AA50" s="206"/>
      <c r="AB50" s="206"/>
      <c r="AC50" s="207">
        <f t="shared" si="90"/>
        <v>0</v>
      </c>
      <c r="AD50" s="206"/>
      <c r="AE50" s="206"/>
      <c r="AF50" s="207">
        <f t="shared" si="91"/>
        <v>0</v>
      </c>
      <c r="AG50" s="206"/>
      <c r="AH50" s="206"/>
      <c r="AI50" s="207">
        <f t="shared" si="92"/>
        <v>0</v>
      </c>
      <c r="AJ50" s="206"/>
      <c r="AK50" s="206"/>
      <c r="AL50" s="207">
        <f t="shared" si="93"/>
        <v>0</v>
      </c>
      <c r="AM50" s="206"/>
      <c r="AN50" s="206"/>
      <c r="AO50" s="207">
        <f t="shared" si="94"/>
        <v>0</v>
      </c>
      <c r="AP50" s="206"/>
      <c r="AQ50" s="206"/>
      <c r="AR50" s="207">
        <f t="shared" si="95"/>
        <v>0</v>
      </c>
      <c r="AS50" s="206"/>
      <c r="AT50" s="206"/>
      <c r="AU50" s="207">
        <f t="shared" si="96"/>
        <v>0</v>
      </c>
      <c r="AV50" s="206"/>
      <c r="AW50" s="206"/>
      <c r="AX50" s="207">
        <f t="shared" si="97"/>
        <v>0</v>
      </c>
      <c r="AY50" s="206"/>
      <c r="AZ50" s="206"/>
      <c r="BA50" s="207">
        <f t="shared" si="98"/>
        <v>0</v>
      </c>
      <c r="BB50" s="206"/>
      <c r="BC50" s="206"/>
      <c r="BD50" s="207">
        <f t="shared" si="99"/>
        <v>0</v>
      </c>
      <c r="BE50" s="206"/>
      <c r="BF50" s="206"/>
      <c r="BG50" s="207">
        <f t="shared" si="100"/>
        <v>0</v>
      </c>
      <c r="BH50" s="206"/>
      <c r="BI50" s="206"/>
      <c r="BJ50" s="207">
        <f t="shared" si="101"/>
        <v>0</v>
      </c>
      <c r="BK50" s="206"/>
      <c r="BL50" s="206"/>
      <c r="BM50" s="207">
        <f t="shared" si="102"/>
        <v>0</v>
      </c>
      <c r="BN50" s="206"/>
      <c r="BO50" s="206"/>
      <c r="BP50" s="207">
        <f t="shared" si="103"/>
        <v>0</v>
      </c>
      <c r="BQ50" s="206"/>
      <c r="BR50" s="206"/>
      <c r="BS50" s="207">
        <f t="shared" si="104"/>
        <v>0</v>
      </c>
      <c r="BT50" s="206"/>
      <c r="BU50" s="206"/>
      <c r="BV50" s="207">
        <f t="shared" si="105"/>
        <v>0</v>
      </c>
      <c r="BW50" s="206"/>
      <c r="BX50" s="206"/>
      <c r="BY50" s="207">
        <f t="shared" si="106"/>
        <v>0</v>
      </c>
      <c r="BZ50" s="206"/>
      <c r="CA50" s="206"/>
      <c r="CB50" s="207">
        <f t="shared" si="107"/>
        <v>0</v>
      </c>
      <c r="CC50" s="206"/>
      <c r="CD50" s="206"/>
      <c r="CE50" s="207">
        <f t="shared" si="108"/>
        <v>0</v>
      </c>
      <c r="CF50" s="206"/>
      <c r="CG50" s="206"/>
      <c r="CH50" s="207">
        <f t="shared" si="109"/>
        <v>0</v>
      </c>
      <c r="CI50" s="206"/>
      <c r="CJ50" s="206"/>
      <c r="CK50" s="207">
        <f t="shared" si="110"/>
        <v>0</v>
      </c>
      <c r="CL50" s="206"/>
      <c r="CM50" s="206"/>
      <c r="CN50" s="207">
        <f t="shared" si="111"/>
        <v>0</v>
      </c>
      <c r="CO50" s="206"/>
      <c r="CP50" s="206"/>
      <c r="CQ50" s="207">
        <f t="shared" si="112"/>
        <v>0</v>
      </c>
      <c r="CR50" s="206"/>
      <c r="CS50" s="206"/>
      <c r="CT50" s="207">
        <f t="shared" si="113"/>
        <v>0</v>
      </c>
      <c r="CU50" s="206"/>
      <c r="CV50" s="206"/>
      <c r="CW50" s="207">
        <f t="shared" si="114"/>
        <v>0</v>
      </c>
      <c r="CX50" s="206"/>
      <c r="CY50" s="206"/>
      <c r="CZ50" s="207">
        <f t="shared" si="115"/>
        <v>0</v>
      </c>
      <c r="DA50" s="206"/>
      <c r="DB50" s="206"/>
      <c r="DC50" s="207">
        <f t="shared" si="116"/>
        <v>0</v>
      </c>
      <c r="DD50" s="206"/>
      <c r="DE50" s="206"/>
      <c r="DF50" s="207">
        <f t="shared" si="117"/>
        <v>0</v>
      </c>
      <c r="DG50" s="206"/>
      <c r="DH50" s="206"/>
      <c r="DI50" s="207">
        <f t="shared" si="118"/>
        <v>0</v>
      </c>
      <c r="DJ50" s="206"/>
      <c r="DK50" s="206"/>
      <c r="DL50" s="207">
        <f t="shared" si="119"/>
        <v>0</v>
      </c>
      <c r="DM50" s="206"/>
      <c r="DN50" s="206"/>
      <c r="DO50" s="207">
        <f t="shared" si="120"/>
        <v>0</v>
      </c>
      <c r="DP50" s="206"/>
      <c r="DQ50" s="206"/>
      <c r="DR50" s="207">
        <f t="shared" si="121"/>
        <v>0</v>
      </c>
      <c r="DS50" s="206"/>
      <c r="DT50" s="206"/>
      <c r="DU50" s="207">
        <f t="shared" si="122"/>
        <v>0</v>
      </c>
      <c r="DV50" s="206"/>
      <c r="DW50" s="206"/>
      <c r="DX50" s="207">
        <f t="shared" si="123"/>
        <v>0</v>
      </c>
      <c r="EB50" s="201"/>
      <c r="EC50" s="257">
        <f t="shared" si="42"/>
        <v>43162</v>
      </c>
      <c r="ED50" s="39">
        <f t="shared" si="43"/>
        <v>36</v>
      </c>
    </row>
    <row r="51" spans="1:136" x14ac:dyDescent="0.2">
      <c r="A51" s="39">
        <f t="shared" si="41"/>
        <v>37</v>
      </c>
      <c r="B51" s="184"/>
      <c r="C51" s="184"/>
      <c r="D51" s="185"/>
      <c r="E51" s="38">
        <f t="shared" si="124"/>
        <v>42917</v>
      </c>
      <c r="F51" s="190"/>
      <c r="G51" s="206"/>
      <c r="H51" s="207"/>
      <c r="I51" s="206"/>
      <c r="J51" s="206"/>
      <c r="K51" s="207">
        <f t="shared" si="84"/>
        <v>0</v>
      </c>
      <c r="L51" s="206"/>
      <c r="M51" s="206"/>
      <c r="N51" s="207">
        <f t="shared" si="85"/>
        <v>0</v>
      </c>
      <c r="O51" s="206"/>
      <c r="P51" s="206"/>
      <c r="Q51" s="207">
        <f t="shared" si="86"/>
        <v>0</v>
      </c>
      <c r="R51" s="206"/>
      <c r="S51" s="206"/>
      <c r="T51" s="207">
        <f t="shared" si="87"/>
        <v>0</v>
      </c>
      <c r="U51" s="206"/>
      <c r="V51" s="206"/>
      <c r="W51" s="207">
        <f t="shared" si="88"/>
        <v>0</v>
      </c>
      <c r="X51" s="206"/>
      <c r="Y51" s="206"/>
      <c r="Z51" s="207">
        <f t="shared" si="89"/>
        <v>0</v>
      </c>
      <c r="AA51" s="206"/>
      <c r="AB51" s="206"/>
      <c r="AC51" s="207">
        <f t="shared" si="90"/>
        <v>0</v>
      </c>
      <c r="AD51" s="206"/>
      <c r="AE51" s="206"/>
      <c r="AF51" s="207">
        <f t="shared" si="91"/>
        <v>0</v>
      </c>
      <c r="AG51" s="206"/>
      <c r="AH51" s="206"/>
      <c r="AI51" s="207">
        <f t="shared" si="92"/>
        <v>0</v>
      </c>
      <c r="AJ51" s="206"/>
      <c r="AK51" s="206"/>
      <c r="AL51" s="207">
        <f t="shared" si="93"/>
        <v>0</v>
      </c>
      <c r="AM51" s="206"/>
      <c r="AN51" s="206"/>
      <c r="AO51" s="207">
        <f t="shared" si="94"/>
        <v>0</v>
      </c>
      <c r="AP51" s="206"/>
      <c r="AQ51" s="206"/>
      <c r="AR51" s="207">
        <f t="shared" si="95"/>
        <v>0</v>
      </c>
      <c r="AS51" s="206"/>
      <c r="AT51" s="206"/>
      <c r="AU51" s="207">
        <f t="shared" si="96"/>
        <v>0</v>
      </c>
      <c r="AV51" s="206"/>
      <c r="AW51" s="206"/>
      <c r="AX51" s="207">
        <f t="shared" si="97"/>
        <v>0</v>
      </c>
      <c r="AY51" s="206"/>
      <c r="AZ51" s="206"/>
      <c r="BA51" s="207">
        <f t="shared" si="98"/>
        <v>0</v>
      </c>
      <c r="BB51" s="206"/>
      <c r="BC51" s="206"/>
      <c r="BD51" s="207">
        <f t="shared" si="99"/>
        <v>0</v>
      </c>
      <c r="BE51" s="206"/>
      <c r="BF51" s="206"/>
      <c r="BG51" s="207">
        <f t="shared" si="100"/>
        <v>0</v>
      </c>
      <c r="BH51" s="206"/>
      <c r="BI51" s="206"/>
      <c r="BJ51" s="207">
        <f t="shared" si="101"/>
        <v>0</v>
      </c>
      <c r="BK51" s="206"/>
      <c r="BL51" s="206"/>
      <c r="BM51" s="207">
        <f t="shared" si="102"/>
        <v>0</v>
      </c>
      <c r="BN51" s="206"/>
      <c r="BO51" s="206"/>
      <c r="BP51" s="207">
        <f t="shared" si="103"/>
        <v>0</v>
      </c>
      <c r="BQ51" s="206"/>
      <c r="BR51" s="206"/>
      <c r="BS51" s="207">
        <f t="shared" si="104"/>
        <v>0</v>
      </c>
      <c r="BT51" s="206"/>
      <c r="BU51" s="206"/>
      <c r="BV51" s="207">
        <f t="shared" si="105"/>
        <v>0</v>
      </c>
      <c r="BW51" s="206"/>
      <c r="BX51" s="206"/>
      <c r="BY51" s="207">
        <f t="shared" si="106"/>
        <v>0</v>
      </c>
      <c r="BZ51" s="206"/>
      <c r="CA51" s="206"/>
      <c r="CB51" s="207">
        <f t="shared" si="107"/>
        <v>0</v>
      </c>
      <c r="CC51" s="206"/>
      <c r="CD51" s="206"/>
      <c r="CE51" s="207">
        <f t="shared" si="108"/>
        <v>0</v>
      </c>
      <c r="CF51" s="206"/>
      <c r="CG51" s="206"/>
      <c r="CH51" s="207">
        <f t="shared" si="109"/>
        <v>0</v>
      </c>
      <c r="CI51" s="206"/>
      <c r="CJ51" s="206"/>
      <c r="CK51" s="207">
        <f t="shared" si="110"/>
        <v>0</v>
      </c>
      <c r="CL51" s="206"/>
      <c r="CM51" s="206"/>
      <c r="CN51" s="207">
        <f t="shared" si="111"/>
        <v>0</v>
      </c>
      <c r="CO51" s="206"/>
      <c r="CP51" s="206"/>
      <c r="CQ51" s="207">
        <f t="shared" si="112"/>
        <v>0</v>
      </c>
      <c r="CR51" s="206"/>
      <c r="CS51" s="206"/>
      <c r="CT51" s="207">
        <f t="shared" si="113"/>
        <v>0</v>
      </c>
      <c r="CU51" s="206"/>
      <c r="CV51" s="206"/>
      <c r="CW51" s="207">
        <f t="shared" si="114"/>
        <v>0</v>
      </c>
      <c r="CX51" s="206"/>
      <c r="CY51" s="206"/>
      <c r="CZ51" s="207">
        <f t="shared" si="115"/>
        <v>0</v>
      </c>
      <c r="DA51" s="206"/>
      <c r="DB51" s="206"/>
      <c r="DC51" s="207">
        <f t="shared" si="116"/>
        <v>0</v>
      </c>
      <c r="DD51" s="206"/>
      <c r="DE51" s="206"/>
      <c r="DF51" s="207">
        <f t="shared" si="117"/>
        <v>0</v>
      </c>
      <c r="DG51" s="206"/>
      <c r="DH51" s="206"/>
      <c r="DI51" s="207">
        <f t="shared" si="118"/>
        <v>0</v>
      </c>
      <c r="DJ51" s="206"/>
      <c r="DK51" s="206"/>
      <c r="DL51" s="207">
        <f t="shared" si="119"/>
        <v>0</v>
      </c>
      <c r="DM51" s="206"/>
      <c r="DN51" s="206"/>
      <c r="DO51" s="207">
        <f t="shared" si="120"/>
        <v>0</v>
      </c>
      <c r="DP51" s="206"/>
      <c r="DQ51" s="206"/>
      <c r="DR51" s="207">
        <f t="shared" si="121"/>
        <v>0</v>
      </c>
      <c r="DS51" s="206"/>
      <c r="DT51" s="206"/>
      <c r="DU51" s="207">
        <f t="shared" si="122"/>
        <v>0</v>
      </c>
      <c r="DV51" s="206"/>
      <c r="DW51" s="206"/>
      <c r="DX51" s="207">
        <f t="shared" si="123"/>
        <v>0</v>
      </c>
      <c r="EB51" s="201"/>
      <c r="EC51" s="257">
        <f t="shared" si="42"/>
        <v>43169</v>
      </c>
      <c r="ED51" s="39">
        <f t="shared" si="43"/>
        <v>37</v>
      </c>
    </row>
    <row r="52" spans="1:136" x14ac:dyDescent="0.2">
      <c r="A52" s="39">
        <f t="shared" si="41"/>
        <v>38</v>
      </c>
      <c r="B52" s="184"/>
      <c r="C52" s="184"/>
      <c r="D52" s="185"/>
      <c r="E52" s="38">
        <f t="shared" si="124"/>
        <v>42917</v>
      </c>
      <c r="F52" s="190"/>
      <c r="G52" s="206"/>
      <c r="H52" s="207"/>
      <c r="I52" s="206"/>
      <c r="J52" s="206"/>
      <c r="K52" s="207">
        <f t="shared" si="84"/>
        <v>0</v>
      </c>
      <c r="L52" s="206"/>
      <c r="M52" s="206"/>
      <c r="N52" s="207">
        <f t="shared" si="85"/>
        <v>0</v>
      </c>
      <c r="O52" s="206"/>
      <c r="P52" s="206"/>
      <c r="Q52" s="207">
        <f t="shared" si="86"/>
        <v>0</v>
      </c>
      <c r="R52" s="206"/>
      <c r="S52" s="206"/>
      <c r="T52" s="207">
        <f t="shared" si="87"/>
        <v>0</v>
      </c>
      <c r="U52" s="206"/>
      <c r="V52" s="206"/>
      <c r="W52" s="207">
        <f t="shared" si="88"/>
        <v>0</v>
      </c>
      <c r="X52" s="206"/>
      <c r="Y52" s="206"/>
      <c r="Z52" s="207">
        <f t="shared" si="89"/>
        <v>0</v>
      </c>
      <c r="AA52" s="206"/>
      <c r="AB52" s="206"/>
      <c r="AC52" s="207">
        <f t="shared" si="90"/>
        <v>0</v>
      </c>
      <c r="AD52" s="206"/>
      <c r="AE52" s="206"/>
      <c r="AF52" s="207">
        <f t="shared" si="91"/>
        <v>0</v>
      </c>
      <c r="AG52" s="206"/>
      <c r="AH52" s="206"/>
      <c r="AI52" s="207">
        <f t="shared" si="92"/>
        <v>0</v>
      </c>
      <c r="AJ52" s="206"/>
      <c r="AK52" s="206"/>
      <c r="AL52" s="207">
        <f t="shared" si="93"/>
        <v>0</v>
      </c>
      <c r="AM52" s="206"/>
      <c r="AN52" s="206"/>
      <c r="AO52" s="207">
        <f t="shared" si="94"/>
        <v>0</v>
      </c>
      <c r="AP52" s="206"/>
      <c r="AQ52" s="206"/>
      <c r="AR52" s="207">
        <f t="shared" si="95"/>
        <v>0</v>
      </c>
      <c r="AS52" s="206"/>
      <c r="AT52" s="206"/>
      <c r="AU52" s="207">
        <f t="shared" si="96"/>
        <v>0</v>
      </c>
      <c r="AV52" s="206"/>
      <c r="AW52" s="206"/>
      <c r="AX52" s="207">
        <f t="shared" si="97"/>
        <v>0</v>
      </c>
      <c r="AY52" s="206"/>
      <c r="AZ52" s="206"/>
      <c r="BA52" s="207">
        <f t="shared" si="98"/>
        <v>0</v>
      </c>
      <c r="BB52" s="206"/>
      <c r="BC52" s="206"/>
      <c r="BD52" s="207">
        <f t="shared" si="99"/>
        <v>0</v>
      </c>
      <c r="BE52" s="206"/>
      <c r="BF52" s="206"/>
      <c r="BG52" s="207">
        <f t="shared" si="100"/>
        <v>0</v>
      </c>
      <c r="BH52" s="206"/>
      <c r="BI52" s="206"/>
      <c r="BJ52" s="207">
        <f t="shared" si="101"/>
        <v>0</v>
      </c>
      <c r="BK52" s="206"/>
      <c r="BL52" s="206"/>
      <c r="BM52" s="207">
        <f t="shared" si="102"/>
        <v>0</v>
      </c>
      <c r="BN52" s="206"/>
      <c r="BO52" s="206"/>
      <c r="BP52" s="207">
        <f t="shared" si="103"/>
        <v>0</v>
      </c>
      <c r="BQ52" s="206"/>
      <c r="BR52" s="206"/>
      <c r="BS52" s="207">
        <f t="shared" si="104"/>
        <v>0</v>
      </c>
      <c r="BT52" s="206"/>
      <c r="BU52" s="206"/>
      <c r="BV52" s="207">
        <f t="shared" si="105"/>
        <v>0</v>
      </c>
      <c r="BW52" s="206"/>
      <c r="BX52" s="206"/>
      <c r="BY52" s="207">
        <f t="shared" si="106"/>
        <v>0</v>
      </c>
      <c r="BZ52" s="206"/>
      <c r="CA52" s="206"/>
      <c r="CB52" s="207">
        <f t="shared" si="107"/>
        <v>0</v>
      </c>
      <c r="CC52" s="206"/>
      <c r="CD52" s="206"/>
      <c r="CE52" s="207">
        <f t="shared" si="108"/>
        <v>0</v>
      </c>
      <c r="CF52" s="206"/>
      <c r="CG52" s="206"/>
      <c r="CH52" s="207">
        <f t="shared" si="109"/>
        <v>0</v>
      </c>
      <c r="CI52" s="206"/>
      <c r="CJ52" s="206"/>
      <c r="CK52" s="207">
        <f t="shared" si="110"/>
        <v>0</v>
      </c>
      <c r="CL52" s="206"/>
      <c r="CM52" s="206"/>
      <c r="CN52" s="207">
        <f t="shared" si="111"/>
        <v>0</v>
      </c>
      <c r="CO52" s="206"/>
      <c r="CP52" s="206"/>
      <c r="CQ52" s="207">
        <f t="shared" si="112"/>
        <v>0</v>
      </c>
      <c r="CR52" s="206"/>
      <c r="CS52" s="206"/>
      <c r="CT52" s="207">
        <f t="shared" si="113"/>
        <v>0</v>
      </c>
      <c r="CU52" s="206"/>
      <c r="CV52" s="206"/>
      <c r="CW52" s="207">
        <f t="shared" si="114"/>
        <v>0</v>
      </c>
      <c r="CX52" s="206"/>
      <c r="CY52" s="206"/>
      <c r="CZ52" s="207">
        <f t="shared" si="115"/>
        <v>0</v>
      </c>
      <c r="DA52" s="206"/>
      <c r="DB52" s="206"/>
      <c r="DC52" s="207">
        <f t="shared" si="116"/>
        <v>0</v>
      </c>
      <c r="DD52" s="206"/>
      <c r="DE52" s="206"/>
      <c r="DF52" s="207">
        <f t="shared" si="117"/>
        <v>0</v>
      </c>
      <c r="DG52" s="206"/>
      <c r="DH52" s="206"/>
      <c r="DI52" s="207">
        <f t="shared" si="118"/>
        <v>0</v>
      </c>
      <c r="DJ52" s="206"/>
      <c r="DK52" s="206"/>
      <c r="DL52" s="207">
        <f t="shared" si="119"/>
        <v>0</v>
      </c>
      <c r="DM52" s="206"/>
      <c r="DN52" s="206"/>
      <c r="DO52" s="207">
        <f t="shared" si="120"/>
        <v>0</v>
      </c>
      <c r="DP52" s="206"/>
      <c r="DQ52" s="206"/>
      <c r="DR52" s="207">
        <f t="shared" si="121"/>
        <v>0</v>
      </c>
      <c r="DS52" s="206"/>
      <c r="DT52" s="206"/>
      <c r="DU52" s="207">
        <f t="shared" si="122"/>
        <v>0</v>
      </c>
      <c r="DV52" s="206"/>
      <c r="DW52" s="206"/>
      <c r="DX52" s="207">
        <f t="shared" si="123"/>
        <v>0</v>
      </c>
      <c r="EB52" s="201"/>
      <c r="EC52" s="257">
        <f t="shared" si="42"/>
        <v>43176</v>
      </c>
      <c r="ED52" s="39">
        <f t="shared" si="43"/>
        <v>38</v>
      </c>
    </row>
    <row r="53" spans="1:136" x14ac:dyDescent="0.2">
      <c r="A53" s="39">
        <f t="shared" si="41"/>
        <v>39</v>
      </c>
      <c r="B53" s="184"/>
      <c r="C53" s="184"/>
      <c r="D53" s="185"/>
      <c r="E53" s="38">
        <f t="shared" si="124"/>
        <v>42917</v>
      </c>
      <c r="F53" s="190"/>
      <c r="G53" s="206"/>
      <c r="H53" s="207"/>
      <c r="I53" s="206"/>
      <c r="J53" s="206"/>
      <c r="K53" s="207">
        <f t="shared" si="84"/>
        <v>0</v>
      </c>
      <c r="L53" s="206"/>
      <c r="M53" s="206"/>
      <c r="N53" s="207">
        <f t="shared" si="85"/>
        <v>0</v>
      </c>
      <c r="O53" s="206"/>
      <c r="P53" s="206"/>
      <c r="Q53" s="207">
        <f t="shared" si="86"/>
        <v>0</v>
      </c>
      <c r="R53" s="206"/>
      <c r="S53" s="206"/>
      <c r="T53" s="207">
        <f t="shared" si="87"/>
        <v>0</v>
      </c>
      <c r="U53" s="206"/>
      <c r="V53" s="206"/>
      <c r="W53" s="207">
        <f t="shared" si="88"/>
        <v>0</v>
      </c>
      <c r="X53" s="206"/>
      <c r="Y53" s="206"/>
      <c r="Z53" s="207">
        <f t="shared" si="89"/>
        <v>0</v>
      </c>
      <c r="AA53" s="206"/>
      <c r="AB53" s="206"/>
      <c r="AC53" s="207">
        <f t="shared" si="90"/>
        <v>0</v>
      </c>
      <c r="AD53" s="206"/>
      <c r="AE53" s="206"/>
      <c r="AF53" s="207">
        <f t="shared" si="91"/>
        <v>0</v>
      </c>
      <c r="AG53" s="206"/>
      <c r="AH53" s="206"/>
      <c r="AI53" s="207">
        <f t="shared" si="92"/>
        <v>0</v>
      </c>
      <c r="AJ53" s="206"/>
      <c r="AK53" s="206"/>
      <c r="AL53" s="207">
        <f t="shared" si="93"/>
        <v>0</v>
      </c>
      <c r="AM53" s="206"/>
      <c r="AN53" s="206"/>
      <c r="AO53" s="207">
        <f t="shared" si="94"/>
        <v>0</v>
      </c>
      <c r="AP53" s="206"/>
      <c r="AQ53" s="206"/>
      <c r="AR53" s="207">
        <f t="shared" si="95"/>
        <v>0</v>
      </c>
      <c r="AS53" s="206"/>
      <c r="AT53" s="206"/>
      <c r="AU53" s="207">
        <f t="shared" si="96"/>
        <v>0</v>
      </c>
      <c r="AV53" s="206"/>
      <c r="AW53" s="206"/>
      <c r="AX53" s="207">
        <f t="shared" si="97"/>
        <v>0</v>
      </c>
      <c r="AY53" s="206"/>
      <c r="AZ53" s="206"/>
      <c r="BA53" s="207">
        <f t="shared" si="98"/>
        <v>0</v>
      </c>
      <c r="BB53" s="206"/>
      <c r="BC53" s="206"/>
      <c r="BD53" s="207">
        <f t="shared" si="99"/>
        <v>0</v>
      </c>
      <c r="BE53" s="206"/>
      <c r="BF53" s="206"/>
      <c r="BG53" s="207">
        <f t="shared" si="100"/>
        <v>0</v>
      </c>
      <c r="BH53" s="206"/>
      <c r="BI53" s="206"/>
      <c r="BJ53" s="207">
        <f t="shared" si="101"/>
        <v>0</v>
      </c>
      <c r="BK53" s="206"/>
      <c r="BL53" s="206"/>
      <c r="BM53" s="207">
        <f t="shared" si="102"/>
        <v>0</v>
      </c>
      <c r="BN53" s="206"/>
      <c r="BO53" s="206"/>
      <c r="BP53" s="207">
        <f t="shared" si="103"/>
        <v>0</v>
      </c>
      <c r="BQ53" s="206"/>
      <c r="BR53" s="206"/>
      <c r="BS53" s="207">
        <f t="shared" si="104"/>
        <v>0</v>
      </c>
      <c r="BT53" s="206"/>
      <c r="BU53" s="206"/>
      <c r="BV53" s="207">
        <f t="shared" si="105"/>
        <v>0</v>
      </c>
      <c r="BW53" s="206"/>
      <c r="BX53" s="206"/>
      <c r="BY53" s="207">
        <f t="shared" si="106"/>
        <v>0</v>
      </c>
      <c r="BZ53" s="206"/>
      <c r="CA53" s="206"/>
      <c r="CB53" s="207">
        <f t="shared" si="107"/>
        <v>0</v>
      </c>
      <c r="CC53" s="206"/>
      <c r="CD53" s="206"/>
      <c r="CE53" s="207">
        <f t="shared" si="108"/>
        <v>0</v>
      </c>
      <c r="CF53" s="206"/>
      <c r="CG53" s="206"/>
      <c r="CH53" s="207">
        <f t="shared" si="109"/>
        <v>0</v>
      </c>
      <c r="CI53" s="206"/>
      <c r="CJ53" s="206"/>
      <c r="CK53" s="207">
        <f t="shared" si="110"/>
        <v>0</v>
      </c>
      <c r="CL53" s="206"/>
      <c r="CM53" s="206"/>
      <c r="CN53" s="207">
        <f t="shared" si="111"/>
        <v>0</v>
      </c>
      <c r="CO53" s="206"/>
      <c r="CP53" s="206"/>
      <c r="CQ53" s="207">
        <f t="shared" si="112"/>
        <v>0</v>
      </c>
      <c r="CR53" s="206"/>
      <c r="CS53" s="206"/>
      <c r="CT53" s="207">
        <f t="shared" si="113"/>
        <v>0</v>
      </c>
      <c r="CU53" s="206"/>
      <c r="CV53" s="206"/>
      <c r="CW53" s="207">
        <f t="shared" si="114"/>
        <v>0</v>
      </c>
      <c r="CX53" s="206"/>
      <c r="CY53" s="206"/>
      <c r="CZ53" s="207">
        <f t="shared" si="115"/>
        <v>0</v>
      </c>
      <c r="DA53" s="206"/>
      <c r="DB53" s="206"/>
      <c r="DC53" s="207">
        <f t="shared" si="116"/>
        <v>0</v>
      </c>
      <c r="DD53" s="206"/>
      <c r="DE53" s="206"/>
      <c r="DF53" s="207">
        <f t="shared" si="117"/>
        <v>0</v>
      </c>
      <c r="DG53" s="206"/>
      <c r="DH53" s="206"/>
      <c r="DI53" s="207">
        <f t="shared" si="118"/>
        <v>0</v>
      </c>
      <c r="DJ53" s="206"/>
      <c r="DK53" s="206"/>
      <c r="DL53" s="207">
        <f t="shared" si="119"/>
        <v>0</v>
      </c>
      <c r="DM53" s="206"/>
      <c r="DN53" s="206"/>
      <c r="DO53" s="207">
        <f t="shared" si="120"/>
        <v>0</v>
      </c>
      <c r="DP53" s="206"/>
      <c r="DQ53" s="206"/>
      <c r="DR53" s="207">
        <f t="shared" si="121"/>
        <v>0</v>
      </c>
      <c r="DS53" s="206"/>
      <c r="DT53" s="206"/>
      <c r="DU53" s="207">
        <f t="shared" si="122"/>
        <v>0</v>
      </c>
      <c r="DV53" s="206"/>
      <c r="DW53" s="206"/>
      <c r="DX53" s="207">
        <f t="shared" si="123"/>
        <v>0</v>
      </c>
      <c r="EB53" s="201"/>
      <c r="EC53" s="257">
        <f t="shared" si="42"/>
        <v>43183</v>
      </c>
      <c r="ED53" s="39">
        <f t="shared" si="43"/>
        <v>39</v>
      </c>
    </row>
    <row r="54" spans="1:136" x14ac:dyDescent="0.2">
      <c r="A54" s="39">
        <f t="shared" si="41"/>
        <v>40</v>
      </c>
      <c r="B54" s="184"/>
      <c r="C54" s="184"/>
      <c r="D54" s="185"/>
      <c r="E54" s="38">
        <f t="shared" si="124"/>
        <v>42917</v>
      </c>
      <c r="F54" s="190"/>
      <c r="G54" s="206"/>
      <c r="H54" s="207"/>
      <c r="I54" s="206"/>
      <c r="J54" s="206"/>
      <c r="K54" s="207">
        <f t="shared" si="84"/>
        <v>0</v>
      </c>
      <c r="L54" s="206"/>
      <c r="M54" s="206"/>
      <c r="N54" s="207">
        <f t="shared" si="85"/>
        <v>0</v>
      </c>
      <c r="O54" s="206"/>
      <c r="P54" s="206"/>
      <c r="Q54" s="207">
        <f t="shared" si="86"/>
        <v>0</v>
      </c>
      <c r="R54" s="206"/>
      <c r="S54" s="206"/>
      <c r="T54" s="207">
        <f t="shared" si="87"/>
        <v>0</v>
      </c>
      <c r="U54" s="206"/>
      <c r="V54" s="206"/>
      <c r="W54" s="207">
        <f t="shared" si="88"/>
        <v>0</v>
      </c>
      <c r="X54" s="206"/>
      <c r="Y54" s="206"/>
      <c r="Z54" s="207">
        <f t="shared" si="89"/>
        <v>0</v>
      </c>
      <c r="AA54" s="206"/>
      <c r="AB54" s="206"/>
      <c r="AC54" s="207">
        <f t="shared" si="90"/>
        <v>0</v>
      </c>
      <c r="AD54" s="206"/>
      <c r="AE54" s="206"/>
      <c r="AF54" s="207">
        <f t="shared" si="91"/>
        <v>0</v>
      </c>
      <c r="AG54" s="206"/>
      <c r="AH54" s="206"/>
      <c r="AI54" s="207">
        <f t="shared" si="92"/>
        <v>0</v>
      </c>
      <c r="AJ54" s="206"/>
      <c r="AK54" s="206"/>
      <c r="AL54" s="207">
        <f t="shared" si="93"/>
        <v>0</v>
      </c>
      <c r="AM54" s="206"/>
      <c r="AN54" s="206"/>
      <c r="AO54" s="207">
        <f t="shared" si="94"/>
        <v>0</v>
      </c>
      <c r="AP54" s="206"/>
      <c r="AQ54" s="206"/>
      <c r="AR54" s="207">
        <f t="shared" si="95"/>
        <v>0</v>
      </c>
      <c r="AS54" s="206"/>
      <c r="AT54" s="206"/>
      <c r="AU54" s="207">
        <f t="shared" si="96"/>
        <v>0</v>
      </c>
      <c r="AV54" s="206"/>
      <c r="AW54" s="206"/>
      <c r="AX54" s="207">
        <f t="shared" si="97"/>
        <v>0</v>
      </c>
      <c r="AY54" s="206"/>
      <c r="AZ54" s="206"/>
      <c r="BA54" s="207">
        <f t="shared" si="98"/>
        <v>0</v>
      </c>
      <c r="BB54" s="206"/>
      <c r="BC54" s="206"/>
      <c r="BD54" s="207">
        <f t="shared" si="99"/>
        <v>0</v>
      </c>
      <c r="BE54" s="206"/>
      <c r="BF54" s="206"/>
      <c r="BG54" s="207">
        <f t="shared" si="100"/>
        <v>0</v>
      </c>
      <c r="BH54" s="206"/>
      <c r="BI54" s="206"/>
      <c r="BJ54" s="207">
        <f t="shared" si="101"/>
        <v>0</v>
      </c>
      <c r="BK54" s="206"/>
      <c r="BL54" s="206"/>
      <c r="BM54" s="207">
        <f t="shared" si="102"/>
        <v>0</v>
      </c>
      <c r="BN54" s="206"/>
      <c r="BO54" s="206"/>
      <c r="BP54" s="207">
        <f t="shared" si="103"/>
        <v>0</v>
      </c>
      <c r="BQ54" s="206"/>
      <c r="BR54" s="206"/>
      <c r="BS54" s="207">
        <f t="shared" si="104"/>
        <v>0</v>
      </c>
      <c r="BT54" s="206"/>
      <c r="BU54" s="206"/>
      <c r="BV54" s="207">
        <f t="shared" si="105"/>
        <v>0</v>
      </c>
      <c r="BW54" s="206"/>
      <c r="BX54" s="206"/>
      <c r="BY54" s="207">
        <f t="shared" si="106"/>
        <v>0</v>
      </c>
      <c r="BZ54" s="206"/>
      <c r="CA54" s="206"/>
      <c r="CB54" s="207">
        <f t="shared" si="107"/>
        <v>0</v>
      </c>
      <c r="CC54" s="206"/>
      <c r="CD54" s="206"/>
      <c r="CE54" s="207">
        <f t="shared" si="108"/>
        <v>0</v>
      </c>
      <c r="CF54" s="206"/>
      <c r="CG54" s="206"/>
      <c r="CH54" s="207">
        <f t="shared" si="109"/>
        <v>0</v>
      </c>
      <c r="CI54" s="206"/>
      <c r="CJ54" s="206"/>
      <c r="CK54" s="207">
        <f t="shared" si="110"/>
        <v>0</v>
      </c>
      <c r="CL54" s="206"/>
      <c r="CM54" s="206"/>
      <c r="CN54" s="207">
        <f t="shared" si="111"/>
        <v>0</v>
      </c>
      <c r="CO54" s="206"/>
      <c r="CP54" s="206"/>
      <c r="CQ54" s="207">
        <f t="shared" si="112"/>
        <v>0</v>
      </c>
      <c r="CR54" s="206"/>
      <c r="CS54" s="206"/>
      <c r="CT54" s="207">
        <f t="shared" si="113"/>
        <v>0</v>
      </c>
      <c r="CU54" s="206"/>
      <c r="CV54" s="206"/>
      <c r="CW54" s="207">
        <f t="shared" si="114"/>
        <v>0</v>
      </c>
      <c r="CX54" s="206"/>
      <c r="CY54" s="206"/>
      <c r="CZ54" s="207">
        <f t="shared" si="115"/>
        <v>0</v>
      </c>
      <c r="DA54" s="206"/>
      <c r="DB54" s="206"/>
      <c r="DC54" s="207">
        <f t="shared" si="116"/>
        <v>0</v>
      </c>
      <c r="DD54" s="206"/>
      <c r="DE54" s="206"/>
      <c r="DF54" s="207">
        <f t="shared" si="117"/>
        <v>0</v>
      </c>
      <c r="DG54" s="206"/>
      <c r="DH54" s="206"/>
      <c r="DI54" s="207">
        <f t="shared" si="118"/>
        <v>0</v>
      </c>
      <c r="DJ54" s="206"/>
      <c r="DK54" s="206"/>
      <c r="DL54" s="207">
        <f t="shared" si="119"/>
        <v>0</v>
      </c>
      <c r="DM54" s="206"/>
      <c r="DN54" s="206"/>
      <c r="DO54" s="207">
        <f t="shared" si="120"/>
        <v>0</v>
      </c>
      <c r="DP54" s="206"/>
      <c r="DQ54" s="206"/>
      <c r="DR54" s="207">
        <f t="shared" si="121"/>
        <v>0</v>
      </c>
      <c r="DS54" s="206"/>
      <c r="DT54" s="206"/>
      <c r="DU54" s="207">
        <f t="shared" si="122"/>
        <v>0</v>
      </c>
      <c r="DV54" s="206"/>
      <c r="DW54" s="206"/>
      <c r="DX54" s="207">
        <f t="shared" si="123"/>
        <v>0</v>
      </c>
      <c r="EB54" s="201"/>
      <c r="EC54" s="257">
        <f t="shared" si="42"/>
        <v>43190</v>
      </c>
      <c r="ED54" s="39">
        <f t="shared" si="43"/>
        <v>40</v>
      </c>
    </row>
    <row r="55" spans="1:136" x14ac:dyDescent="0.2">
      <c r="A55" s="39">
        <f t="shared" si="41"/>
        <v>41</v>
      </c>
      <c r="B55" s="184"/>
      <c r="C55" s="184"/>
      <c r="D55" s="185"/>
      <c r="E55" s="38">
        <f t="shared" si="124"/>
        <v>42917</v>
      </c>
      <c r="F55" s="190"/>
      <c r="G55" s="206"/>
      <c r="H55" s="207"/>
      <c r="I55" s="206"/>
      <c r="J55" s="206"/>
      <c r="K55" s="207">
        <f t="shared" si="84"/>
        <v>0</v>
      </c>
      <c r="L55" s="206"/>
      <c r="M55" s="206"/>
      <c r="N55" s="207">
        <f t="shared" si="85"/>
        <v>0</v>
      </c>
      <c r="O55" s="206"/>
      <c r="P55" s="206"/>
      <c r="Q55" s="207">
        <f t="shared" si="86"/>
        <v>0</v>
      </c>
      <c r="R55" s="206"/>
      <c r="S55" s="206"/>
      <c r="T55" s="207">
        <f t="shared" si="87"/>
        <v>0</v>
      </c>
      <c r="U55" s="206"/>
      <c r="V55" s="206"/>
      <c r="W55" s="207">
        <f t="shared" si="88"/>
        <v>0</v>
      </c>
      <c r="X55" s="206"/>
      <c r="Y55" s="206"/>
      <c r="Z55" s="207">
        <f t="shared" si="89"/>
        <v>0</v>
      </c>
      <c r="AA55" s="206"/>
      <c r="AB55" s="206"/>
      <c r="AC55" s="207">
        <f t="shared" si="90"/>
        <v>0</v>
      </c>
      <c r="AD55" s="206"/>
      <c r="AE55" s="206"/>
      <c r="AF55" s="207">
        <f t="shared" si="91"/>
        <v>0</v>
      </c>
      <c r="AG55" s="206"/>
      <c r="AH55" s="206"/>
      <c r="AI55" s="207">
        <f t="shared" si="92"/>
        <v>0</v>
      </c>
      <c r="AJ55" s="206"/>
      <c r="AK55" s="206"/>
      <c r="AL55" s="207">
        <f t="shared" si="93"/>
        <v>0</v>
      </c>
      <c r="AM55" s="206"/>
      <c r="AN55" s="206"/>
      <c r="AO55" s="207">
        <f t="shared" si="94"/>
        <v>0</v>
      </c>
      <c r="AP55" s="206"/>
      <c r="AQ55" s="206"/>
      <c r="AR55" s="207">
        <f t="shared" si="95"/>
        <v>0</v>
      </c>
      <c r="AS55" s="206"/>
      <c r="AT55" s="206"/>
      <c r="AU55" s="207">
        <f t="shared" si="96"/>
        <v>0</v>
      </c>
      <c r="AV55" s="206"/>
      <c r="AW55" s="206"/>
      <c r="AX55" s="207">
        <f t="shared" si="97"/>
        <v>0</v>
      </c>
      <c r="AY55" s="206"/>
      <c r="AZ55" s="206"/>
      <c r="BA55" s="207">
        <f t="shared" si="98"/>
        <v>0</v>
      </c>
      <c r="BB55" s="206"/>
      <c r="BC55" s="206"/>
      <c r="BD55" s="207">
        <f t="shared" si="99"/>
        <v>0</v>
      </c>
      <c r="BE55" s="206"/>
      <c r="BF55" s="206"/>
      <c r="BG55" s="207">
        <f t="shared" si="100"/>
        <v>0</v>
      </c>
      <c r="BH55" s="206"/>
      <c r="BI55" s="206"/>
      <c r="BJ55" s="207">
        <f t="shared" si="101"/>
        <v>0</v>
      </c>
      <c r="BK55" s="206"/>
      <c r="BL55" s="206"/>
      <c r="BM55" s="207">
        <f t="shared" si="102"/>
        <v>0</v>
      </c>
      <c r="BN55" s="206"/>
      <c r="BO55" s="206"/>
      <c r="BP55" s="207">
        <f t="shared" si="103"/>
        <v>0</v>
      </c>
      <c r="BQ55" s="206"/>
      <c r="BR55" s="206"/>
      <c r="BS55" s="207">
        <f t="shared" si="104"/>
        <v>0</v>
      </c>
      <c r="BT55" s="206"/>
      <c r="BU55" s="206"/>
      <c r="BV55" s="207">
        <f t="shared" si="105"/>
        <v>0</v>
      </c>
      <c r="BW55" s="206"/>
      <c r="BX55" s="206"/>
      <c r="BY55" s="207">
        <f t="shared" si="106"/>
        <v>0</v>
      </c>
      <c r="BZ55" s="206"/>
      <c r="CA55" s="206"/>
      <c r="CB55" s="207">
        <f t="shared" si="107"/>
        <v>0</v>
      </c>
      <c r="CC55" s="206"/>
      <c r="CD55" s="206"/>
      <c r="CE55" s="207">
        <f t="shared" si="108"/>
        <v>0</v>
      </c>
      <c r="CF55" s="206"/>
      <c r="CG55" s="206"/>
      <c r="CH55" s="207">
        <f t="shared" si="109"/>
        <v>0</v>
      </c>
      <c r="CI55" s="206"/>
      <c r="CJ55" s="206"/>
      <c r="CK55" s="207">
        <f t="shared" si="110"/>
        <v>0</v>
      </c>
      <c r="CL55" s="206"/>
      <c r="CM55" s="206"/>
      <c r="CN55" s="207">
        <f t="shared" si="111"/>
        <v>0</v>
      </c>
      <c r="CO55" s="206"/>
      <c r="CP55" s="206"/>
      <c r="CQ55" s="207">
        <f t="shared" si="112"/>
        <v>0</v>
      </c>
      <c r="CR55" s="206"/>
      <c r="CS55" s="206"/>
      <c r="CT55" s="207">
        <f t="shared" si="113"/>
        <v>0</v>
      </c>
      <c r="CU55" s="206"/>
      <c r="CV55" s="206"/>
      <c r="CW55" s="207">
        <f t="shared" si="114"/>
        <v>0</v>
      </c>
      <c r="CX55" s="206"/>
      <c r="CY55" s="206"/>
      <c r="CZ55" s="207">
        <f t="shared" si="115"/>
        <v>0</v>
      </c>
      <c r="DA55" s="206"/>
      <c r="DB55" s="206"/>
      <c r="DC55" s="207">
        <f t="shared" si="116"/>
        <v>0</v>
      </c>
      <c r="DD55" s="206"/>
      <c r="DE55" s="206"/>
      <c r="DF55" s="207">
        <f t="shared" si="117"/>
        <v>0</v>
      </c>
      <c r="DG55" s="206"/>
      <c r="DH55" s="206"/>
      <c r="DI55" s="207">
        <f t="shared" si="118"/>
        <v>0</v>
      </c>
      <c r="DJ55" s="206"/>
      <c r="DK55" s="206"/>
      <c r="DL55" s="207">
        <f t="shared" si="119"/>
        <v>0</v>
      </c>
      <c r="DM55" s="206"/>
      <c r="DN55" s="206"/>
      <c r="DO55" s="207">
        <f t="shared" si="120"/>
        <v>0</v>
      </c>
      <c r="DP55" s="206"/>
      <c r="DQ55" s="206"/>
      <c r="DR55" s="207">
        <f t="shared" si="121"/>
        <v>0</v>
      </c>
      <c r="DS55" s="206"/>
      <c r="DT55" s="206"/>
      <c r="DU55" s="207">
        <f t="shared" si="122"/>
        <v>0</v>
      </c>
      <c r="DV55" s="206"/>
      <c r="DW55" s="206"/>
      <c r="DX55" s="207">
        <f t="shared" si="123"/>
        <v>0</v>
      </c>
      <c r="EF55" s="201"/>
    </row>
    <row r="56" spans="1:136" x14ac:dyDescent="0.2">
      <c r="A56" s="39">
        <f t="shared" si="41"/>
        <v>42</v>
      </c>
      <c r="B56" s="184"/>
      <c r="C56" s="184"/>
      <c r="D56" s="185"/>
      <c r="E56" s="38">
        <f t="shared" si="124"/>
        <v>42917</v>
      </c>
      <c r="F56" s="190"/>
      <c r="G56" s="206"/>
      <c r="H56" s="207"/>
      <c r="I56" s="206"/>
      <c r="J56" s="206"/>
      <c r="K56" s="207">
        <f t="shared" si="84"/>
        <v>0</v>
      </c>
      <c r="L56" s="206"/>
      <c r="M56" s="206"/>
      <c r="N56" s="207">
        <f t="shared" si="85"/>
        <v>0</v>
      </c>
      <c r="O56" s="206"/>
      <c r="P56" s="206"/>
      <c r="Q56" s="207">
        <f t="shared" si="86"/>
        <v>0</v>
      </c>
      <c r="R56" s="206"/>
      <c r="S56" s="206"/>
      <c r="T56" s="207">
        <f t="shared" si="87"/>
        <v>0</v>
      </c>
      <c r="U56" s="206"/>
      <c r="V56" s="206"/>
      <c r="W56" s="207">
        <f t="shared" si="88"/>
        <v>0</v>
      </c>
      <c r="X56" s="206"/>
      <c r="Y56" s="206"/>
      <c r="Z56" s="207">
        <f t="shared" si="89"/>
        <v>0</v>
      </c>
      <c r="AA56" s="206"/>
      <c r="AB56" s="206"/>
      <c r="AC56" s="207">
        <f t="shared" si="90"/>
        <v>0</v>
      </c>
      <c r="AD56" s="206"/>
      <c r="AE56" s="206"/>
      <c r="AF56" s="207">
        <f t="shared" si="91"/>
        <v>0</v>
      </c>
      <c r="AG56" s="206"/>
      <c r="AH56" s="206"/>
      <c r="AI56" s="207">
        <f t="shared" si="92"/>
        <v>0</v>
      </c>
      <c r="AJ56" s="206"/>
      <c r="AK56" s="206"/>
      <c r="AL56" s="207">
        <f t="shared" si="93"/>
        <v>0</v>
      </c>
      <c r="AM56" s="206"/>
      <c r="AN56" s="206"/>
      <c r="AO56" s="207">
        <f t="shared" si="94"/>
        <v>0</v>
      </c>
      <c r="AP56" s="206"/>
      <c r="AQ56" s="206"/>
      <c r="AR56" s="207">
        <f t="shared" si="95"/>
        <v>0</v>
      </c>
      <c r="AS56" s="206"/>
      <c r="AT56" s="206"/>
      <c r="AU56" s="207">
        <f t="shared" si="96"/>
        <v>0</v>
      </c>
      <c r="AV56" s="206"/>
      <c r="AW56" s="206"/>
      <c r="AX56" s="207">
        <f t="shared" si="97"/>
        <v>0</v>
      </c>
      <c r="AY56" s="206"/>
      <c r="AZ56" s="206"/>
      <c r="BA56" s="207">
        <f t="shared" si="98"/>
        <v>0</v>
      </c>
      <c r="BB56" s="206"/>
      <c r="BC56" s="206"/>
      <c r="BD56" s="207">
        <f t="shared" si="99"/>
        <v>0</v>
      </c>
      <c r="BE56" s="206"/>
      <c r="BF56" s="206"/>
      <c r="BG56" s="207">
        <f t="shared" si="100"/>
        <v>0</v>
      </c>
      <c r="BH56" s="206"/>
      <c r="BI56" s="206"/>
      <c r="BJ56" s="207">
        <f t="shared" si="101"/>
        <v>0</v>
      </c>
      <c r="BK56" s="206"/>
      <c r="BL56" s="206"/>
      <c r="BM56" s="207">
        <f t="shared" si="102"/>
        <v>0</v>
      </c>
      <c r="BN56" s="206"/>
      <c r="BO56" s="206"/>
      <c r="BP56" s="207">
        <f t="shared" si="103"/>
        <v>0</v>
      </c>
      <c r="BQ56" s="206"/>
      <c r="BR56" s="206"/>
      <c r="BS56" s="207">
        <f t="shared" si="104"/>
        <v>0</v>
      </c>
      <c r="BT56" s="206"/>
      <c r="BU56" s="206"/>
      <c r="BV56" s="207">
        <f t="shared" si="105"/>
        <v>0</v>
      </c>
      <c r="BW56" s="206"/>
      <c r="BX56" s="206"/>
      <c r="BY56" s="207">
        <f t="shared" si="106"/>
        <v>0</v>
      </c>
      <c r="BZ56" s="206"/>
      <c r="CA56" s="206"/>
      <c r="CB56" s="207">
        <f t="shared" si="107"/>
        <v>0</v>
      </c>
      <c r="CC56" s="206"/>
      <c r="CD56" s="206"/>
      <c r="CE56" s="207">
        <f t="shared" si="108"/>
        <v>0</v>
      </c>
      <c r="CF56" s="206"/>
      <c r="CG56" s="206"/>
      <c r="CH56" s="207">
        <f t="shared" si="109"/>
        <v>0</v>
      </c>
      <c r="CI56" s="206"/>
      <c r="CJ56" s="206"/>
      <c r="CK56" s="207">
        <f t="shared" si="110"/>
        <v>0</v>
      </c>
      <c r="CL56" s="206"/>
      <c r="CM56" s="206"/>
      <c r="CN56" s="207">
        <f t="shared" si="111"/>
        <v>0</v>
      </c>
      <c r="CO56" s="206"/>
      <c r="CP56" s="206"/>
      <c r="CQ56" s="207">
        <f t="shared" si="112"/>
        <v>0</v>
      </c>
      <c r="CR56" s="206"/>
      <c r="CS56" s="206"/>
      <c r="CT56" s="207">
        <f t="shared" si="113"/>
        <v>0</v>
      </c>
      <c r="CU56" s="206"/>
      <c r="CV56" s="206"/>
      <c r="CW56" s="207">
        <f t="shared" si="114"/>
        <v>0</v>
      </c>
      <c r="CX56" s="206"/>
      <c r="CY56" s="206"/>
      <c r="CZ56" s="207">
        <f t="shared" si="115"/>
        <v>0</v>
      </c>
      <c r="DA56" s="206"/>
      <c r="DB56" s="206"/>
      <c r="DC56" s="207">
        <f t="shared" si="116"/>
        <v>0</v>
      </c>
      <c r="DD56" s="206"/>
      <c r="DE56" s="206"/>
      <c r="DF56" s="207">
        <f t="shared" si="117"/>
        <v>0</v>
      </c>
      <c r="DG56" s="206"/>
      <c r="DH56" s="206"/>
      <c r="DI56" s="207">
        <f t="shared" si="118"/>
        <v>0</v>
      </c>
      <c r="DJ56" s="206"/>
      <c r="DK56" s="206"/>
      <c r="DL56" s="207">
        <f t="shared" si="119"/>
        <v>0</v>
      </c>
      <c r="DM56" s="206"/>
      <c r="DN56" s="206"/>
      <c r="DO56" s="207">
        <f t="shared" si="120"/>
        <v>0</v>
      </c>
      <c r="DP56" s="206"/>
      <c r="DQ56" s="206"/>
      <c r="DR56" s="207">
        <f t="shared" si="121"/>
        <v>0</v>
      </c>
      <c r="DS56" s="206"/>
      <c r="DT56" s="206"/>
      <c r="DU56" s="207">
        <f t="shared" si="122"/>
        <v>0</v>
      </c>
      <c r="DV56" s="206"/>
      <c r="DW56" s="206"/>
      <c r="DX56" s="207">
        <f t="shared" si="123"/>
        <v>0</v>
      </c>
      <c r="EC56" s="254">
        <f>D9</f>
        <v>42911</v>
      </c>
      <c r="ED56" s="39">
        <f>VLOOKUP(WEEKDAY(EC56),EC57:ED63,2)</f>
        <v>1</v>
      </c>
      <c r="EF56" s="201"/>
    </row>
    <row r="57" spans="1:136" x14ac:dyDescent="0.2">
      <c r="A57" s="39">
        <f t="shared" si="41"/>
        <v>43</v>
      </c>
      <c r="B57" s="184"/>
      <c r="C57" s="184"/>
      <c r="D57" s="185"/>
      <c r="E57" s="38">
        <f t="shared" si="124"/>
        <v>42917</v>
      </c>
      <c r="F57" s="190"/>
      <c r="G57" s="206"/>
      <c r="H57" s="207"/>
      <c r="I57" s="206"/>
      <c r="J57" s="206"/>
      <c r="K57" s="207">
        <f t="shared" si="84"/>
        <v>0</v>
      </c>
      <c r="L57" s="206"/>
      <c r="M57" s="206"/>
      <c r="N57" s="207">
        <f t="shared" si="85"/>
        <v>0</v>
      </c>
      <c r="O57" s="206"/>
      <c r="P57" s="206"/>
      <c r="Q57" s="207">
        <f t="shared" si="86"/>
        <v>0</v>
      </c>
      <c r="R57" s="206"/>
      <c r="S57" s="206"/>
      <c r="T57" s="207">
        <f t="shared" si="87"/>
        <v>0</v>
      </c>
      <c r="U57" s="206"/>
      <c r="V57" s="206"/>
      <c r="W57" s="207">
        <f t="shared" si="88"/>
        <v>0</v>
      </c>
      <c r="X57" s="206"/>
      <c r="Y57" s="206"/>
      <c r="Z57" s="207">
        <f t="shared" si="89"/>
        <v>0</v>
      </c>
      <c r="AA57" s="206"/>
      <c r="AB57" s="206"/>
      <c r="AC57" s="207">
        <f t="shared" si="90"/>
        <v>0</v>
      </c>
      <c r="AD57" s="206"/>
      <c r="AE57" s="206"/>
      <c r="AF57" s="207">
        <f t="shared" si="91"/>
        <v>0</v>
      </c>
      <c r="AG57" s="206"/>
      <c r="AH57" s="206"/>
      <c r="AI57" s="207">
        <f t="shared" si="92"/>
        <v>0</v>
      </c>
      <c r="AJ57" s="206"/>
      <c r="AK57" s="206"/>
      <c r="AL57" s="207">
        <f t="shared" si="93"/>
        <v>0</v>
      </c>
      <c r="AM57" s="206"/>
      <c r="AN57" s="206"/>
      <c r="AO57" s="207">
        <f t="shared" si="94"/>
        <v>0</v>
      </c>
      <c r="AP57" s="206"/>
      <c r="AQ57" s="206"/>
      <c r="AR57" s="207">
        <f t="shared" si="95"/>
        <v>0</v>
      </c>
      <c r="AS57" s="206"/>
      <c r="AT57" s="206"/>
      <c r="AU57" s="207">
        <f t="shared" si="96"/>
        <v>0</v>
      </c>
      <c r="AV57" s="206"/>
      <c r="AW57" s="206"/>
      <c r="AX57" s="207">
        <f t="shared" si="97"/>
        <v>0</v>
      </c>
      <c r="AY57" s="206"/>
      <c r="AZ57" s="206"/>
      <c r="BA57" s="207">
        <f t="shared" si="98"/>
        <v>0</v>
      </c>
      <c r="BB57" s="206"/>
      <c r="BC57" s="206"/>
      <c r="BD57" s="207">
        <f t="shared" si="99"/>
        <v>0</v>
      </c>
      <c r="BE57" s="206"/>
      <c r="BF57" s="206"/>
      <c r="BG57" s="207">
        <f t="shared" si="100"/>
        <v>0</v>
      </c>
      <c r="BH57" s="206"/>
      <c r="BI57" s="206"/>
      <c r="BJ57" s="207">
        <f t="shared" si="101"/>
        <v>0</v>
      </c>
      <c r="BK57" s="206"/>
      <c r="BL57" s="206"/>
      <c r="BM57" s="207">
        <f t="shared" si="102"/>
        <v>0</v>
      </c>
      <c r="BN57" s="206"/>
      <c r="BO57" s="206"/>
      <c r="BP57" s="207">
        <f t="shared" si="103"/>
        <v>0</v>
      </c>
      <c r="BQ57" s="206"/>
      <c r="BR57" s="206"/>
      <c r="BS57" s="207">
        <f t="shared" si="104"/>
        <v>0</v>
      </c>
      <c r="BT57" s="206"/>
      <c r="BU57" s="206"/>
      <c r="BV57" s="207">
        <f t="shared" si="105"/>
        <v>0</v>
      </c>
      <c r="BW57" s="206"/>
      <c r="BX57" s="206"/>
      <c r="BY57" s="207">
        <f t="shared" si="106"/>
        <v>0</v>
      </c>
      <c r="BZ57" s="206"/>
      <c r="CA57" s="206"/>
      <c r="CB57" s="207">
        <f t="shared" si="107"/>
        <v>0</v>
      </c>
      <c r="CC57" s="206"/>
      <c r="CD57" s="206"/>
      <c r="CE57" s="207">
        <f t="shared" si="108"/>
        <v>0</v>
      </c>
      <c r="CF57" s="206"/>
      <c r="CG57" s="206"/>
      <c r="CH57" s="207">
        <f t="shared" si="109"/>
        <v>0</v>
      </c>
      <c r="CI57" s="206"/>
      <c r="CJ57" s="206"/>
      <c r="CK57" s="207">
        <f t="shared" si="110"/>
        <v>0</v>
      </c>
      <c r="CL57" s="206"/>
      <c r="CM57" s="206"/>
      <c r="CN57" s="207">
        <f t="shared" si="111"/>
        <v>0</v>
      </c>
      <c r="CO57" s="206"/>
      <c r="CP57" s="206"/>
      <c r="CQ57" s="207">
        <f t="shared" si="112"/>
        <v>0</v>
      </c>
      <c r="CR57" s="206"/>
      <c r="CS57" s="206"/>
      <c r="CT57" s="207">
        <f t="shared" si="113"/>
        <v>0</v>
      </c>
      <c r="CU57" s="206"/>
      <c r="CV57" s="206"/>
      <c r="CW57" s="207">
        <f t="shared" si="114"/>
        <v>0</v>
      </c>
      <c r="CX57" s="206"/>
      <c r="CY57" s="206"/>
      <c r="CZ57" s="207">
        <f t="shared" si="115"/>
        <v>0</v>
      </c>
      <c r="DA57" s="206"/>
      <c r="DB57" s="206"/>
      <c r="DC57" s="207">
        <f t="shared" si="116"/>
        <v>0</v>
      </c>
      <c r="DD57" s="206"/>
      <c r="DE57" s="206"/>
      <c r="DF57" s="207">
        <f t="shared" si="117"/>
        <v>0</v>
      </c>
      <c r="DG57" s="206"/>
      <c r="DH57" s="206"/>
      <c r="DI57" s="207">
        <f t="shared" si="118"/>
        <v>0</v>
      </c>
      <c r="DJ57" s="206"/>
      <c r="DK57" s="206"/>
      <c r="DL57" s="207">
        <f t="shared" si="119"/>
        <v>0</v>
      </c>
      <c r="DM57" s="206"/>
      <c r="DN57" s="206"/>
      <c r="DO57" s="207">
        <f t="shared" si="120"/>
        <v>0</v>
      </c>
      <c r="DP57" s="206"/>
      <c r="DQ57" s="206"/>
      <c r="DR57" s="207">
        <f t="shared" si="121"/>
        <v>0</v>
      </c>
      <c r="DS57" s="206"/>
      <c r="DT57" s="206"/>
      <c r="DU57" s="207">
        <f t="shared" si="122"/>
        <v>0</v>
      </c>
      <c r="DV57" s="206"/>
      <c r="DW57" s="206"/>
      <c r="DX57" s="207">
        <f t="shared" si="123"/>
        <v>0</v>
      </c>
      <c r="EC57" s="39">
        <v>1</v>
      </c>
      <c r="ED57" s="39">
        <v>1</v>
      </c>
      <c r="EF57" s="201"/>
    </row>
    <row r="58" spans="1:136" x14ac:dyDescent="0.2">
      <c r="A58" s="39">
        <f t="shared" si="41"/>
        <v>44</v>
      </c>
      <c r="B58" s="184"/>
      <c r="C58" s="184"/>
      <c r="D58" s="185"/>
      <c r="E58" s="38">
        <f t="shared" si="124"/>
        <v>42917</v>
      </c>
      <c r="F58" s="190"/>
      <c r="G58" s="206"/>
      <c r="H58" s="207"/>
      <c r="I58" s="206"/>
      <c r="J58" s="206"/>
      <c r="K58" s="207">
        <f t="shared" si="84"/>
        <v>0</v>
      </c>
      <c r="L58" s="206"/>
      <c r="M58" s="206"/>
      <c r="N58" s="207">
        <f t="shared" si="85"/>
        <v>0</v>
      </c>
      <c r="O58" s="206"/>
      <c r="P58" s="206"/>
      <c r="Q58" s="207">
        <f t="shared" si="86"/>
        <v>0</v>
      </c>
      <c r="R58" s="206"/>
      <c r="S58" s="206"/>
      <c r="T58" s="207">
        <f t="shared" si="87"/>
        <v>0</v>
      </c>
      <c r="U58" s="206"/>
      <c r="V58" s="206"/>
      <c r="W58" s="207">
        <f t="shared" si="88"/>
        <v>0</v>
      </c>
      <c r="X58" s="206"/>
      <c r="Y58" s="206"/>
      <c r="Z58" s="207">
        <f t="shared" si="89"/>
        <v>0</v>
      </c>
      <c r="AA58" s="206"/>
      <c r="AB58" s="206"/>
      <c r="AC58" s="207">
        <f t="shared" si="90"/>
        <v>0</v>
      </c>
      <c r="AD58" s="206"/>
      <c r="AE58" s="206"/>
      <c r="AF58" s="207">
        <f t="shared" si="91"/>
        <v>0</v>
      </c>
      <c r="AG58" s="206"/>
      <c r="AH58" s="206"/>
      <c r="AI58" s="207">
        <f t="shared" si="92"/>
        <v>0</v>
      </c>
      <c r="AJ58" s="206"/>
      <c r="AK58" s="206"/>
      <c r="AL58" s="207">
        <f t="shared" si="93"/>
        <v>0</v>
      </c>
      <c r="AM58" s="206"/>
      <c r="AN58" s="206"/>
      <c r="AO58" s="207">
        <f t="shared" si="94"/>
        <v>0</v>
      </c>
      <c r="AP58" s="206"/>
      <c r="AQ58" s="206"/>
      <c r="AR58" s="207">
        <f t="shared" si="95"/>
        <v>0</v>
      </c>
      <c r="AS58" s="206"/>
      <c r="AT58" s="206"/>
      <c r="AU58" s="207">
        <f t="shared" si="96"/>
        <v>0</v>
      </c>
      <c r="AV58" s="206"/>
      <c r="AW58" s="206"/>
      <c r="AX58" s="207">
        <f t="shared" si="97"/>
        <v>0</v>
      </c>
      <c r="AY58" s="206"/>
      <c r="AZ58" s="206"/>
      <c r="BA58" s="207">
        <f t="shared" si="98"/>
        <v>0</v>
      </c>
      <c r="BB58" s="206"/>
      <c r="BC58" s="206"/>
      <c r="BD58" s="207">
        <f t="shared" si="99"/>
        <v>0</v>
      </c>
      <c r="BE58" s="206"/>
      <c r="BF58" s="206"/>
      <c r="BG58" s="207">
        <f t="shared" si="100"/>
        <v>0</v>
      </c>
      <c r="BH58" s="206"/>
      <c r="BI58" s="206"/>
      <c r="BJ58" s="207">
        <f t="shared" si="101"/>
        <v>0</v>
      </c>
      <c r="BK58" s="206"/>
      <c r="BL58" s="206"/>
      <c r="BM58" s="207">
        <f t="shared" si="102"/>
        <v>0</v>
      </c>
      <c r="BN58" s="206"/>
      <c r="BO58" s="206"/>
      <c r="BP58" s="207">
        <f t="shared" si="103"/>
        <v>0</v>
      </c>
      <c r="BQ58" s="206"/>
      <c r="BR58" s="206"/>
      <c r="BS58" s="207">
        <f t="shared" si="104"/>
        <v>0</v>
      </c>
      <c r="BT58" s="206"/>
      <c r="BU58" s="206"/>
      <c r="BV58" s="207">
        <f t="shared" si="105"/>
        <v>0</v>
      </c>
      <c r="BW58" s="206"/>
      <c r="BX58" s="206"/>
      <c r="BY58" s="207">
        <f t="shared" si="106"/>
        <v>0</v>
      </c>
      <c r="BZ58" s="206"/>
      <c r="CA58" s="206"/>
      <c r="CB58" s="207">
        <f t="shared" si="107"/>
        <v>0</v>
      </c>
      <c r="CC58" s="206"/>
      <c r="CD58" s="206"/>
      <c r="CE58" s="207">
        <f t="shared" si="108"/>
        <v>0</v>
      </c>
      <c r="CF58" s="206"/>
      <c r="CG58" s="206"/>
      <c r="CH58" s="207">
        <f t="shared" si="109"/>
        <v>0</v>
      </c>
      <c r="CI58" s="206"/>
      <c r="CJ58" s="206"/>
      <c r="CK58" s="207">
        <f t="shared" si="110"/>
        <v>0</v>
      </c>
      <c r="CL58" s="206"/>
      <c r="CM58" s="206"/>
      <c r="CN58" s="207">
        <f t="shared" si="111"/>
        <v>0</v>
      </c>
      <c r="CO58" s="206"/>
      <c r="CP58" s="206"/>
      <c r="CQ58" s="207">
        <f t="shared" si="112"/>
        <v>0</v>
      </c>
      <c r="CR58" s="206"/>
      <c r="CS58" s="206"/>
      <c r="CT58" s="207">
        <f t="shared" si="113"/>
        <v>0</v>
      </c>
      <c r="CU58" s="206"/>
      <c r="CV58" s="206"/>
      <c r="CW58" s="207">
        <f t="shared" si="114"/>
        <v>0</v>
      </c>
      <c r="CX58" s="206"/>
      <c r="CY58" s="206"/>
      <c r="CZ58" s="207">
        <f t="shared" si="115"/>
        <v>0</v>
      </c>
      <c r="DA58" s="206"/>
      <c r="DB58" s="206"/>
      <c r="DC58" s="207">
        <f t="shared" si="116"/>
        <v>0</v>
      </c>
      <c r="DD58" s="206"/>
      <c r="DE58" s="206"/>
      <c r="DF58" s="207">
        <f t="shared" si="117"/>
        <v>0</v>
      </c>
      <c r="DG58" s="206"/>
      <c r="DH58" s="206"/>
      <c r="DI58" s="207">
        <f t="shared" si="118"/>
        <v>0</v>
      </c>
      <c r="DJ58" s="206"/>
      <c r="DK58" s="206"/>
      <c r="DL58" s="207">
        <f t="shared" si="119"/>
        <v>0</v>
      </c>
      <c r="DM58" s="206"/>
      <c r="DN58" s="206"/>
      <c r="DO58" s="207">
        <f t="shared" si="120"/>
        <v>0</v>
      </c>
      <c r="DP58" s="206"/>
      <c r="DQ58" s="206"/>
      <c r="DR58" s="207">
        <f t="shared" si="121"/>
        <v>0</v>
      </c>
      <c r="DS58" s="206"/>
      <c r="DT58" s="206"/>
      <c r="DU58" s="207">
        <f t="shared" si="122"/>
        <v>0</v>
      </c>
      <c r="DV58" s="206"/>
      <c r="DW58" s="206"/>
      <c r="DX58" s="207">
        <f t="shared" si="123"/>
        <v>0</v>
      </c>
      <c r="EC58" s="39">
        <f>EC57+1</f>
        <v>2</v>
      </c>
      <c r="ED58" s="39">
        <v>11</v>
      </c>
      <c r="EE58" s="201"/>
      <c r="EF58" s="201"/>
    </row>
    <row r="59" spans="1:136" x14ac:dyDescent="0.2">
      <c r="A59" s="39">
        <f t="shared" si="41"/>
        <v>45</v>
      </c>
      <c r="B59" s="184"/>
      <c r="C59" s="184"/>
      <c r="D59" s="185"/>
      <c r="E59" s="38">
        <f t="shared" si="124"/>
        <v>42917</v>
      </c>
      <c r="F59" s="190"/>
      <c r="G59" s="206"/>
      <c r="H59" s="207"/>
      <c r="I59" s="206"/>
      <c r="J59" s="206"/>
      <c r="K59" s="207">
        <f t="shared" si="84"/>
        <v>0</v>
      </c>
      <c r="L59" s="206"/>
      <c r="M59" s="206"/>
      <c r="N59" s="207">
        <f t="shared" si="85"/>
        <v>0</v>
      </c>
      <c r="O59" s="206"/>
      <c r="P59" s="206"/>
      <c r="Q59" s="207">
        <f t="shared" si="86"/>
        <v>0</v>
      </c>
      <c r="R59" s="206"/>
      <c r="S59" s="206"/>
      <c r="T59" s="207">
        <f t="shared" si="87"/>
        <v>0</v>
      </c>
      <c r="U59" s="206"/>
      <c r="V59" s="206"/>
      <c r="W59" s="207">
        <f t="shared" si="88"/>
        <v>0</v>
      </c>
      <c r="X59" s="206"/>
      <c r="Y59" s="206"/>
      <c r="Z59" s="207">
        <f t="shared" si="89"/>
        <v>0</v>
      </c>
      <c r="AA59" s="206"/>
      <c r="AB59" s="206"/>
      <c r="AC59" s="207">
        <f t="shared" si="90"/>
        <v>0</v>
      </c>
      <c r="AD59" s="206"/>
      <c r="AE59" s="206"/>
      <c r="AF59" s="207">
        <f t="shared" si="91"/>
        <v>0</v>
      </c>
      <c r="AG59" s="206"/>
      <c r="AH59" s="206"/>
      <c r="AI59" s="207">
        <f t="shared" si="92"/>
        <v>0</v>
      </c>
      <c r="AJ59" s="206"/>
      <c r="AK59" s="206"/>
      <c r="AL59" s="207">
        <f t="shared" si="93"/>
        <v>0</v>
      </c>
      <c r="AM59" s="206"/>
      <c r="AN59" s="206"/>
      <c r="AO59" s="207">
        <f t="shared" si="94"/>
        <v>0</v>
      </c>
      <c r="AP59" s="206"/>
      <c r="AQ59" s="206"/>
      <c r="AR59" s="207">
        <f t="shared" si="95"/>
        <v>0</v>
      </c>
      <c r="AS59" s="206"/>
      <c r="AT59" s="206"/>
      <c r="AU59" s="207">
        <f t="shared" si="96"/>
        <v>0</v>
      </c>
      <c r="AV59" s="206"/>
      <c r="AW59" s="206"/>
      <c r="AX59" s="207">
        <f t="shared" si="97"/>
        <v>0</v>
      </c>
      <c r="AY59" s="206"/>
      <c r="AZ59" s="206"/>
      <c r="BA59" s="207">
        <f t="shared" si="98"/>
        <v>0</v>
      </c>
      <c r="BB59" s="206"/>
      <c r="BC59" s="206"/>
      <c r="BD59" s="207">
        <f t="shared" si="99"/>
        <v>0</v>
      </c>
      <c r="BE59" s="206"/>
      <c r="BF59" s="206"/>
      <c r="BG59" s="207">
        <f t="shared" si="100"/>
        <v>0</v>
      </c>
      <c r="BH59" s="206"/>
      <c r="BI59" s="206"/>
      <c r="BJ59" s="207">
        <f t="shared" si="101"/>
        <v>0</v>
      </c>
      <c r="BK59" s="206"/>
      <c r="BL59" s="206"/>
      <c r="BM59" s="207">
        <f t="shared" si="102"/>
        <v>0</v>
      </c>
      <c r="BN59" s="206"/>
      <c r="BO59" s="206"/>
      <c r="BP59" s="207">
        <f t="shared" si="103"/>
        <v>0</v>
      </c>
      <c r="BQ59" s="206"/>
      <c r="BR59" s="206"/>
      <c r="BS59" s="207">
        <f t="shared" si="104"/>
        <v>0</v>
      </c>
      <c r="BT59" s="206"/>
      <c r="BU59" s="206"/>
      <c r="BV59" s="207">
        <f t="shared" si="105"/>
        <v>0</v>
      </c>
      <c r="BW59" s="206"/>
      <c r="BX59" s="206"/>
      <c r="BY59" s="207">
        <f t="shared" si="106"/>
        <v>0</v>
      </c>
      <c r="BZ59" s="206"/>
      <c r="CA59" s="206"/>
      <c r="CB59" s="207">
        <f t="shared" si="107"/>
        <v>0</v>
      </c>
      <c r="CC59" s="206"/>
      <c r="CD59" s="206"/>
      <c r="CE59" s="207">
        <f t="shared" si="108"/>
        <v>0</v>
      </c>
      <c r="CF59" s="206"/>
      <c r="CG59" s="206"/>
      <c r="CH59" s="207">
        <f t="shared" si="109"/>
        <v>0</v>
      </c>
      <c r="CI59" s="206"/>
      <c r="CJ59" s="206"/>
      <c r="CK59" s="207">
        <f t="shared" si="110"/>
        <v>0</v>
      </c>
      <c r="CL59" s="206"/>
      <c r="CM59" s="206"/>
      <c r="CN59" s="207">
        <f t="shared" si="111"/>
        <v>0</v>
      </c>
      <c r="CO59" s="206"/>
      <c r="CP59" s="206"/>
      <c r="CQ59" s="207">
        <f t="shared" si="112"/>
        <v>0</v>
      </c>
      <c r="CR59" s="206"/>
      <c r="CS59" s="206"/>
      <c r="CT59" s="207">
        <f t="shared" si="113"/>
        <v>0</v>
      </c>
      <c r="CU59" s="206"/>
      <c r="CV59" s="206"/>
      <c r="CW59" s="207">
        <f t="shared" si="114"/>
        <v>0</v>
      </c>
      <c r="CX59" s="206"/>
      <c r="CY59" s="206"/>
      <c r="CZ59" s="207">
        <f t="shared" si="115"/>
        <v>0</v>
      </c>
      <c r="DA59" s="206"/>
      <c r="DB59" s="206"/>
      <c r="DC59" s="207">
        <f t="shared" si="116"/>
        <v>0</v>
      </c>
      <c r="DD59" s="206"/>
      <c r="DE59" s="206"/>
      <c r="DF59" s="207">
        <f t="shared" si="117"/>
        <v>0</v>
      </c>
      <c r="DG59" s="206"/>
      <c r="DH59" s="206"/>
      <c r="DI59" s="207">
        <f t="shared" si="118"/>
        <v>0</v>
      </c>
      <c r="DJ59" s="206"/>
      <c r="DK59" s="206"/>
      <c r="DL59" s="207">
        <f t="shared" si="119"/>
        <v>0</v>
      </c>
      <c r="DM59" s="206"/>
      <c r="DN59" s="206"/>
      <c r="DO59" s="207">
        <f t="shared" si="120"/>
        <v>0</v>
      </c>
      <c r="DP59" s="206"/>
      <c r="DQ59" s="206"/>
      <c r="DR59" s="207">
        <f t="shared" si="121"/>
        <v>0</v>
      </c>
      <c r="DS59" s="206"/>
      <c r="DT59" s="206"/>
      <c r="DU59" s="207">
        <f t="shared" si="122"/>
        <v>0</v>
      </c>
      <c r="DV59" s="206"/>
      <c r="DW59" s="206"/>
      <c r="DX59" s="207">
        <f t="shared" si="123"/>
        <v>0</v>
      </c>
      <c r="EC59" s="39">
        <f t="shared" ref="EC59:EC63" si="125">EC58+1</f>
        <v>3</v>
      </c>
      <c r="ED59" s="39">
        <v>12</v>
      </c>
      <c r="EF59" s="201"/>
    </row>
    <row r="60" spans="1:136" x14ac:dyDescent="0.2">
      <c r="A60" s="39">
        <f t="shared" si="41"/>
        <v>46</v>
      </c>
      <c r="B60" s="184"/>
      <c r="C60" s="184"/>
      <c r="D60" s="185"/>
      <c r="E60" s="38">
        <f t="shared" si="124"/>
        <v>42917</v>
      </c>
      <c r="F60" s="190"/>
      <c r="G60" s="206"/>
      <c r="H60" s="207"/>
      <c r="I60" s="206"/>
      <c r="J60" s="206"/>
      <c r="K60" s="207">
        <f t="shared" si="84"/>
        <v>0</v>
      </c>
      <c r="L60" s="206"/>
      <c r="M60" s="206"/>
      <c r="N60" s="207">
        <f t="shared" si="85"/>
        <v>0</v>
      </c>
      <c r="O60" s="206"/>
      <c r="P60" s="206"/>
      <c r="Q60" s="207">
        <f t="shared" si="86"/>
        <v>0</v>
      </c>
      <c r="R60" s="206"/>
      <c r="S60" s="206"/>
      <c r="T60" s="207">
        <f t="shared" si="87"/>
        <v>0</v>
      </c>
      <c r="U60" s="206"/>
      <c r="V60" s="206"/>
      <c r="W60" s="207">
        <f t="shared" si="88"/>
        <v>0</v>
      </c>
      <c r="X60" s="206"/>
      <c r="Y60" s="206"/>
      <c r="Z60" s="207">
        <f t="shared" si="89"/>
        <v>0</v>
      </c>
      <c r="AA60" s="206"/>
      <c r="AB60" s="206"/>
      <c r="AC60" s="207">
        <f t="shared" si="90"/>
        <v>0</v>
      </c>
      <c r="AD60" s="206"/>
      <c r="AE60" s="206"/>
      <c r="AF60" s="207">
        <f t="shared" si="91"/>
        <v>0</v>
      </c>
      <c r="AG60" s="206"/>
      <c r="AH60" s="206"/>
      <c r="AI60" s="207">
        <f t="shared" si="92"/>
        <v>0</v>
      </c>
      <c r="AJ60" s="206"/>
      <c r="AK60" s="206"/>
      <c r="AL60" s="207">
        <f t="shared" si="93"/>
        <v>0</v>
      </c>
      <c r="AM60" s="206"/>
      <c r="AN60" s="206"/>
      <c r="AO60" s="207">
        <f t="shared" si="94"/>
        <v>0</v>
      </c>
      <c r="AP60" s="206"/>
      <c r="AQ60" s="206"/>
      <c r="AR60" s="207">
        <f t="shared" si="95"/>
        <v>0</v>
      </c>
      <c r="AS60" s="206"/>
      <c r="AT60" s="206"/>
      <c r="AU60" s="207">
        <f t="shared" si="96"/>
        <v>0</v>
      </c>
      <c r="AV60" s="206"/>
      <c r="AW60" s="206"/>
      <c r="AX60" s="207">
        <f t="shared" si="97"/>
        <v>0</v>
      </c>
      <c r="AY60" s="206"/>
      <c r="AZ60" s="206"/>
      <c r="BA60" s="207">
        <f t="shared" si="98"/>
        <v>0</v>
      </c>
      <c r="BB60" s="206"/>
      <c r="BC60" s="206"/>
      <c r="BD60" s="207">
        <f t="shared" si="99"/>
        <v>0</v>
      </c>
      <c r="BE60" s="206"/>
      <c r="BF60" s="206"/>
      <c r="BG60" s="207">
        <f t="shared" si="100"/>
        <v>0</v>
      </c>
      <c r="BH60" s="206"/>
      <c r="BI60" s="206"/>
      <c r="BJ60" s="207">
        <f t="shared" si="101"/>
        <v>0</v>
      </c>
      <c r="BK60" s="206"/>
      <c r="BL60" s="206"/>
      <c r="BM60" s="207">
        <f t="shared" si="102"/>
        <v>0</v>
      </c>
      <c r="BN60" s="206"/>
      <c r="BO60" s="206"/>
      <c r="BP60" s="207">
        <f t="shared" si="103"/>
        <v>0</v>
      </c>
      <c r="BQ60" s="206"/>
      <c r="BR60" s="206"/>
      <c r="BS60" s="207">
        <f t="shared" si="104"/>
        <v>0</v>
      </c>
      <c r="BT60" s="206"/>
      <c r="BU60" s="206"/>
      <c r="BV60" s="207">
        <f t="shared" si="105"/>
        <v>0</v>
      </c>
      <c r="BW60" s="206"/>
      <c r="BX60" s="206"/>
      <c r="BY60" s="207">
        <f t="shared" si="106"/>
        <v>0</v>
      </c>
      <c r="BZ60" s="206"/>
      <c r="CA60" s="206"/>
      <c r="CB60" s="207">
        <f t="shared" si="107"/>
        <v>0</v>
      </c>
      <c r="CC60" s="206"/>
      <c r="CD60" s="206"/>
      <c r="CE60" s="207">
        <f t="shared" si="108"/>
        <v>0</v>
      </c>
      <c r="CF60" s="206"/>
      <c r="CG60" s="206"/>
      <c r="CH60" s="207">
        <f t="shared" si="109"/>
        <v>0</v>
      </c>
      <c r="CI60" s="206"/>
      <c r="CJ60" s="206"/>
      <c r="CK60" s="207">
        <f t="shared" si="110"/>
        <v>0</v>
      </c>
      <c r="CL60" s="206"/>
      <c r="CM60" s="206"/>
      <c r="CN60" s="207">
        <f t="shared" si="111"/>
        <v>0</v>
      </c>
      <c r="CO60" s="206"/>
      <c r="CP60" s="206"/>
      <c r="CQ60" s="207">
        <f t="shared" si="112"/>
        <v>0</v>
      </c>
      <c r="CR60" s="206"/>
      <c r="CS60" s="206"/>
      <c r="CT60" s="207">
        <f t="shared" si="113"/>
        <v>0</v>
      </c>
      <c r="CU60" s="206"/>
      <c r="CV60" s="206"/>
      <c r="CW60" s="207">
        <f t="shared" si="114"/>
        <v>0</v>
      </c>
      <c r="CX60" s="206"/>
      <c r="CY60" s="206"/>
      <c r="CZ60" s="207">
        <f t="shared" si="115"/>
        <v>0</v>
      </c>
      <c r="DA60" s="206"/>
      <c r="DB60" s="206"/>
      <c r="DC60" s="207">
        <f t="shared" si="116"/>
        <v>0</v>
      </c>
      <c r="DD60" s="206"/>
      <c r="DE60" s="206"/>
      <c r="DF60" s="207">
        <f t="shared" si="117"/>
        <v>0</v>
      </c>
      <c r="DG60" s="206"/>
      <c r="DH60" s="206"/>
      <c r="DI60" s="207">
        <f t="shared" si="118"/>
        <v>0</v>
      </c>
      <c r="DJ60" s="206"/>
      <c r="DK60" s="206"/>
      <c r="DL60" s="207">
        <f t="shared" si="119"/>
        <v>0</v>
      </c>
      <c r="DM60" s="206"/>
      <c r="DN60" s="206"/>
      <c r="DO60" s="207">
        <f t="shared" si="120"/>
        <v>0</v>
      </c>
      <c r="DP60" s="206"/>
      <c r="DQ60" s="206"/>
      <c r="DR60" s="207">
        <f t="shared" si="121"/>
        <v>0</v>
      </c>
      <c r="DS60" s="206"/>
      <c r="DT60" s="206"/>
      <c r="DU60" s="207">
        <f t="shared" si="122"/>
        <v>0</v>
      </c>
      <c r="DV60" s="206"/>
      <c r="DW60" s="206"/>
      <c r="DX60" s="207">
        <f t="shared" si="123"/>
        <v>0</v>
      </c>
      <c r="EC60" s="39">
        <f t="shared" si="125"/>
        <v>4</v>
      </c>
      <c r="ED60" s="39">
        <v>13</v>
      </c>
      <c r="EF60" s="201"/>
    </row>
    <row r="61" spans="1:136" x14ac:dyDescent="0.2">
      <c r="A61" s="39">
        <f t="shared" si="41"/>
        <v>47</v>
      </c>
      <c r="B61" s="184"/>
      <c r="C61" s="184"/>
      <c r="D61" s="185"/>
      <c r="E61" s="38">
        <f t="shared" si="124"/>
        <v>42917</v>
      </c>
      <c r="F61" s="190"/>
      <c r="G61" s="206"/>
      <c r="H61" s="207"/>
      <c r="I61" s="206"/>
      <c r="J61" s="206"/>
      <c r="K61" s="207">
        <f t="shared" si="84"/>
        <v>0</v>
      </c>
      <c r="L61" s="206"/>
      <c r="M61" s="206"/>
      <c r="N61" s="207">
        <f t="shared" si="85"/>
        <v>0</v>
      </c>
      <c r="O61" s="206"/>
      <c r="P61" s="206"/>
      <c r="Q61" s="207">
        <f t="shared" si="86"/>
        <v>0</v>
      </c>
      <c r="R61" s="206"/>
      <c r="S61" s="206"/>
      <c r="T61" s="207">
        <f t="shared" si="87"/>
        <v>0</v>
      </c>
      <c r="U61" s="206"/>
      <c r="V61" s="206"/>
      <c r="W61" s="207">
        <f t="shared" si="88"/>
        <v>0</v>
      </c>
      <c r="X61" s="206"/>
      <c r="Y61" s="206"/>
      <c r="Z61" s="207">
        <f t="shared" si="89"/>
        <v>0</v>
      </c>
      <c r="AA61" s="206"/>
      <c r="AB61" s="206"/>
      <c r="AC61" s="207">
        <f t="shared" si="90"/>
        <v>0</v>
      </c>
      <c r="AD61" s="206"/>
      <c r="AE61" s="206"/>
      <c r="AF61" s="207">
        <f t="shared" si="91"/>
        <v>0</v>
      </c>
      <c r="AG61" s="206"/>
      <c r="AH61" s="206"/>
      <c r="AI61" s="207">
        <f t="shared" si="92"/>
        <v>0</v>
      </c>
      <c r="AJ61" s="206"/>
      <c r="AK61" s="206"/>
      <c r="AL61" s="207">
        <f t="shared" si="93"/>
        <v>0</v>
      </c>
      <c r="AM61" s="206"/>
      <c r="AN61" s="206"/>
      <c r="AO61" s="207">
        <f t="shared" si="94"/>
        <v>0</v>
      </c>
      <c r="AP61" s="206"/>
      <c r="AQ61" s="206"/>
      <c r="AR61" s="207">
        <f t="shared" si="95"/>
        <v>0</v>
      </c>
      <c r="AS61" s="206"/>
      <c r="AT61" s="206"/>
      <c r="AU61" s="207">
        <f t="shared" si="96"/>
        <v>0</v>
      </c>
      <c r="AV61" s="206"/>
      <c r="AW61" s="206"/>
      <c r="AX61" s="207">
        <f t="shared" si="97"/>
        <v>0</v>
      </c>
      <c r="AY61" s="206"/>
      <c r="AZ61" s="206"/>
      <c r="BA61" s="207">
        <f t="shared" si="98"/>
        <v>0</v>
      </c>
      <c r="BB61" s="206"/>
      <c r="BC61" s="206"/>
      <c r="BD61" s="207">
        <f t="shared" si="99"/>
        <v>0</v>
      </c>
      <c r="BE61" s="206"/>
      <c r="BF61" s="206"/>
      <c r="BG61" s="207">
        <f t="shared" si="100"/>
        <v>0</v>
      </c>
      <c r="BH61" s="206"/>
      <c r="BI61" s="206"/>
      <c r="BJ61" s="207">
        <f t="shared" si="101"/>
        <v>0</v>
      </c>
      <c r="BK61" s="206"/>
      <c r="BL61" s="206"/>
      <c r="BM61" s="207">
        <f t="shared" si="102"/>
        <v>0</v>
      </c>
      <c r="BN61" s="206"/>
      <c r="BO61" s="206"/>
      <c r="BP61" s="207">
        <f t="shared" si="103"/>
        <v>0</v>
      </c>
      <c r="BQ61" s="206"/>
      <c r="BR61" s="206"/>
      <c r="BS61" s="207">
        <f t="shared" si="104"/>
        <v>0</v>
      </c>
      <c r="BT61" s="206"/>
      <c r="BU61" s="206"/>
      <c r="BV61" s="207">
        <f t="shared" si="105"/>
        <v>0</v>
      </c>
      <c r="BW61" s="206"/>
      <c r="BX61" s="206"/>
      <c r="BY61" s="207">
        <f t="shared" si="106"/>
        <v>0</v>
      </c>
      <c r="BZ61" s="206"/>
      <c r="CA61" s="206"/>
      <c r="CB61" s="207">
        <f t="shared" si="107"/>
        <v>0</v>
      </c>
      <c r="CC61" s="206"/>
      <c r="CD61" s="206"/>
      <c r="CE61" s="207">
        <f t="shared" si="108"/>
        <v>0</v>
      </c>
      <c r="CF61" s="206"/>
      <c r="CG61" s="206"/>
      <c r="CH61" s="207">
        <f t="shared" si="109"/>
        <v>0</v>
      </c>
      <c r="CI61" s="206"/>
      <c r="CJ61" s="206"/>
      <c r="CK61" s="207">
        <f t="shared" si="110"/>
        <v>0</v>
      </c>
      <c r="CL61" s="206"/>
      <c r="CM61" s="206"/>
      <c r="CN61" s="207">
        <f t="shared" si="111"/>
        <v>0</v>
      </c>
      <c r="CO61" s="206"/>
      <c r="CP61" s="206"/>
      <c r="CQ61" s="207">
        <f t="shared" si="112"/>
        <v>0</v>
      </c>
      <c r="CR61" s="206"/>
      <c r="CS61" s="206"/>
      <c r="CT61" s="207">
        <f t="shared" si="113"/>
        <v>0</v>
      </c>
      <c r="CU61" s="206"/>
      <c r="CV61" s="206"/>
      <c r="CW61" s="207">
        <f t="shared" si="114"/>
        <v>0</v>
      </c>
      <c r="CX61" s="206"/>
      <c r="CY61" s="206"/>
      <c r="CZ61" s="207">
        <f t="shared" si="115"/>
        <v>0</v>
      </c>
      <c r="DA61" s="206"/>
      <c r="DB61" s="206"/>
      <c r="DC61" s="207">
        <f t="shared" si="116"/>
        <v>0</v>
      </c>
      <c r="DD61" s="206"/>
      <c r="DE61" s="206"/>
      <c r="DF61" s="207">
        <f t="shared" si="117"/>
        <v>0</v>
      </c>
      <c r="DG61" s="206"/>
      <c r="DH61" s="206"/>
      <c r="DI61" s="207">
        <f t="shared" si="118"/>
        <v>0</v>
      </c>
      <c r="DJ61" s="206"/>
      <c r="DK61" s="206"/>
      <c r="DL61" s="207">
        <f t="shared" si="119"/>
        <v>0</v>
      </c>
      <c r="DM61" s="206"/>
      <c r="DN61" s="206"/>
      <c r="DO61" s="207">
        <f t="shared" si="120"/>
        <v>0</v>
      </c>
      <c r="DP61" s="206"/>
      <c r="DQ61" s="206"/>
      <c r="DR61" s="207">
        <f t="shared" si="121"/>
        <v>0</v>
      </c>
      <c r="DS61" s="206"/>
      <c r="DT61" s="206"/>
      <c r="DU61" s="207">
        <f t="shared" si="122"/>
        <v>0</v>
      </c>
      <c r="DV61" s="206"/>
      <c r="DW61" s="206"/>
      <c r="DX61" s="207">
        <f t="shared" si="123"/>
        <v>0</v>
      </c>
      <c r="EC61" s="39">
        <f t="shared" si="125"/>
        <v>5</v>
      </c>
      <c r="ED61" s="39">
        <v>14</v>
      </c>
      <c r="EF61" s="201"/>
    </row>
    <row r="62" spans="1:136" x14ac:dyDescent="0.2">
      <c r="A62" s="39">
        <f t="shared" si="41"/>
        <v>48</v>
      </c>
      <c r="B62" s="184"/>
      <c r="C62" s="184"/>
      <c r="D62" s="185"/>
      <c r="E62" s="38">
        <f t="shared" si="124"/>
        <v>42917</v>
      </c>
      <c r="F62" s="190"/>
      <c r="G62" s="206"/>
      <c r="H62" s="207"/>
      <c r="I62" s="206"/>
      <c r="J62" s="206"/>
      <c r="K62" s="207">
        <f t="shared" si="84"/>
        <v>0</v>
      </c>
      <c r="L62" s="206"/>
      <c r="M62" s="206"/>
      <c r="N62" s="207">
        <f t="shared" si="85"/>
        <v>0</v>
      </c>
      <c r="O62" s="206"/>
      <c r="P62" s="206"/>
      <c r="Q62" s="207">
        <f t="shared" si="86"/>
        <v>0</v>
      </c>
      <c r="R62" s="206"/>
      <c r="S62" s="206"/>
      <c r="T62" s="207">
        <f t="shared" si="87"/>
        <v>0</v>
      </c>
      <c r="U62" s="206"/>
      <c r="V62" s="206"/>
      <c r="W62" s="207">
        <f t="shared" si="88"/>
        <v>0</v>
      </c>
      <c r="X62" s="206"/>
      <c r="Y62" s="206"/>
      <c r="Z62" s="207">
        <f t="shared" si="89"/>
        <v>0</v>
      </c>
      <c r="AA62" s="206"/>
      <c r="AB62" s="206"/>
      <c r="AC62" s="207">
        <f t="shared" si="90"/>
        <v>0</v>
      </c>
      <c r="AD62" s="206"/>
      <c r="AE62" s="206"/>
      <c r="AF62" s="207">
        <f t="shared" si="91"/>
        <v>0</v>
      </c>
      <c r="AG62" s="206"/>
      <c r="AH62" s="206"/>
      <c r="AI62" s="207">
        <f t="shared" si="92"/>
        <v>0</v>
      </c>
      <c r="AJ62" s="206"/>
      <c r="AK62" s="206"/>
      <c r="AL62" s="207">
        <f t="shared" si="93"/>
        <v>0</v>
      </c>
      <c r="AM62" s="206"/>
      <c r="AN62" s="206"/>
      <c r="AO62" s="207">
        <f t="shared" si="94"/>
        <v>0</v>
      </c>
      <c r="AP62" s="206"/>
      <c r="AQ62" s="206"/>
      <c r="AR62" s="207">
        <f t="shared" si="95"/>
        <v>0</v>
      </c>
      <c r="AS62" s="206"/>
      <c r="AT62" s="206"/>
      <c r="AU62" s="207">
        <f t="shared" si="96"/>
        <v>0</v>
      </c>
      <c r="AV62" s="206"/>
      <c r="AW62" s="206"/>
      <c r="AX62" s="207">
        <f t="shared" si="97"/>
        <v>0</v>
      </c>
      <c r="AY62" s="206"/>
      <c r="AZ62" s="206"/>
      <c r="BA62" s="207">
        <f t="shared" si="98"/>
        <v>0</v>
      </c>
      <c r="BB62" s="206"/>
      <c r="BC62" s="206"/>
      <c r="BD62" s="207">
        <f t="shared" si="99"/>
        <v>0</v>
      </c>
      <c r="BE62" s="206"/>
      <c r="BF62" s="206"/>
      <c r="BG62" s="207">
        <f t="shared" si="100"/>
        <v>0</v>
      </c>
      <c r="BH62" s="206"/>
      <c r="BI62" s="206"/>
      <c r="BJ62" s="207">
        <f t="shared" si="101"/>
        <v>0</v>
      </c>
      <c r="BK62" s="206"/>
      <c r="BL62" s="206"/>
      <c r="BM62" s="207">
        <f t="shared" si="102"/>
        <v>0</v>
      </c>
      <c r="BN62" s="206"/>
      <c r="BO62" s="206"/>
      <c r="BP62" s="207">
        <f t="shared" si="103"/>
        <v>0</v>
      </c>
      <c r="BQ62" s="206"/>
      <c r="BR62" s="206"/>
      <c r="BS62" s="207">
        <f t="shared" si="104"/>
        <v>0</v>
      </c>
      <c r="BT62" s="206"/>
      <c r="BU62" s="206"/>
      <c r="BV62" s="207">
        <f t="shared" si="105"/>
        <v>0</v>
      </c>
      <c r="BW62" s="206"/>
      <c r="BX62" s="206"/>
      <c r="BY62" s="207">
        <f t="shared" si="106"/>
        <v>0</v>
      </c>
      <c r="BZ62" s="206"/>
      <c r="CA62" s="206"/>
      <c r="CB62" s="207">
        <f t="shared" si="107"/>
        <v>0</v>
      </c>
      <c r="CC62" s="206"/>
      <c r="CD62" s="206"/>
      <c r="CE62" s="207">
        <f t="shared" si="108"/>
        <v>0</v>
      </c>
      <c r="CF62" s="206"/>
      <c r="CG62" s="206"/>
      <c r="CH62" s="207">
        <f t="shared" si="109"/>
        <v>0</v>
      </c>
      <c r="CI62" s="206"/>
      <c r="CJ62" s="206"/>
      <c r="CK62" s="207">
        <f t="shared" si="110"/>
        <v>0</v>
      </c>
      <c r="CL62" s="206"/>
      <c r="CM62" s="206"/>
      <c r="CN62" s="207">
        <f t="shared" si="111"/>
        <v>0</v>
      </c>
      <c r="CO62" s="206"/>
      <c r="CP62" s="206"/>
      <c r="CQ62" s="207">
        <f t="shared" si="112"/>
        <v>0</v>
      </c>
      <c r="CR62" s="206"/>
      <c r="CS62" s="206"/>
      <c r="CT62" s="207">
        <f t="shared" si="113"/>
        <v>0</v>
      </c>
      <c r="CU62" s="206"/>
      <c r="CV62" s="206"/>
      <c r="CW62" s="207">
        <f t="shared" si="114"/>
        <v>0</v>
      </c>
      <c r="CX62" s="206"/>
      <c r="CY62" s="206"/>
      <c r="CZ62" s="207">
        <f t="shared" si="115"/>
        <v>0</v>
      </c>
      <c r="DA62" s="206"/>
      <c r="DB62" s="206"/>
      <c r="DC62" s="207">
        <f t="shared" si="116"/>
        <v>0</v>
      </c>
      <c r="DD62" s="206"/>
      <c r="DE62" s="206"/>
      <c r="DF62" s="207">
        <f t="shared" si="117"/>
        <v>0</v>
      </c>
      <c r="DG62" s="206"/>
      <c r="DH62" s="206"/>
      <c r="DI62" s="207">
        <f t="shared" si="118"/>
        <v>0</v>
      </c>
      <c r="DJ62" s="206"/>
      <c r="DK62" s="206"/>
      <c r="DL62" s="207">
        <f t="shared" si="119"/>
        <v>0</v>
      </c>
      <c r="DM62" s="206"/>
      <c r="DN62" s="206"/>
      <c r="DO62" s="207">
        <f t="shared" si="120"/>
        <v>0</v>
      </c>
      <c r="DP62" s="206"/>
      <c r="DQ62" s="206"/>
      <c r="DR62" s="207">
        <f t="shared" si="121"/>
        <v>0</v>
      </c>
      <c r="DS62" s="206"/>
      <c r="DT62" s="206"/>
      <c r="DU62" s="207">
        <f t="shared" si="122"/>
        <v>0</v>
      </c>
      <c r="DV62" s="206"/>
      <c r="DW62" s="206"/>
      <c r="DX62" s="207">
        <f t="shared" si="123"/>
        <v>0</v>
      </c>
      <c r="EC62" s="39">
        <f t="shared" si="125"/>
        <v>6</v>
      </c>
      <c r="ED62" s="39">
        <v>15</v>
      </c>
    </row>
    <row r="63" spans="1:136" x14ac:dyDescent="0.2">
      <c r="A63" s="39">
        <f t="shared" si="41"/>
        <v>49</v>
      </c>
      <c r="B63" s="184"/>
      <c r="C63" s="184"/>
      <c r="D63" s="185"/>
      <c r="E63" s="38">
        <f t="shared" si="124"/>
        <v>42917</v>
      </c>
      <c r="F63" s="190"/>
      <c r="G63" s="206"/>
      <c r="H63" s="207"/>
      <c r="I63" s="206"/>
      <c r="J63" s="206"/>
      <c r="K63" s="207">
        <f t="shared" si="84"/>
        <v>0</v>
      </c>
      <c r="L63" s="206"/>
      <c r="M63" s="206"/>
      <c r="N63" s="207">
        <f t="shared" si="85"/>
        <v>0</v>
      </c>
      <c r="O63" s="206"/>
      <c r="P63" s="206"/>
      <c r="Q63" s="207">
        <f t="shared" si="86"/>
        <v>0</v>
      </c>
      <c r="R63" s="206"/>
      <c r="S63" s="206"/>
      <c r="T63" s="207">
        <f t="shared" si="87"/>
        <v>0</v>
      </c>
      <c r="U63" s="206"/>
      <c r="V63" s="206"/>
      <c r="W63" s="207">
        <f t="shared" si="88"/>
        <v>0</v>
      </c>
      <c r="X63" s="206"/>
      <c r="Y63" s="206"/>
      <c r="Z63" s="207">
        <f t="shared" si="89"/>
        <v>0</v>
      </c>
      <c r="AA63" s="206"/>
      <c r="AB63" s="206"/>
      <c r="AC63" s="207">
        <f t="shared" si="90"/>
        <v>0</v>
      </c>
      <c r="AD63" s="206"/>
      <c r="AE63" s="206"/>
      <c r="AF63" s="207">
        <f t="shared" si="91"/>
        <v>0</v>
      </c>
      <c r="AG63" s="206"/>
      <c r="AH63" s="206"/>
      <c r="AI63" s="207">
        <f t="shared" si="92"/>
        <v>0</v>
      </c>
      <c r="AJ63" s="206"/>
      <c r="AK63" s="206"/>
      <c r="AL63" s="207">
        <f t="shared" si="93"/>
        <v>0</v>
      </c>
      <c r="AM63" s="206"/>
      <c r="AN63" s="206"/>
      <c r="AO63" s="207">
        <f t="shared" si="94"/>
        <v>0</v>
      </c>
      <c r="AP63" s="206"/>
      <c r="AQ63" s="206"/>
      <c r="AR63" s="207">
        <f t="shared" si="95"/>
        <v>0</v>
      </c>
      <c r="AS63" s="206"/>
      <c r="AT63" s="206"/>
      <c r="AU63" s="207">
        <f t="shared" si="96"/>
        <v>0</v>
      </c>
      <c r="AV63" s="206"/>
      <c r="AW63" s="206"/>
      <c r="AX63" s="207">
        <f t="shared" si="97"/>
        <v>0</v>
      </c>
      <c r="AY63" s="206"/>
      <c r="AZ63" s="206"/>
      <c r="BA63" s="207">
        <f t="shared" si="98"/>
        <v>0</v>
      </c>
      <c r="BB63" s="206"/>
      <c r="BC63" s="206"/>
      <c r="BD63" s="207">
        <f t="shared" si="99"/>
        <v>0</v>
      </c>
      <c r="BE63" s="206"/>
      <c r="BF63" s="206"/>
      <c r="BG63" s="207">
        <f t="shared" si="100"/>
        <v>0</v>
      </c>
      <c r="BH63" s="206"/>
      <c r="BI63" s="206"/>
      <c r="BJ63" s="207">
        <f t="shared" si="101"/>
        <v>0</v>
      </c>
      <c r="BK63" s="206"/>
      <c r="BL63" s="206"/>
      <c r="BM63" s="207">
        <f t="shared" si="102"/>
        <v>0</v>
      </c>
      <c r="BN63" s="206"/>
      <c r="BO63" s="206"/>
      <c r="BP63" s="207">
        <f t="shared" si="103"/>
        <v>0</v>
      </c>
      <c r="BQ63" s="206"/>
      <c r="BR63" s="206"/>
      <c r="BS63" s="207">
        <f t="shared" si="104"/>
        <v>0</v>
      </c>
      <c r="BT63" s="206"/>
      <c r="BU63" s="206"/>
      <c r="BV63" s="207">
        <f t="shared" si="105"/>
        <v>0</v>
      </c>
      <c r="BW63" s="206"/>
      <c r="BX63" s="206"/>
      <c r="BY63" s="207">
        <f t="shared" si="106"/>
        <v>0</v>
      </c>
      <c r="BZ63" s="206"/>
      <c r="CA63" s="206"/>
      <c r="CB63" s="207">
        <f t="shared" si="107"/>
        <v>0</v>
      </c>
      <c r="CC63" s="206"/>
      <c r="CD63" s="206"/>
      <c r="CE63" s="207">
        <f t="shared" si="108"/>
        <v>0</v>
      </c>
      <c r="CF63" s="206"/>
      <c r="CG63" s="206"/>
      <c r="CH63" s="207">
        <f t="shared" si="109"/>
        <v>0</v>
      </c>
      <c r="CI63" s="206"/>
      <c r="CJ63" s="206"/>
      <c r="CK63" s="207">
        <f t="shared" si="110"/>
        <v>0</v>
      </c>
      <c r="CL63" s="206"/>
      <c r="CM63" s="206"/>
      <c r="CN63" s="207">
        <f t="shared" si="111"/>
        <v>0</v>
      </c>
      <c r="CO63" s="206"/>
      <c r="CP63" s="206"/>
      <c r="CQ63" s="207">
        <f t="shared" si="112"/>
        <v>0</v>
      </c>
      <c r="CR63" s="206"/>
      <c r="CS63" s="206"/>
      <c r="CT63" s="207">
        <f t="shared" si="113"/>
        <v>0</v>
      </c>
      <c r="CU63" s="206"/>
      <c r="CV63" s="206"/>
      <c r="CW63" s="207">
        <f t="shared" si="114"/>
        <v>0</v>
      </c>
      <c r="CX63" s="206"/>
      <c r="CY63" s="206"/>
      <c r="CZ63" s="207">
        <f t="shared" si="115"/>
        <v>0</v>
      </c>
      <c r="DA63" s="206"/>
      <c r="DB63" s="206"/>
      <c r="DC63" s="207">
        <f t="shared" si="116"/>
        <v>0</v>
      </c>
      <c r="DD63" s="206"/>
      <c r="DE63" s="206"/>
      <c r="DF63" s="207">
        <f t="shared" si="117"/>
        <v>0</v>
      </c>
      <c r="DG63" s="206"/>
      <c r="DH63" s="206"/>
      <c r="DI63" s="207">
        <f t="shared" si="118"/>
        <v>0</v>
      </c>
      <c r="DJ63" s="206"/>
      <c r="DK63" s="206"/>
      <c r="DL63" s="207">
        <f t="shared" si="119"/>
        <v>0</v>
      </c>
      <c r="DM63" s="206"/>
      <c r="DN63" s="206"/>
      <c r="DO63" s="207">
        <f t="shared" si="120"/>
        <v>0</v>
      </c>
      <c r="DP63" s="206"/>
      <c r="DQ63" s="206"/>
      <c r="DR63" s="207">
        <f t="shared" si="121"/>
        <v>0</v>
      </c>
      <c r="DS63" s="206"/>
      <c r="DT63" s="206"/>
      <c r="DU63" s="207">
        <f t="shared" si="122"/>
        <v>0</v>
      </c>
      <c r="DV63" s="206"/>
      <c r="DW63" s="206"/>
      <c r="DX63" s="207">
        <f t="shared" si="123"/>
        <v>0</v>
      </c>
      <c r="EC63" s="39">
        <f t="shared" si="125"/>
        <v>7</v>
      </c>
      <c r="ED63" s="39">
        <v>16</v>
      </c>
    </row>
    <row r="64" spans="1:136" x14ac:dyDescent="0.2">
      <c r="A64" s="39">
        <f t="shared" si="41"/>
        <v>50</v>
      </c>
      <c r="B64" s="184"/>
      <c r="C64" s="184"/>
      <c r="D64" s="185"/>
      <c r="E64" s="38">
        <f t="shared" si="124"/>
        <v>42917</v>
      </c>
      <c r="F64" s="190"/>
      <c r="G64" s="206"/>
      <c r="H64" s="207"/>
      <c r="I64" s="206"/>
      <c r="J64" s="206"/>
      <c r="K64" s="207">
        <f t="shared" si="84"/>
        <v>0</v>
      </c>
      <c r="L64" s="206"/>
      <c r="M64" s="206"/>
      <c r="N64" s="207">
        <f t="shared" si="85"/>
        <v>0</v>
      </c>
      <c r="O64" s="206"/>
      <c r="P64" s="206"/>
      <c r="Q64" s="207">
        <f t="shared" si="86"/>
        <v>0</v>
      </c>
      <c r="R64" s="206"/>
      <c r="S64" s="206"/>
      <c r="T64" s="207">
        <f t="shared" si="87"/>
        <v>0</v>
      </c>
      <c r="U64" s="206"/>
      <c r="V64" s="206"/>
      <c r="W64" s="207">
        <f t="shared" si="88"/>
        <v>0</v>
      </c>
      <c r="X64" s="206"/>
      <c r="Y64" s="206"/>
      <c r="Z64" s="207">
        <f t="shared" si="89"/>
        <v>0</v>
      </c>
      <c r="AA64" s="206"/>
      <c r="AB64" s="206"/>
      <c r="AC64" s="207">
        <f t="shared" si="90"/>
        <v>0</v>
      </c>
      <c r="AD64" s="206"/>
      <c r="AE64" s="206"/>
      <c r="AF64" s="207">
        <f t="shared" si="91"/>
        <v>0</v>
      </c>
      <c r="AG64" s="206"/>
      <c r="AH64" s="206"/>
      <c r="AI64" s="207">
        <f t="shared" si="92"/>
        <v>0</v>
      </c>
      <c r="AJ64" s="206"/>
      <c r="AK64" s="206"/>
      <c r="AL64" s="207">
        <f t="shared" si="93"/>
        <v>0</v>
      </c>
      <c r="AM64" s="206"/>
      <c r="AN64" s="206"/>
      <c r="AO64" s="207">
        <f t="shared" si="94"/>
        <v>0</v>
      </c>
      <c r="AP64" s="206"/>
      <c r="AQ64" s="206"/>
      <c r="AR64" s="207">
        <f t="shared" si="95"/>
        <v>0</v>
      </c>
      <c r="AS64" s="206"/>
      <c r="AT64" s="206"/>
      <c r="AU64" s="207">
        <f t="shared" si="96"/>
        <v>0</v>
      </c>
      <c r="AV64" s="206"/>
      <c r="AW64" s="206"/>
      <c r="AX64" s="207">
        <f t="shared" si="97"/>
        <v>0</v>
      </c>
      <c r="AY64" s="206"/>
      <c r="AZ64" s="206"/>
      <c r="BA64" s="207">
        <f t="shared" si="98"/>
        <v>0</v>
      </c>
      <c r="BB64" s="206"/>
      <c r="BC64" s="206"/>
      <c r="BD64" s="207">
        <f t="shared" si="99"/>
        <v>0</v>
      </c>
      <c r="BE64" s="206"/>
      <c r="BF64" s="206"/>
      <c r="BG64" s="207">
        <f t="shared" si="100"/>
        <v>0</v>
      </c>
      <c r="BH64" s="206"/>
      <c r="BI64" s="206"/>
      <c r="BJ64" s="207">
        <f t="shared" si="101"/>
        <v>0</v>
      </c>
      <c r="BK64" s="206"/>
      <c r="BL64" s="206"/>
      <c r="BM64" s="207">
        <f t="shared" si="102"/>
        <v>0</v>
      </c>
      <c r="BN64" s="206"/>
      <c r="BO64" s="206"/>
      <c r="BP64" s="207">
        <f t="shared" si="103"/>
        <v>0</v>
      </c>
      <c r="BQ64" s="206"/>
      <c r="BR64" s="206"/>
      <c r="BS64" s="207">
        <f t="shared" si="104"/>
        <v>0</v>
      </c>
      <c r="BT64" s="206"/>
      <c r="BU64" s="206"/>
      <c r="BV64" s="207">
        <f t="shared" si="105"/>
        <v>0</v>
      </c>
      <c r="BW64" s="206"/>
      <c r="BX64" s="206"/>
      <c r="BY64" s="207">
        <f t="shared" si="106"/>
        <v>0</v>
      </c>
      <c r="BZ64" s="206"/>
      <c r="CA64" s="206"/>
      <c r="CB64" s="207">
        <f t="shared" si="107"/>
        <v>0</v>
      </c>
      <c r="CC64" s="206"/>
      <c r="CD64" s="206"/>
      <c r="CE64" s="207">
        <f t="shared" si="108"/>
        <v>0</v>
      </c>
      <c r="CF64" s="206"/>
      <c r="CG64" s="206"/>
      <c r="CH64" s="207">
        <f t="shared" si="109"/>
        <v>0</v>
      </c>
      <c r="CI64" s="206"/>
      <c r="CJ64" s="206"/>
      <c r="CK64" s="207">
        <f t="shared" si="110"/>
        <v>0</v>
      </c>
      <c r="CL64" s="206"/>
      <c r="CM64" s="206"/>
      <c r="CN64" s="207">
        <f t="shared" si="111"/>
        <v>0</v>
      </c>
      <c r="CO64" s="206"/>
      <c r="CP64" s="206"/>
      <c r="CQ64" s="207">
        <f t="shared" si="112"/>
        <v>0</v>
      </c>
      <c r="CR64" s="206"/>
      <c r="CS64" s="206"/>
      <c r="CT64" s="207">
        <f t="shared" si="113"/>
        <v>0</v>
      </c>
      <c r="CU64" s="206"/>
      <c r="CV64" s="206"/>
      <c r="CW64" s="207">
        <f t="shared" si="114"/>
        <v>0</v>
      </c>
      <c r="CX64" s="206"/>
      <c r="CY64" s="206"/>
      <c r="CZ64" s="207">
        <f t="shared" si="115"/>
        <v>0</v>
      </c>
      <c r="DA64" s="206"/>
      <c r="DB64" s="206"/>
      <c r="DC64" s="207">
        <f t="shared" si="116"/>
        <v>0</v>
      </c>
      <c r="DD64" s="206"/>
      <c r="DE64" s="206"/>
      <c r="DF64" s="207">
        <f t="shared" si="117"/>
        <v>0</v>
      </c>
      <c r="DG64" s="206"/>
      <c r="DH64" s="206"/>
      <c r="DI64" s="207">
        <f t="shared" si="118"/>
        <v>0</v>
      </c>
      <c r="DJ64" s="206"/>
      <c r="DK64" s="206"/>
      <c r="DL64" s="207">
        <f t="shared" si="119"/>
        <v>0</v>
      </c>
      <c r="DM64" s="206"/>
      <c r="DN64" s="206"/>
      <c r="DO64" s="207">
        <f t="shared" si="120"/>
        <v>0</v>
      </c>
      <c r="DP64" s="206"/>
      <c r="DQ64" s="206"/>
      <c r="DR64" s="207">
        <f t="shared" si="121"/>
        <v>0</v>
      </c>
      <c r="DS64" s="206"/>
      <c r="DT64" s="206"/>
      <c r="DU64" s="207">
        <f t="shared" si="122"/>
        <v>0</v>
      </c>
      <c r="DV64" s="206"/>
      <c r="DW64" s="206"/>
      <c r="DX64" s="207">
        <f t="shared" si="123"/>
        <v>0</v>
      </c>
    </row>
    <row r="65" spans="1:128" x14ac:dyDescent="0.2">
      <c r="A65" s="39">
        <f t="shared" si="41"/>
        <v>51</v>
      </c>
      <c r="B65" s="184"/>
      <c r="C65" s="184"/>
      <c r="D65" s="185"/>
      <c r="E65" s="38">
        <f t="shared" si="124"/>
        <v>42917</v>
      </c>
      <c r="F65" s="190"/>
      <c r="G65" s="206"/>
      <c r="H65" s="207"/>
      <c r="I65" s="206"/>
      <c r="J65" s="206"/>
      <c r="K65" s="207">
        <f t="shared" si="84"/>
        <v>0</v>
      </c>
      <c r="L65" s="206"/>
      <c r="M65" s="206"/>
      <c r="N65" s="207">
        <f t="shared" si="85"/>
        <v>0</v>
      </c>
      <c r="O65" s="206"/>
      <c r="P65" s="206"/>
      <c r="Q65" s="207">
        <f t="shared" si="86"/>
        <v>0</v>
      </c>
      <c r="R65" s="206"/>
      <c r="S65" s="206"/>
      <c r="T65" s="207">
        <f t="shared" si="87"/>
        <v>0</v>
      </c>
      <c r="U65" s="206"/>
      <c r="V65" s="206"/>
      <c r="W65" s="207">
        <f t="shared" si="88"/>
        <v>0</v>
      </c>
      <c r="X65" s="206"/>
      <c r="Y65" s="206"/>
      <c r="Z65" s="207">
        <f t="shared" si="89"/>
        <v>0</v>
      </c>
      <c r="AA65" s="206"/>
      <c r="AB65" s="206"/>
      <c r="AC65" s="207">
        <f t="shared" si="90"/>
        <v>0</v>
      </c>
      <c r="AD65" s="206"/>
      <c r="AE65" s="206"/>
      <c r="AF65" s="207">
        <f t="shared" si="91"/>
        <v>0</v>
      </c>
      <c r="AG65" s="206"/>
      <c r="AH65" s="206"/>
      <c r="AI65" s="207">
        <f t="shared" si="92"/>
        <v>0</v>
      </c>
      <c r="AJ65" s="206"/>
      <c r="AK65" s="206"/>
      <c r="AL65" s="207">
        <f t="shared" si="93"/>
        <v>0</v>
      </c>
      <c r="AM65" s="206"/>
      <c r="AN65" s="206"/>
      <c r="AO65" s="207">
        <f t="shared" si="94"/>
        <v>0</v>
      </c>
      <c r="AP65" s="206"/>
      <c r="AQ65" s="206"/>
      <c r="AR65" s="207">
        <f t="shared" si="95"/>
        <v>0</v>
      </c>
      <c r="AS65" s="206"/>
      <c r="AT65" s="206"/>
      <c r="AU65" s="207">
        <f t="shared" si="96"/>
        <v>0</v>
      </c>
      <c r="AV65" s="206"/>
      <c r="AW65" s="206"/>
      <c r="AX65" s="207">
        <f t="shared" si="97"/>
        <v>0</v>
      </c>
      <c r="AY65" s="206"/>
      <c r="AZ65" s="206"/>
      <c r="BA65" s="207">
        <f t="shared" si="98"/>
        <v>0</v>
      </c>
      <c r="BB65" s="206"/>
      <c r="BC65" s="206"/>
      <c r="BD65" s="207">
        <f t="shared" si="99"/>
        <v>0</v>
      </c>
      <c r="BE65" s="206"/>
      <c r="BF65" s="206"/>
      <c r="BG65" s="207">
        <f t="shared" si="100"/>
        <v>0</v>
      </c>
      <c r="BH65" s="206"/>
      <c r="BI65" s="206"/>
      <c r="BJ65" s="207">
        <f t="shared" si="101"/>
        <v>0</v>
      </c>
      <c r="BK65" s="206"/>
      <c r="BL65" s="206"/>
      <c r="BM65" s="207">
        <f t="shared" si="102"/>
        <v>0</v>
      </c>
      <c r="BN65" s="206"/>
      <c r="BO65" s="206"/>
      <c r="BP65" s="207">
        <f t="shared" si="103"/>
        <v>0</v>
      </c>
      <c r="BQ65" s="206"/>
      <c r="BR65" s="206"/>
      <c r="BS65" s="207">
        <f t="shared" si="104"/>
        <v>0</v>
      </c>
      <c r="BT65" s="206"/>
      <c r="BU65" s="206"/>
      <c r="BV65" s="207">
        <f t="shared" si="105"/>
        <v>0</v>
      </c>
      <c r="BW65" s="206"/>
      <c r="BX65" s="206"/>
      <c r="BY65" s="207">
        <f t="shared" si="106"/>
        <v>0</v>
      </c>
      <c r="BZ65" s="206"/>
      <c r="CA65" s="206"/>
      <c r="CB65" s="207">
        <f t="shared" si="107"/>
        <v>0</v>
      </c>
      <c r="CC65" s="206"/>
      <c r="CD65" s="206"/>
      <c r="CE65" s="207">
        <f t="shared" si="108"/>
        <v>0</v>
      </c>
      <c r="CF65" s="206"/>
      <c r="CG65" s="206"/>
      <c r="CH65" s="207">
        <f t="shared" si="109"/>
        <v>0</v>
      </c>
      <c r="CI65" s="206"/>
      <c r="CJ65" s="206"/>
      <c r="CK65" s="207">
        <f t="shared" si="110"/>
        <v>0</v>
      </c>
      <c r="CL65" s="206"/>
      <c r="CM65" s="206"/>
      <c r="CN65" s="207">
        <f t="shared" si="111"/>
        <v>0</v>
      </c>
      <c r="CO65" s="206"/>
      <c r="CP65" s="206"/>
      <c r="CQ65" s="207">
        <f t="shared" si="112"/>
        <v>0</v>
      </c>
      <c r="CR65" s="206"/>
      <c r="CS65" s="206"/>
      <c r="CT65" s="207">
        <f t="shared" si="113"/>
        <v>0</v>
      </c>
      <c r="CU65" s="206"/>
      <c r="CV65" s="206"/>
      <c r="CW65" s="207">
        <f t="shared" si="114"/>
        <v>0</v>
      </c>
      <c r="CX65" s="206"/>
      <c r="CY65" s="206"/>
      <c r="CZ65" s="207">
        <f t="shared" si="115"/>
        <v>0</v>
      </c>
      <c r="DA65" s="206"/>
      <c r="DB65" s="206"/>
      <c r="DC65" s="207">
        <f t="shared" si="116"/>
        <v>0</v>
      </c>
      <c r="DD65" s="206"/>
      <c r="DE65" s="206"/>
      <c r="DF65" s="207">
        <f t="shared" si="117"/>
        <v>0</v>
      </c>
      <c r="DG65" s="206"/>
      <c r="DH65" s="206"/>
      <c r="DI65" s="207">
        <f t="shared" si="118"/>
        <v>0</v>
      </c>
      <c r="DJ65" s="206"/>
      <c r="DK65" s="206"/>
      <c r="DL65" s="207">
        <f t="shared" si="119"/>
        <v>0</v>
      </c>
      <c r="DM65" s="206"/>
      <c r="DN65" s="206"/>
      <c r="DO65" s="207">
        <f t="shared" si="120"/>
        <v>0</v>
      </c>
      <c r="DP65" s="206"/>
      <c r="DQ65" s="206"/>
      <c r="DR65" s="207">
        <f t="shared" si="121"/>
        <v>0</v>
      </c>
      <c r="DS65" s="206"/>
      <c r="DT65" s="206"/>
      <c r="DU65" s="207">
        <f t="shared" si="122"/>
        <v>0</v>
      </c>
      <c r="DV65" s="206"/>
      <c r="DW65" s="206"/>
      <c r="DX65" s="207">
        <f t="shared" si="123"/>
        <v>0</v>
      </c>
    </row>
    <row r="66" spans="1:128" x14ac:dyDescent="0.2">
      <c r="A66" s="39">
        <f t="shared" si="41"/>
        <v>52</v>
      </c>
      <c r="B66" s="184"/>
      <c r="C66" s="184"/>
      <c r="D66" s="185"/>
      <c r="E66" s="38">
        <f t="shared" si="124"/>
        <v>42917</v>
      </c>
      <c r="F66" s="190"/>
      <c r="G66" s="206"/>
      <c r="H66" s="207"/>
      <c r="I66" s="206"/>
      <c r="J66" s="206"/>
      <c r="K66" s="207">
        <f t="shared" si="84"/>
        <v>0</v>
      </c>
      <c r="L66" s="206"/>
      <c r="M66" s="206"/>
      <c r="N66" s="207">
        <f t="shared" si="85"/>
        <v>0</v>
      </c>
      <c r="O66" s="206"/>
      <c r="P66" s="206"/>
      <c r="Q66" s="207">
        <f t="shared" si="86"/>
        <v>0</v>
      </c>
      <c r="R66" s="206"/>
      <c r="S66" s="206"/>
      <c r="T66" s="207">
        <f t="shared" si="87"/>
        <v>0</v>
      </c>
      <c r="U66" s="206"/>
      <c r="V66" s="206"/>
      <c r="W66" s="207">
        <f t="shared" si="88"/>
        <v>0</v>
      </c>
      <c r="X66" s="206"/>
      <c r="Y66" s="206"/>
      <c r="Z66" s="207">
        <f t="shared" si="89"/>
        <v>0</v>
      </c>
      <c r="AA66" s="206"/>
      <c r="AB66" s="206"/>
      <c r="AC66" s="207">
        <f t="shared" si="90"/>
        <v>0</v>
      </c>
      <c r="AD66" s="206"/>
      <c r="AE66" s="206"/>
      <c r="AF66" s="207">
        <f t="shared" si="91"/>
        <v>0</v>
      </c>
      <c r="AG66" s="206"/>
      <c r="AH66" s="206"/>
      <c r="AI66" s="207">
        <f t="shared" si="92"/>
        <v>0</v>
      </c>
      <c r="AJ66" s="206"/>
      <c r="AK66" s="206"/>
      <c r="AL66" s="207">
        <f t="shared" si="93"/>
        <v>0</v>
      </c>
      <c r="AM66" s="206"/>
      <c r="AN66" s="206"/>
      <c r="AO66" s="207">
        <f t="shared" si="94"/>
        <v>0</v>
      </c>
      <c r="AP66" s="206"/>
      <c r="AQ66" s="206"/>
      <c r="AR66" s="207">
        <f t="shared" si="95"/>
        <v>0</v>
      </c>
      <c r="AS66" s="206"/>
      <c r="AT66" s="206"/>
      <c r="AU66" s="207">
        <f t="shared" si="96"/>
        <v>0</v>
      </c>
      <c r="AV66" s="206"/>
      <c r="AW66" s="206"/>
      <c r="AX66" s="207">
        <f t="shared" si="97"/>
        <v>0</v>
      </c>
      <c r="AY66" s="206"/>
      <c r="AZ66" s="206"/>
      <c r="BA66" s="207">
        <f t="shared" si="98"/>
        <v>0</v>
      </c>
      <c r="BB66" s="206"/>
      <c r="BC66" s="206"/>
      <c r="BD66" s="207">
        <f t="shared" si="99"/>
        <v>0</v>
      </c>
      <c r="BE66" s="206"/>
      <c r="BF66" s="206"/>
      <c r="BG66" s="207">
        <f t="shared" si="100"/>
        <v>0</v>
      </c>
      <c r="BH66" s="206"/>
      <c r="BI66" s="206"/>
      <c r="BJ66" s="207">
        <f t="shared" si="101"/>
        <v>0</v>
      </c>
      <c r="BK66" s="206"/>
      <c r="BL66" s="206"/>
      <c r="BM66" s="207">
        <f t="shared" si="102"/>
        <v>0</v>
      </c>
      <c r="BN66" s="206"/>
      <c r="BO66" s="206"/>
      <c r="BP66" s="207">
        <f t="shared" si="103"/>
        <v>0</v>
      </c>
      <c r="BQ66" s="206"/>
      <c r="BR66" s="206"/>
      <c r="BS66" s="207">
        <f t="shared" si="104"/>
        <v>0</v>
      </c>
      <c r="BT66" s="206"/>
      <c r="BU66" s="206"/>
      <c r="BV66" s="207">
        <f t="shared" si="105"/>
        <v>0</v>
      </c>
      <c r="BW66" s="206"/>
      <c r="BX66" s="206"/>
      <c r="BY66" s="207">
        <f t="shared" si="106"/>
        <v>0</v>
      </c>
      <c r="BZ66" s="206"/>
      <c r="CA66" s="206"/>
      <c r="CB66" s="207">
        <f t="shared" si="107"/>
        <v>0</v>
      </c>
      <c r="CC66" s="206"/>
      <c r="CD66" s="206"/>
      <c r="CE66" s="207">
        <f t="shared" si="108"/>
        <v>0</v>
      </c>
      <c r="CF66" s="206"/>
      <c r="CG66" s="206"/>
      <c r="CH66" s="207">
        <f t="shared" si="109"/>
        <v>0</v>
      </c>
      <c r="CI66" s="206"/>
      <c r="CJ66" s="206"/>
      <c r="CK66" s="207">
        <f t="shared" si="110"/>
        <v>0</v>
      </c>
      <c r="CL66" s="206"/>
      <c r="CM66" s="206"/>
      <c r="CN66" s="207">
        <f t="shared" si="111"/>
        <v>0</v>
      </c>
      <c r="CO66" s="206"/>
      <c r="CP66" s="206"/>
      <c r="CQ66" s="207">
        <f t="shared" si="112"/>
        <v>0</v>
      </c>
      <c r="CR66" s="206"/>
      <c r="CS66" s="206"/>
      <c r="CT66" s="207">
        <f t="shared" si="113"/>
        <v>0</v>
      </c>
      <c r="CU66" s="206"/>
      <c r="CV66" s="206"/>
      <c r="CW66" s="207">
        <f t="shared" si="114"/>
        <v>0</v>
      </c>
      <c r="CX66" s="206"/>
      <c r="CY66" s="206"/>
      <c r="CZ66" s="207">
        <f t="shared" si="115"/>
        <v>0</v>
      </c>
      <c r="DA66" s="206"/>
      <c r="DB66" s="206"/>
      <c r="DC66" s="207">
        <f t="shared" si="116"/>
        <v>0</v>
      </c>
      <c r="DD66" s="206"/>
      <c r="DE66" s="206"/>
      <c r="DF66" s="207">
        <f t="shared" si="117"/>
        <v>0</v>
      </c>
      <c r="DG66" s="206"/>
      <c r="DH66" s="206"/>
      <c r="DI66" s="207">
        <f t="shared" si="118"/>
        <v>0</v>
      </c>
      <c r="DJ66" s="206"/>
      <c r="DK66" s="206"/>
      <c r="DL66" s="207">
        <f t="shared" si="119"/>
        <v>0</v>
      </c>
      <c r="DM66" s="206"/>
      <c r="DN66" s="206"/>
      <c r="DO66" s="207">
        <f t="shared" si="120"/>
        <v>0</v>
      </c>
      <c r="DP66" s="206"/>
      <c r="DQ66" s="206"/>
      <c r="DR66" s="207">
        <f t="shared" si="121"/>
        <v>0</v>
      </c>
      <c r="DS66" s="206"/>
      <c r="DT66" s="206"/>
      <c r="DU66" s="207">
        <f t="shared" si="122"/>
        <v>0</v>
      </c>
      <c r="DV66" s="206"/>
      <c r="DW66" s="206"/>
      <c r="DX66" s="207">
        <f t="shared" si="123"/>
        <v>0</v>
      </c>
    </row>
    <row r="67" spans="1:128" x14ac:dyDescent="0.2">
      <c r="A67" s="39">
        <f t="shared" si="41"/>
        <v>53</v>
      </c>
      <c r="B67" s="184"/>
      <c r="C67" s="184"/>
      <c r="D67" s="185"/>
      <c r="E67" s="38">
        <f t="shared" si="124"/>
        <v>42917</v>
      </c>
      <c r="F67" s="190"/>
      <c r="G67" s="206"/>
      <c r="H67" s="207"/>
      <c r="I67" s="206"/>
      <c r="J67" s="206"/>
      <c r="K67" s="207">
        <f t="shared" si="84"/>
        <v>0</v>
      </c>
      <c r="L67" s="206"/>
      <c r="M67" s="206"/>
      <c r="N67" s="207">
        <f t="shared" si="85"/>
        <v>0</v>
      </c>
      <c r="O67" s="206"/>
      <c r="P67" s="206"/>
      <c r="Q67" s="207">
        <f t="shared" si="86"/>
        <v>0</v>
      </c>
      <c r="R67" s="206"/>
      <c r="S67" s="206"/>
      <c r="T67" s="207">
        <f t="shared" si="87"/>
        <v>0</v>
      </c>
      <c r="U67" s="206"/>
      <c r="V67" s="206"/>
      <c r="W67" s="207">
        <f t="shared" si="88"/>
        <v>0</v>
      </c>
      <c r="X67" s="206"/>
      <c r="Y67" s="206"/>
      <c r="Z67" s="207">
        <f t="shared" si="89"/>
        <v>0</v>
      </c>
      <c r="AA67" s="206"/>
      <c r="AB67" s="206"/>
      <c r="AC67" s="207">
        <f t="shared" si="90"/>
        <v>0</v>
      </c>
      <c r="AD67" s="206"/>
      <c r="AE67" s="206"/>
      <c r="AF67" s="207">
        <f t="shared" si="91"/>
        <v>0</v>
      </c>
      <c r="AG67" s="206"/>
      <c r="AH67" s="206"/>
      <c r="AI67" s="207">
        <f t="shared" si="92"/>
        <v>0</v>
      </c>
      <c r="AJ67" s="206"/>
      <c r="AK67" s="206"/>
      <c r="AL67" s="207">
        <f t="shared" si="93"/>
        <v>0</v>
      </c>
      <c r="AM67" s="206"/>
      <c r="AN67" s="206"/>
      <c r="AO67" s="207">
        <f t="shared" si="94"/>
        <v>0</v>
      </c>
      <c r="AP67" s="206"/>
      <c r="AQ67" s="206"/>
      <c r="AR67" s="207">
        <f t="shared" si="95"/>
        <v>0</v>
      </c>
      <c r="AS67" s="206"/>
      <c r="AT67" s="206"/>
      <c r="AU67" s="207">
        <f t="shared" si="96"/>
        <v>0</v>
      </c>
      <c r="AV67" s="206"/>
      <c r="AW67" s="206"/>
      <c r="AX67" s="207">
        <f t="shared" si="97"/>
        <v>0</v>
      </c>
      <c r="AY67" s="206"/>
      <c r="AZ67" s="206"/>
      <c r="BA67" s="207">
        <f t="shared" si="98"/>
        <v>0</v>
      </c>
      <c r="BB67" s="206"/>
      <c r="BC67" s="206"/>
      <c r="BD67" s="207">
        <f t="shared" si="99"/>
        <v>0</v>
      </c>
      <c r="BE67" s="206"/>
      <c r="BF67" s="206"/>
      <c r="BG67" s="207">
        <f t="shared" si="100"/>
        <v>0</v>
      </c>
      <c r="BH67" s="206"/>
      <c r="BI67" s="206"/>
      <c r="BJ67" s="207">
        <f t="shared" si="101"/>
        <v>0</v>
      </c>
      <c r="BK67" s="206"/>
      <c r="BL67" s="206"/>
      <c r="BM67" s="207">
        <f t="shared" si="102"/>
        <v>0</v>
      </c>
      <c r="BN67" s="206"/>
      <c r="BO67" s="206"/>
      <c r="BP67" s="207">
        <f t="shared" si="103"/>
        <v>0</v>
      </c>
      <c r="BQ67" s="206"/>
      <c r="BR67" s="206"/>
      <c r="BS67" s="207">
        <f t="shared" si="104"/>
        <v>0</v>
      </c>
      <c r="BT67" s="206"/>
      <c r="BU67" s="206"/>
      <c r="BV67" s="207">
        <f t="shared" si="105"/>
        <v>0</v>
      </c>
      <c r="BW67" s="206"/>
      <c r="BX67" s="206"/>
      <c r="BY67" s="207">
        <f t="shared" si="106"/>
        <v>0</v>
      </c>
      <c r="BZ67" s="206"/>
      <c r="CA67" s="206"/>
      <c r="CB67" s="207">
        <f t="shared" si="107"/>
        <v>0</v>
      </c>
      <c r="CC67" s="206"/>
      <c r="CD67" s="206"/>
      <c r="CE67" s="207">
        <f t="shared" si="108"/>
        <v>0</v>
      </c>
      <c r="CF67" s="206"/>
      <c r="CG67" s="206"/>
      <c r="CH67" s="207">
        <f t="shared" si="109"/>
        <v>0</v>
      </c>
      <c r="CI67" s="206"/>
      <c r="CJ67" s="206"/>
      <c r="CK67" s="207">
        <f t="shared" si="110"/>
        <v>0</v>
      </c>
      <c r="CL67" s="206"/>
      <c r="CM67" s="206"/>
      <c r="CN67" s="207">
        <f t="shared" si="111"/>
        <v>0</v>
      </c>
      <c r="CO67" s="206"/>
      <c r="CP67" s="206"/>
      <c r="CQ67" s="207">
        <f t="shared" si="112"/>
        <v>0</v>
      </c>
      <c r="CR67" s="206"/>
      <c r="CS67" s="206"/>
      <c r="CT67" s="207">
        <f t="shared" si="113"/>
        <v>0</v>
      </c>
      <c r="CU67" s="206"/>
      <c r="CV67" s="206"/>
      <c r="CW67" s="207">
        <f t="shared" si="114"/>
        <v>0</v>
      </c>
      <c r="CX67" s="206"/>
      <c r="CY67" s="206"/>
      <c r="CZ67" s="207">
        <f t="shared" si="115"/>
        <v>0</v>
      </c>
      <c r="DA67" s="206"/>
      <c r="DB67" s="206"/>
      <c r="DC67" s="207">
        <f t="shared" si="116"/>
        <v>0</v>
      </c>
      <c r="DD67" s="206"/>
      <c r="DE67" s="206"/>
      <c r="DF67" s="207">
        <f t="shared" si="117"/>
        <v>0</v>
      </c>
      <c r="DG67" s="206"/>
      <c r="DH67" s="206"/>
      <c r="DI67" s="207">
        <f t="shared" si="118"/>
        <v>0</v>
      </c>
      <c r="DJ67" s="206"/>
      <c r="DK67" s="206"/>
      <c r="DL67" s="207">
        <f t="shared" si="119"/>
        <v>0</v>
      </c>
      <c r="DM67" s="206"/>
      <c r="DN67" s="206"/>
      <c r="DO67" s="207">
        <f t="shared" si="120"/>
        <v>0</v>
      </c>
      <c r="DP67" s="206"/>
      <c r="DQ67" s="206"/>
      <c r="DR67" s="207">
        <f t="shared" si="121"/>
        <v>0</v>
      </c>
      <c r="DS67" s="206"/>
      <c r="DT67" s="206"/>
      <c r="DU67" s="207">
        <f t="shared" si="122"/>
        <v>0</v>
      </c>
      <c r="DV67" s="206"/>
      <c r="DW67" s="206"/>
      <c r="DX67" s="207">
        <f t="shared" si="123"/>
        <v>0</v>
      </c>
    </row>
    <row r="68" spans="1:128" x14ac:dyDescent="0.2">
      <c r="A68" s="39">
        <f t="shared" si="41"/>
        <v>54</v>
      </c>
      <c r="B68" s="184"/>
      <c r="C68" s="184"/>
      <c r="D68" s="185"/>
      <c r="E68" s="38">
        <f t="shared" si="124"/>
        <v>42917</v>
      </c>
      <c r="F68" s="190"/>
      <c r="G68" s="206"/>
      <c r="H68" s="207"/>
      <c r="I68" s="206"/>
      <c r="J68" s="206"/>
      <c r="K68" s="207">
        <f t="shared" si="84"/>
        <v>0</v>
      </c>
      <c r="L68" s="206"/>
      <c r="M68" s="206"/>
      <c r="N68" s="207">
        <f t="shared" si="85"/>
        <v>0</v>
      </c>
      <c r="O68" s="206"/>
      <c r="P68" s="206"/>
      <c r="Q68" s="207">
        <f t="shared" si="86"/>
        <v>0</v>
      </c>
      <c r="R68" s="206"/>
      <c r="S68" s="206"/>
      <c r="T68" s="207">
        <f t="shared" si="87"/>
        <v>0</v>
      </c>
      <c r="U68" s="206"/>
      <c r="V68" s="206"/>
      <c r="W68" s="207">
        <f t="shared" si="88"/>
        <v>0</v>
      </c>
      <c r="X68" s="206"/>
      <c r="Y68" s="206"/>
      <c r="Z68" s="207">
        <f t="shared" si="89"/>
        <v>0</v>
      </c>
      <c r="AA68" s="206"/>
      <c r="AB68" s="206"/>
      <c r="AC68" s="207">
        <f t="shared" si="90"/>
        <v>0</v>
      </c>
      <c r="AD68" s="206"/>
      <c r="AE68" s="206"/>
      <c r="AF68" s="207">
        <f t="shared" si="91"/>
        <v>0</v>
      </c>
      <c r="AG68" s="206"/>
      <c r="AH68" s="206"/>
      <c r="AI68" s="207">
        <f t="shared" si="92"/>
        <v>0</v>
      </c>
      <c r="AJ68" s="206"/>
      <c r="AK68" s="206"/>
      <c r="AL68" s="207">
        <f t="shared" si="93"/>
        <v>0</v>
      </c>
      <c r="AM68" s="206"/>
      <c r="AN68" s="206"/>
      <c r="AO68" s="207">
        <f t="shared" si="94"/>
        <v>0</v>
      </c>
      <c r="AP68" s="206"/>
      <c r="AQ68" s="206"/>
      <c r="AR68" s="207">
        <f t="shared" si="95"/>
        <v>0</v>
      </c>
      <c r="AS68" s="206"/>
      <c r="AT68" s="206"/>
      <c r="AU68" s="207">
        <f t="shared" si="96"/>
        <v>0</v>
      </c>
      <c r="AV68" s="206"/>
      <c r="AW68" s="206"/>
      <c r="AX68" s="207">
        <f t="shared" si="97"/>
        <v>0</v>
      </c>
      <c r="AY68" s="206"/>
      <c r="AZ68" s="206"/>
      <c r="BA68" s="207">
        <f t="shared" si="98"/>
        <v>0</v>
      </c>
      <c r="BB68" s="206"/>
      <c r="BC68" s="206"/>
      <c r="BD68" s="207">
        <f t="shared" si="99"/>
        <v>0</v>
      </c>
      <c r="BE68" s="206"/>
      <c r="BF68" s="206"/>
      <c r="BG68" s="207">
        <f t="shared" si="100"/>
        <v>0</v>
      </c>
      <c r="BH68" s="206"/>
      <c r="BI68" s="206"/>
      <c r="BJ68" s="207">
        <f t="shared" si="101"/>
        <v>0</v>
      </c>
      <c r="BK68" s="206"/>
      <c r="BL68" s="206"/>
      <c r="BM68" s="207">
        <f t="shared" si="102"/>
        <v>0</v>
      </c>
      <c r="BN68" s="206"/>
      <c r="BO68" s="206"/>
      <c r="BP68" s="207">
        <f t="shared" si="103"/>
        <v>0</v>
      </c>
      <c r="BQ68" s="206"/>
      <c r="BR68" s="206"/>
      <c r="BS68" s="207">
        <f t="shared" si="104"/>
        <v>0</v>
      </c>
      <c r="BT68" s="206"/>
      <c r="BU68" s="206"/>
      <c r="BV68" s="207">
        <f t="shared" si="105"/>
        <v>0</v>
      </c>
      <c r="BW68" s="206"/>
      <c r="BX68" s="206"/>
      <c r="BY68" s="207">
        <f t="shared" si="106"/>
        <v>0</v>
      </c>
      <c r="BZ68" s="206"/>
      <c r="CA68" s="206"/>
      <c r="CB68" s="207">
        <f t="shared" si="107"/>
        <v>0</v>
      </c>
      <c r="CC68" s="206"/>
      <c r="CD68" s="206"/>
      <c r="CE68" s="207">
        <f t="shared" si="108"/>
        <v>0</v>
      </c>
      <c r="CF68" s="206"/>
      <c r="CG68" s="206"/>
      <c r="CH68" s="207">
        <f t="shared" si="109"/>
        <v>0</v>
      </c>
      <c r="CI68" s="206"/>
      <c r="CJ68" s="206"/>
      <c r="CK68" s="207">
        <f t="shared" si="110"/>
        <v>0</v>
      </c>
      <c r="CL68" s="206"/>
      <c r="CM68" s="206"/>
      <c r="CN68" s="207">
        <f t="shared" si="111"/>
        <v>0</v>
      </c>
      <c r="CO68" s="206"/>
      <c r="CP68" s="206"/>
      <c r="CQ68" s="207">
        <f t="shared" si="112"/>
        <v>0</v>
      </c>
      <c r="CR68" s="206"/>
      <c r="CS68" s="206"/>
      <c r="CT68" s="207">
        <f t="shared" si="113"/>
        <v>0</v>
      </c>
      <c r="CU68" s="206"/>
      <c r="CV68" s="206"/>
      <c r="CW68" s="207">
        <f t="shared" si="114"/>
        <v>0</v>
      </c>
      <c r="CX68" s="206"/>
      <c r="CY68" s="206"/>
      <c r="CZ68" s="207">
        <f t="shared" si="115"/>
        <v>0</v>
      </c>
      <c r="DA68" s="206"/>
      <c r="DB68" s="206"/>
      <c r="DC68" s="207">
        <f t="shared" si="116"/>
        <v>0</v>
      </c>
      <c r="DD68" s="206"/>
      <c r="DE68" s="206"/>
      <c r="DF68" s="207">
        <f t="shared" si="117"/>
        <v>0</v>
      </c>
      <c r="DG68" s="206"/>
      <c r="DH68" s="206"/>
      <c r="DI68" s="207">
        <f t="shared" si="118"/>
        <v>0</v>
      </c>
      <c r="DJ68" s="206"/>
      <c r="DK68" s="206"/>
      <c r="DL68" s="207">
        <f t="shared" si="119"/>
        <v>0</v>
      </c>
      <c r="DM68" s="206"/>
      <c r="DN68" s="206"/>
      <c r="DO68" s="207">
        <f t="shared" si="120"/>
        <v>0</v>
      </c>
      <c r="DP68" s="206"/>
      <c r="DQ68" s="206"/>
      <c r="DR68" s="207">
        <f t="shared" si="121"/>
        <v>0</v>
      </c>
      <c r="DS68" s="206"/>
      <c r="DT68" s="206"/>
      <c r="DU68" s="207">
        <f t="shared" si="122"/>
        <v>0</v>
      </c>
      <c r="DV68" s="206"/>
      <c r="DW68" s="206"/>
      <c r="DX68" s="207">
        <f t="shared" si="123"/>
        <v>0</v>
      </c>
    </row>
    <row r="69" spans="1:128" x14ac:dyDescent="0.2">
      <c r="A69" s="39">
        <f t="shared" si="41"/>
        <v>55</v>
      </c>
      <c r="B69" s="184"/>
      <c r="C69" s="184"/>
      <c r="D69" s="185"/>
      <c r="E69" s="38">
        <f t="shared" si="124"/>
        <v>42917</v>
      </c>
      <c r="F69" s="190"/>
      <c r="G69" s="206"/>
      <c r="H69" s="207"/>
      <c r="I69" s="206"/>
      <c r="J69" s="206"/>
      <c r="K69" s="207">
        <f t="shared" si="84"/>
        <v>0</v>
      </c>
      <c r="L69" s="206"/>
      <c r="M69" s="206"/>
      <c r="N69" s="207">
        <f t="shared" si="85"/>
        <v>0</v>
      </c>
      <c r="O69" s="206"/>
      <c r="P69" s="206"/>
      <c r="Q69" s="207">
        <f t="shared" si="86"/>
        <v>0</v>
      </c>
      <c r="R69" s="206"/>
      <c r="S69" s="206"/>
      <c r="T69" s="207">
        <f t="shared" si="87"/>
        <v>0</v>
      </c>
      <c r="U69" s="206"/>
      <c r="V69" s="206"/>
      <c r="W69" s="207">
        <f t="shared" si="88"/>
        <v>0</v>
      </c>
      <c r="X69" s="206"/>
      <c r="Y69" s="206"/>
      <c r="Z69" s="207">
        <f t="shared" si="89"/>
        <v>0</v>
      </c>
      <c r="AA69" s="206"/>
      <c r="AB69" s="206"/>
      <c r="AC69" s="207">
        <f t="shared" si="90"/>
        <v>0</v>
      </c>
      <c r="AD69" s="206"/>
      <c r="AE69" s="206"/>
      <c r="AF69" s="207">
        <f t="shared" si="91"/>
        <v>0</v>
      </c>
      <c r="AG69" s="206"/>
      <c r="AH69" s="206"/>
      <c r="AI69" s="207">
        <f t="shared" si="92"/>
        <v>0</v>
      </c>
      <c r="AJ69" s="206"/>
      <c r="AK69" s="206"/>
      <c r="AL69" s="207">
        <f t="shared" si="93"/>
        <v>0</v>
      </c>
      <c r="AM69" s="206"/>
      <c r="AN69" s="206"/>
      <c r="AO69" s="207">
        <f t="shared" si="94"/>
        <v>0</v>
      </c>
      <c r="AP69" s="206"/>
      <c r="AQ69" s="206"/>
      <c r="AR69" s="207">
        <f t="shared" si="95"/>
        <v>0</v>
      </c>
      <c r="AS69" s="206"/>
      <c r="AT69" s="206"/>
      <c r="AU69" s="207">
        <f t="shared" si="96"/>
        <v>0</v>
      </c>
      <c r="AV69" s="206"/>
      <c r="AW69" s="206"/>
      <c r="AX69" s="207">
        <f t="shared" si="97"/>
        <v>0</v>
      </c>
      <c r="AY69" s="206"/>
      <c r="AZ69" s="206"/>
      <c r="BA69" s="207">
        <f t="shared" si="98"/>
        <v>0</v>
      </c>
      <c r="BB69" s="206"/>
      <c r="BC69" s="206"/>
      <c r="BD69" s="207">
        <f t="shared" si="99"/>
        <v>0</v>
      </c>
      <c r="BE69" s="206"/>
      <c r="BF69" s="206"/>
      <c r="BG69" s="207">
        <f t="shared" si="100"/>
        <v>0</v>
      </c>
      <c r="BH69" s="206"/>
      <c r="BI69" s="206"/>
      <c r="BJ69" s="207">
        <f t="shared" si="101"/>
        <v>0</v>
      </c>
      <c r="BK69" s="206"/>
      <c r="BL69" s="206"/>
      <c r="BM69" s="207">
        <f t="shared" si="102"/>
        <v>0</v>
      </c>
      <c r="BN69" s="206"/>
      <c r="BO69" s="206"/>
      <c r="BP69" s="207">
        <f t="shared" si="103"/>
        <v>0</v>
      </c>
      <c r="BQ69" s="206"/>
      <c r="BR69" s="206"/>
      <c r="BS69" s="207">
        <f t="shared" si="104"/>
        <v>0</v>
      </c>
      <c r="BT69" s="206"/>
      <c r="BU69" s="206"/>
      <c r="BV69" s="207">
        <f t="shared" si="105"/>
        <v>0</v>
      </c>
      <c r="BW69" s="206"/>
      <c r="BX69" s="206"/>
      <c r="BY69" s="207">
        <f t="shared" si="106"/>
        <v>0</v>
      </c>
      <c r="BZ69" s="206"/>
      <c r="CA69" s="206"/>
      <c r="CB69" s="207">
        <f t="shared" si="107"/>
        <v>0</v>
      </c>
      <c r="CC69" s="206"/>
      <c r="CD69" s="206"/>
      <c r="CE69" s="207">
        <f t="shared" si="108"/>
        <v>0</v>
      </c>
      <c r="CF69" s="206"/>
      <c r="CG69" s="206"/>
      <c r="CH69" s="207">
        <f t="shared" si="109"/>
        <v>0</v>
      </c>
      <c r="CI69" s="206"/>
      <c r="CJ69" s="206"/>
      <c r="CK69" s="207">
        <f t="shared" si="110"/>
        <v>0</v>
      </c>
      <c r="CL69" s="206"/>
      <c r="CM69" s="206"/>
      <c r="CN69" s="207">
        <f t="shared" si="111"/>
        <v>0</v>
      </c>
      <c r="CO69" s="206"/>
      <c r="CP69" s="206"/>
      <c r="CQ69" s="207">
        <f t="shared" si="112"/>
        <v>0</v>
      </c>
      <c r="CR69" s="206"/>
      <c r="CS69" s="206"/>
      <c r="CT69" s="207">
        <f t="shared" si="113"/>
        <v>0</v>
      </c>
      <c r="CU69" s="206"/>
      <c r="CV69" s="206"/>
      <c r="CW69" s="207">
        <f t="shared" si="114"/>
        <v>0</v>
      </c>
      <c r="CX69" s="206"/>
      <c r="CY69" s="206"/>
      <c r="CZ69" s="207">
        <f t="shared" si="115"/>
        <v>0</v>
      </c>
      <c r="DA69" s="206"/>
      <c r="DB69" s="206"/>
      <c r="DC69" s="207">
        <f t="shared" si="116"/>
        <v>0</v>
      </c>
      <c r="DD69" s="206"/>
      <c r="DE69" s="206"/>
      <c r="DF69" s="207">
        <f t="shared" si="117"/>
        <v>0</v>
      </c>
      <c r="DG69" s="206"/>
      <c r="DH69" s="206"/>
      <c r="DI69" s="207">
        <f t="shared" si="118"/>
        <v>0</v>
      </c>
      <c r="DJ69" s="206"/>
      <c r="DK69" s="206"/>
      <c r="DL69" s="207">
        <f t="shared" si="119"/>
        <v>0</v>
      </c>
      <c r="DM69" s="206"/>
      <c r="DN69" s="206"/>
      <c r="DO69" s="207">
        <f t="shared" si="120"/>
        <v>0</v>
      </c>
      <c r="DP69" s="206"/>
      <c r="DQ69" s="206"/>
      <c r="DR69" s="207">
        <f t="shared" si="121"/>
        <v>0</v>
      </c>
      <c r="DS69" s="206"/>
      <c r="DT69" s="206"/>
      <c r="DU69" s="207">
        <f t="shared" si="122"/>
        <v>0</v>
      </c>
      <c r="DV69" s="206"/>
      <c r="DW69" s="206"/>
      <c r="DX69" s="207">
        <f t="shared" si="123"/>
        <v>0</v>
      </c>
    </row>
    <row r="70" spans="1:128" x14ac:dyDescent="0.2">
      <c r="A70" s="39">
        <f t="shared" si="41"/>
        <v>56</v>
      </c>
      <c r="B70" s="184"/>
      <c r="C70" s="184"/>
      <c r="D70" s="185"/>
      <c r="E70" s="38">
        <f t="shared" si="124"/>
        <v>42917</v>
      </c>
      <c r="F70" s="190"/>
      <c r="G70" s="206"/>
      <c r="H70" s="207"/>
      <c r="I70" s="206"/>
      <c r="J70" s="206"/>
      <c r="K70" s="207">
        <f t="shared" si="84"/>
        <v>0</v>
      </c>
      <c r="L70" s="206"/>
      <c r="M70" s="206"/>
      <c r="N70" s="207">
        <f t="shared" si="85"/>
        <v>0</v>
      </c>
      <c r="O70" s="206"/>
      <c r="P70" s="206"/>
      <c r="Q70" s="207">
        <f t="shared" si="86"/>
        <v>0</v>
      </c>
      <c r="R70" s="206"/>
      <c r="S70" s="206"/>
      <c r="T70" s="207">
        <f t="shared" si="87"/>
        <v>0</v>
      </c>
      <c r="U70" s="206"/>
      <c r="V70" s="206"/>
      <c r="W70" s="207">
        <f t="shared" si="88"/>
        <v>0</v>
      </c>
      <c r="X70" s="206"/>
      <c r="Y70" s="206"/>
      <c r="Z70" s="207">
        <f t="shared" si="89"/>
        <v>0</v>
      </c>
      <c r="AA70" s="206"/>
      <c r="AB70" s="206"/>
      <c r="AC70" s="207">
        <f t="shared" si="90"/>
        <v>0</v>
      </c>
      <c r="AD70" s="206"/>
      <c r="AE70" s="206"/>
      <c r="AF70" s="207">
        <f t="shared" si="91"/>
        <v>0</v>
      </c>
      <c r="AG70" s="206"/>
      <c r="AH70" s="206"/>
      <c r="AI70" s="207">
        <f t="shared" si="92"/>
        <v>0</v>
      </c>
      <c r="AJ70" s="206"/>
      <c r="AK70" s="206"/>
      <c r="AL70" s="207">
        <f t="shared" si="93"/>
        <v>0</v>
      </c>
      <c r="AM70" s="206"/>
      <c r="AN70" s="206"/>
      <c r="AO70" s="207">
        <f t="shared" si="94"/>
        <v>0</v>
      </c>
      <c r="AP70" s="206"/>
      <c r="AQ70" s="206"/>
      <c r="AR70" s="207">
        <f t="shared" si="95"/>
        <v>0</v>
      </c>
      <c r="AS70" s="206"/>
      <c r="AT70" s="206"/>
      <c r="AU70" s="207">
        <f t="shared" si="96"/>
        <v>0</v>
      </c>
      <c r="AV70" s="206"/>
      <c r="AW70" s="206"/>
      <c r="AX70" s="207">
        <f t="shared" si="97"/>
        <v>0</v>
      </c>
      <c r="AY70" s="206"/>
      <c r="AZ70" s="206"/>
      <c r="BA70" s="207">
        <f t="shared" si="98"/>
        <v>0</v>
      </c>
      <c r="BB70" s="206"/>
      <c r="BC70" s="206"/>
      <c r="BD70" s="207">
        <f t="shared" si="99"/>
        <v>0</v>
      </c>
      <c r="BE70" s="206"/>
      <c r="BF70" s="206"/>
      <c r="BG70" s="207">
        <f t="shared" si="100"/>
        <v>0</v>
      </c>
      <c r="BH70" s="206"/>
      <c r="BI70" s="206"/>
      <c r="BJ70" s="207">
        <f t="shared" si="101"/>
        <v>0</v>
      </c>
      <c r="BK70" s="206"/>
      <c r="BL70" s="206"/>
      <c r="BM70" s="207">
        <f t="shared" si="102"/>
        <v>0</v>
      </c>
      <c r="BN70" s="206"/>
      <c r="BO70" s="206"/>
      <c r="BP70" s="207">
        <f t="shared" si="103"/>
        <v>0</v>
      </c>
      <c r="BQ70" s="206"/>
      <c r="BR70" s="206"/>
      <c r="BS70" s="207">
        <f t="shared" si="104"/>
        <v>0</v>
      </c>
      <c r="BT70" s="206"/>
      <c r="BU70" s="206"/>
      <c r="BV70" s="207">
        <f t="shared" si="105"/>
        <v>0</v>
      </c>
      <c r="BW70" s="206"/>
      <c r="BX70" s="206"/>
      <c r="BY70" s="207">
        <f t="shared" si="106"/>
        <v>0</v>
      </c>
      <c r="BZ70" s="206"/>
      <c r="CA70" s="206"/>
      <c r="CB70" s="207">
        <f t="shared" si="107"/>
        <v>0</v>
      </c>
      <c r="CC70" s="206"/>
      <c r="CD70" s="206"/>
      <c r="CE70" s="207">
        <f t="shared" si="108"/>
        <v>0</v>
      </c>
      <c r="CF70" s="206"/>
      <c r="CG70" s="206"/>
      <c r="CH70" s="207">
        <f t="shared" si="109"/>
        <v>0</v>
      </c>
      <c r="CI70" s="206"/>
      <c r="CJ70" s="206"/>
      <c r="CK70" s="207">
        <f t="shared" si="110"/>
        <v>0</v>
      </c>
      <c r="CL70" s="206"/>
      <c r="CM70" s="206"/>
      <c r="CN70" s="207">
        <f t="shared" si="111"/>
        <v>0</v>
      </c>
      <c r="CO70" s="206"/>
      <c r="CP70" s="206"/>
      <c r="CQ70" s="207">
        <f t="shared" si="112"/>
        <v>0</v>
      </c>
      <c r="CR70" s="206"/>
      <c r="CS70" s="206"/>
      <c r="CT70" s="207">
        <f t="shared" si="113"/>
        <v>0</v>
      </c>
      <c r="CU70" s="206"/>
      <c r="CV70" s="206"/>
      <c r="CW70" s="207">
        <f t="shared" si="114"/>
        <v>0</v>
      </c>
      <c r="CX70" s="206"/>
      <c r="CY70" s="206"/>
      <c r="CZ70" s="207">
        <f t="shared" si="115"/>
        <v>0</v>
      </c>
      <c r="DA70" s="206"/>
      <c r="DB70" s="206"/>
      <c r="DC70" s="207">
        <f t="shared" si="116"/>
        <v>0</v>
      </c>
      <c r="DD70" s="206"/>
      <c r="DE70" s="206"/>
      <c r="DF70" s="207">
        <f t="shared" si="117"/>
        <v>0</v>
      </c>
      <c r="DG70" s="206"/>
      <c r="DH70" s="206"/>
      <c r="DI70" s="207">
        <f t="shared" si="118"/>
        <v>0</v>
      </c>
      <c r="DJ70" s="206"/>
      <c r="DK70" s="206"/>
      <c r="DL70" s="207">
        <f t="shared" si="119"/>
        <v>0</v>
      </c>
      <c r="DM70" s="206"/>
      <c r="DN70" s="206"/>
      <c r="DO70" s="207">
        <f t="shared" si="120"/>
        <v>0</v>
      </c>
      <c r="DP70" s="206"/>
      <c r="DQ70" s="206"/>
      <c r="DR70" s="207">
        <f t="shared" si="121"/>
        <v>0</v>
      </c>
      <c r="DS70" s="206"/>
      <c r="DT70" s="206"/>
      <c r="DU70" s="207">
        <f t="shared" si="122"/>
        <v>0</v>
      </c>
      <c r="DV70" s="206"/>
      <c r="DW70" s="206"/>
      <c r="DX70" s="207">
        <f t="shared" si="123"/>
        <v>0</v>
      </c>
    </row>
    <row r="71" spans="1:128" x14ac:dyDescent="0.2">
      <c r="A71" s="39">
        <f t="shared" si="41"/>
        <v>57</v>
      </c>
      <c r="B71" s="184"/>
      <c r="C71" s="184"/>
      <c r="D71" s="185"/>
      <c r="E71" s="38">
        <f t="shared" si="124"/>
        <v>42917</v>
      </c>
      <c r="F71" s="190"/>
      <c r="G71" s="206"/>
      <c r="H71" s="207"/>
      <c r="I71" s="206"/>
      <c r="J71" s="206"/>
      <c r="K71" s="207">
        <f t="shared" si="84"/>
        <v>0</v>
      </c>
      <c r="L71" s="206"/>
      <c r="M71" s="206"/>
      <c r="N71" s="207">
        <f t="shared" si="85"/>
        <v>0</v>
      </c>
      <c r="O71" s="206"/>
      <c r="P71" s="206"/>
      <c r="Q71" s="207">
        <f t="shared" si="86"/>
        <v>0</v>
      </c>
      <c r="R71" s="206"/>
      <c r="S71" s="206"/>
      <c r="T71" s="207">
        <f t="shared" si="87"/>
        <v>0</v>
      </c>
      <c r="U71" s="206"/>
      <c r="V71" s="206"/>
      <c r="W71" s="207">
        <f t="shared" si="88"/>
        <v>0</v>
      </c>
      <c r="X71" s="206"/>
      <c r="Y71" s="206"/>
      <c r="Z71" s="207">
        <f t="shared" si="89"/>
        <v>0</v>
      </c>
      <c r="AA71" s="206"/>
      <c r="AB71" s="206"/>
      <c r="AC71" s="207">
        <f t="shared" si="90"/>
        <v>0</v>
      </c>
      <c r="AD71" s="206"/>
      <c r="AE71" s="206"/>
      <c r="AF71" s="207">
        <f t="shared" si="91"/>
        <v>0</v>
      </c>
      <c r="AG71" s="206"/>
      <c r="AH71" s="206"/>
      <c r="AI71" s="207">
        <f t="shared" si="92"/>
        <v>0</v>
      </c>
      <c r="AJ71" s="206"/>
      <c r="AK71" s="206"/>
      <c r="AL71" s="207">
        <f t="shared" si="93"/>
        <v>0</v>
      </c>
      <c r="AM71" s="206"/>
      <c r="AN71" s="206"/>
      <c r="AO71" s="207">
        <f t="shared" si="94"/>
        <v>0</v>
      </c>
      <c r="AP71" s="206"/>
      <c r="AQ71" s="206"/>
      <c r="AR71" s="207">
        <f t="shared" si="95"/>
        <v>0</v>
      </c>
      <c r="AS71" s="206"/>
      <c r="AT71" s="206"/>
      <c r="AU71" s="207">
        <f t="shared" si="96"/>
        <v>0</v>
      </c>
      <c r="AV71" s="206"/>
      <c r="AW71" s="206"/>
      <c r="AX71" s="207">
        <f t="shared" si="97"/>
        <v>0</v>
      </c>
      <c r="AY71" s="206"/>
      <c r="AZ71" s="206"/>
      <c r="BA71" s="207">
        <f t="shared" si="98"/>
        <v>0</v>
      </c>
      <c r="BB71" s="206"/>
      <c r="BC71" s="206"/>
      <c r="BD71" s="207">
        <f t="shared" si="99"/>
        <v>0</v>
      </c>
      <c r="BE71" s="206"/>
      <c r="BF71" s="206"/>
      <c r="BG71" s="207">
        <f t="shared" si="100"/>
        <v>0</v>
      </c>
      <c r="BH71" s="206"/>
      <c r="BI71" s="206"/>
      <c r="BJ71" s="207">
        <f t="shared" si="101"/>
        <v>0</v>
      </c>
      <c r="BK71" s="206"/>
      <c r="BL71" s="206"/>
      <c r="BM71" s="207">
        <f t="shared" si="102"/>
        <v>0</v>
      </c>
      <c r="BN71" s="206"/>
      <c r="BO71" s="206"/>
      <c r="BP71" s="207">
        <f t="shared" si="103"/>
        <v>0</v>
      </c>
      <c r="BQ71" s="206"/>
      <c r="BR71" s="206"/>
      <c r="BS71" s="207">
        <f t="shared" si="104"/>
        <v>0</v>
      </c>
      <c r="BT71" s="206"/>
      <c r="BU71" s="206"/>
      <c r="BV71" s="207">
        <f t="shared" si="105"/>
        <v>0</v>
      </c>
      <c r="BW71" s="206"/>
      <c r="BX71" s="206"/>
      <c r="BY71" s="207">
        <f t="shared" si="106"/>
        <v>0</v>
      </c>
      <c r="BZ71" s="206"/>
      <c r="CA71" s="206"/>
      <c r="CB71" s="207">
        <f t="shared" si="107"/>
        <v>0</v>
      </c>
      <c r="CC71" s="206"/>
      <c r="CD71" s="206"/>
      <c r="CE71" s="207">
        <f t="shared" si="108"/>
        <v>0</v>
      </c>
      <c r="CF71" s="206"/>
      <c r="CG71" s="206"/>
      <c r="CH71" s="207">
        <f t="shared" si="109"/>
        <v>0</v>
      </c>
      <c r="CI71" s="206"/>
      <c r="CJ71" s="206"/>
      <c r="CK71" s="207">
        <f t="shared" si="110"/>
        <v>0</v>
      </c>
      <c r="CL71" s="206"/>
      <c r="CM71" s="206"/>
      <c r="CN71" s="207">
        <f t="shared" si="111"/>
        <v>0</v>
      </c>
      <c r="CO71" s="206"/>
      <c r="CP71" s="206"/>
      <c r="CQ71" s="207">
        <f t="shared" si="112"/>
        <v>0</v>
      </c>
      <c r="CR71" s="206"/>
      <c r="CS71" s="206"/>
      <c r="CT71" s="207">
        <f t="shared" si="113"/>
        <v>0</v>
      </c>
      <c r="CU71" s="206"/>
      <c r="CV71" s="206"/>
      <c r="CW71" s="207">
        <f t="shared" si="114"/>
        <v>0</v>
      </c>
      <c r="CX71" s="206"/>
      <c r="CY71" s="206"/>
      <c r="CZ71" s="207">
        <f t="shared" si="115"/>
        <v>0</v>
      </c>
      <c r="DA71" s="206"/>
      <c r="DB71" s="206"/>
      <c r="DC71" s="207">
        <f t="shared" si="116"/>
        <v>0</v>
      </c>
      <c r="DD71" s="206"/>
      <c r="DE71" s="206"/>
      <c r="DF71" s="207">
        <f t="shared" si="117"/>
        <v>0</v>
      </c>
      <c r="DG71" s="206"/>
      <c r="DH71" s="206"/>
      <c r="DI71" s="207">
        <f t="shared" si="118"/>
        <v>0</v>
      </c>
      <c r="DJ71" s="206"/>
      <c r="DK71" s="206"/>
      <c r="DL71" s="207">
        <f t="shared" si="119"/>
        <v>0</v>
      </c>
      <c r="DM71" s="206"/>
      <c r="DN71" s="206"/>
      <c r="DO71" s="207">
        <f t="shared" si="120"/>
        <v>0</v>
      </c>
      <c r="DP71" s="206"/>
      <c r="DQ71" s="206"/>
      <c r="DR71" s="207">
        <f t="shared" si="121"/>
        <v>0</v>
      </c>
      <c r="DS71" s="206"/>
      <c r="DT71" s="206"/>
      <c r="DU71" s="207">
        <f t="shared" si="122"/>
        <v>0</v>
      </c>
      <c r="DV71" s="206"/>
      <c r="DW71" s="206"/>
      <c r="DX71" s="207">
        <f t="shared" si="123"/>
        <v>0</v>
      </c>
    </row>
    <row r="72" spans="1:128" x14ac:dyDescent="0.2">
      <c r="A72" s="39">
        <f t="shared" si="41"/>
        <v>58</v>
      </c>
      <c r="B72" s="184"/>
      <c r="C72" s="184"/>
      <c r="D72" s="185"/>
      <c r="E72" s="38">
        <f t="shared" si="124"/>
        <v>42917</v>
      </c>
      <c r="F72" s="190"/>
      <c r="G72" s="206"/>
      <c r="H72" s="207"/>
      <c r="I72" s="206"/>
      <c r="J72" s="206"/>
      <c r="K72" s="207">
        <f t="shared" si="84"/>
        <v>0</v>
      </c>
      <c r="L72" s="206"/>
      <c r="M72" s="206"/>
      <c r="N72" s="207">
        <f t="shared" si="85"/>
        <v>0</v>
      </c>
      <c r="O72" s="206"/>
      <c r="P72" s="206"/>
      <c r="Q72" s="207">
        <f t="shared" si="86"/>
        <v>0</v>
      </c>
      <c r="R72" s="206"/>
      <c r="S72" s="206"/>
      <c r="T72" s="207">
        <f t="shared" si="87"/>
        <v>0</v>
      </c>
      <c r="U72" s="206"/>
      <c r="V72" s="206"/>
      <c r="W72" s="207">
        <f t="shared" si="88"/>
        <v>0</v>
      </c>
      <c r="X72" s="206"/>
      <c r="Y72" s="206"/>
      <c r="Z72" s="207">
        <f t="shared" si="89"/>
        <v>0</v>
      </c>
      <c r="AA72" s="206"/>
      <c r="AB72" s="206"/>
      <c r="AC72" s="207">
        <f t="shared" si="90"/>
        <v>0</v>
      </c>
      <c r="AD72" s="206"/>
      <c r="AE72" s="206"/>
      <c r="AF72" s="207">
        <f t="shared" si="91"/>
        <v>0</v>
      </c>
      <c r="AG72" s="206"/>
      <c r="AH72" s="206"/>
      <c r="AI72" s="207">
        <f t="shared" si="92"/>
        <v>0</v>
      </c>
      <c r="AJ72" s="206"/>
      <c r="AK72" s="206"/>
      <c r="AL72" s="207">
        <f t="shared" si="93"/>
        <v>0</v>
      </c>
      <c r="AM72" s="206"/>
      <c r="AN72" s="206"/>
      <c r="AO72" s="207">
        <f t="shared" si="94"/>
        <v>0</v>
      </c>
      <c r="AP72" s="206"/>
      <c r="AQ72" s="206"/>
      <c r="AR72" s="207">
        <f t="shared" si="95"/>
        <v>0</v>
      </c>
      <c r="AS72" s="206"/>
      <c r="AT72" s="206"/>
      <c r="AU72" s="207">
        <f t="shared" si="96"/>
        <v>0</v>
      </c>
      <c r="AV72" s="206"/>
      <c r="AW72" s="206"/>
      <c r="AX72" s="207">
        <f t="shared" si="97"/>
        <v>0</v>
      </c>
      <c r="AY72" s="206"/>
      <c r="AZ72" s="206"/>
      <c r="BA72" s="207">
        <f t="shared" si="98"/>
        <v>0</v>
      </c>
      <c r="BB72" s="206"/>
      <c r="BC72" s="206"/>
      <c r="BD72" s="207">
        <f t="shared" si="99"/>
        <v>0</v>
      </c>
      <c r="BE72" s="206"/>
      <c r="BF72" s="206"/>
      <c r="BG72" s="207">
        <f t="shared" si="100"/>
        <v>0</v>
      </c>
      <c r="BH72" s="206"/>
      <c r="BI72" s="206"/>
      <c r="BJ72" s="207">
        <f t="shared" si="101"/>
        <v>0</v>
      </c>
      <c r="BK72" s="206"/>
      <c r="BL72" s="206"/>
      <c r="BM72" s="207">
        <f t="shared" si="102"/>
        <v>0</v>
      </c>
      <c r="BN72" s="206"/>
      <c r="BO72" s="206"/>
      <c r="BP72" s="207">
        <f t="shared" si="103"/>
        <v>0</v>
      </c>
      <c r="BQ72" s="206"/>
      <c r="BR72" s="206"/>
      <c r="BS72" s="207">
        <f t="shared" si="104"/>
        <v>0</v>
      </c>
      <c r="BT72" s="206"/>
      <c r="BU72" s="206"/>
      <c r="BV72" s="207">
        <f t="shared" si="105"/>
        <v>0</v>
      </c>
      <c r="BW72" s="206"/>
      <c r="BX72" s="206"/>
      <c r="BY72" s="207">
        <f t="shared" si="106"/>
        <v>0</v>
      </c>
      <c r="BZ72" s="206"/>
      <c r="CA72" s="206"/>
      <c r="CB72" s="207">
        <f t="shared" si="107"/>
        <v>0</v>
      </c>
      <c r="CC72" s="206"/>
      <c r="CD72" s="206"/>
      <c r="CE72" s="207">
        <f t="shared" si="108"/>
        <v>0</v>
      </c>
      <c r="CF72" s="206"/>
      <c r="CG72" s="206"/>
      <c r="CH72" s="207">
        <f t="shared" si="109"/>
        <v>0</v>
      </c>
      <c r="CI72" s="206"/>
      <c r="CJ72" s="206"/>
      <c r="CK72" s="207">
        <f t="shared" si="110"/>
        <v>0</v>
      </c>
      <c r="CL72" s="206"/>
      <c r="CM72" s="206"/>
      <c r="CN72" s="207">
        <f t="shared" si="111"/>
        <v>0</v>
      </c>
      <c r="CO72" s="206"/>
      <c r="CP72" s="206"/>
      <c r="CQ72" s="207">
        <f t="shared" si="112"/>
        <v>0</v>
      </c>
      <c r="CR72" s="206"/>
      <c r="CS72" s="206"/>
      <c r="CT72" s="207">
        <f t="shared" si="113"/>
        <v>0</v>
      </c>
      <c r="CU72" s="206"/>
      <c r="CV72" s="206"/>
      <c r="CW72" s="207">
        <f t="shared" si="114"/>
        <v>0</v>
      </c>
      <c r="CX72" s="206"/>
      <c r="CY72" s="206"/>
      <c r="CZ72" s="207">
        <f t="shared" si="115"/>
        <v>0</v>
      </c>
      <c r="DA72" s="206"/>
      <c r="DB72" s="206"/>
      <c r="DC72" s="207">
        <f t="shared" si="116"/>
        <v>0</v>
      </c>
      <c r="DD72" s="206"/>
      <c r="DE72" s="206"/>
      <c r="DF72" s="207">
        <f t="shared" si="117"/>
        <v>0</v>
      </c>
      <c r="DG72" s="206"/>
      <c r="DH72" s="206"/>
      <c r="DI72" s="207">
        <f t="shared" si="118"/>
        <v>0</v>
      </c>
      <c r="DJ72" s="206"/>
      <c r="DK72" s="206"/>
      <c r="DL72" s="207">
        <f t="shared" si="119"/>
        <v>0</v>
      </c>
      <c r="DM72" s="206"/>
      <c r="DN72" s="206"/>
      <c r="DO72" s="207">
        <f t="shared" si="120"/>
        <v>0</v>
      </c>
      <c r="DP72" s="206"/>
      <c r="DQ72" s="206"/>
      <c r="DR72" s="207">
        <f t="shared" si="121"/>
        <v>0</v>
      </c>
      <c r="DS72" s="206"/>
      <c r="DT72" s="206"/>
      <c r="DU72" s="207">
        <f t="shared" si="122"/>
        <v>0</v>
      </c>
      <c r="DV72" s="206"/>
      <c r="DW72" s="206"/>
      <c r="DX72" s="207">
        <f t="shared" si="123"/>
        <v>0</v>
      </c>
    </row>
    <row r="73" spans="1:128" x14ac:dyDescent="0.2">
      <c r="A73" s="39">
        <f t="shared" si="41"/>
        <v>59</v>
      </c>
      <c r="B73" s="184"/>
      <c r="C73" s="184"/>
      <c r="D73" s="185"/>
      <c r="E73" s="38">
        <f t="shared" si="124"/>
        <v>42917</v>
      </c>
      <c r="F73" s="190"/>
      <c r="G73" s="206"/>
      <c r="H73" s="207"/>
      <c r="I73" s="206"/>
      <c r="J73" s="206"/>
      <c r="K73" s="207">
        <f t="shared" si="84"/>
        <v>0</v>
      </c>
      <c r="L73" s="206"/>
      <c r="M73" s="206"/>
      <c r="N73" s="207">
        <f t="shared" si="85"/>
        <v>0</v>
      </c>
      <c r="O73" s="206"/>
      <c r="P73" s="206"/>
      <c r="Q73" s="207">
        <f t="shared" si="86"/>
        <v>0</v>
      </c>
      <c r="R73" s="206"/>
      <c r="S73" s="206"/>
      <c r="T73" s="207">
        <f t="shared" si="87"/>
        <v>0</v>
      </c>
      <c r="U73" s="206"/>
      <c r="V73" s="206"/>
      <c r="W73" s="207">
        <f t="shared" si="88"/>
        <v>0</v>
      </c>
      <c r="X73" s="206"/>
      <c r="Y73" s="206"/>
      <c r="Z73" s="207">
        <f t="shared" si="89"/>
        <v>0</v>
      </c>
      <c r="AA73" s="206"/>
      <c r="AB73" s="206"/>
      <c r="AC73" s="207">
        <f t="shared" si="90"/>
        <v>0</v>
      </c>
      <c r="AD73" s="206"/>
      <c r="AE73" s="206"/>
      <c r="AF73" s="207">
        <f t="shared" si="91"/>
        <v>0</v>
      </c>
      <c r="AG73" s="206"/>
      <c r="AH73" s="206"/>
      <c r="AI73" s="207">
        <f t="shared" si="92"/>
        <v>0</v>
      </c>
      <c r="AJ73" s="206"/>
      <c r="AK73" s="206"/>
      <c r="AL73" s="207">
        <f t="shared" si="93"/>
        <v>0</v>
      </c>
      <c r="AM73" s="206"/>
      <c r="AN73" s="206"/>
      <c r="AO73" s="207">
        <f t="shared" si="94"/>
        <v>0</v>
      </c>
      <c r="AP73" s="206"/>
      <c r="AQ73" s="206"/>
      <c r="AR73" s="207">
        <f t="shared" si="95"/>
        <v>0</v>
      </c>
      <c r="AS73" s="206"/>
      <c r="AT73" s="206"/>
      <c r="AU73" s="207">
        <f t="shared" si="96"/>
        <v>0</v>
      </c>
      <c r="AV73" s="206"/>
      <c r="AW73" s="206"/>
      <c r="AX73" s="207">
        <f t="shared" si="97"/>
        <v>0</v>
      </c>
      <c r="AY73" s="206"/>
      <c r="AZ73" s="206"/>
      <c r="BA73" s="207">
        <f t="shared" si="98"/>
        <v>0</v>
      </c>
      <c r="BB73" s="206"/>
      <c r="BC73" s="206"/>
      <c r="BD73" s="207">
        <f t="shared" si="99"/>
        <v>0</v>
      </c>
      <c r="BE73" s="206"/>
      <c r="BF73" s="206"/>
      <c r="BG73" s="207">
        <f t="shared" si="100"/>
        <v>0</v>
      </c>
      <c r="BH73" s="206"/>
      <c r="BI73" s="206"/>
      <c r="BJ73" s="207">
        <f t="shared" si="101"/>
        <v>0</v>
      </c>
      <c r="BK73" s="206"/>
      <c r="BL73" s="206"/>
      <c r="BM73" s="207">
        <f t="shared" si="102"/>
        <v>0</v>
      </c>
      <c r="BN73" s="206"/>
      <c r="BO73" s="206"/>
      <c r="BP73" s="207">
        <f t="shared" si="103"/>
        <v>0</v>
      </c>
      <c r="BQ73" s="206"/>
      <c r="BR73" s="206"/>
      <c r="BS73" s="207">
        <f t="shared" si="104"/>
        <v>0</v>
      </c>
      <c r="BT73" s="206"/>
      <c r="BU73" s="206"/>
      <c r="BV73" s="207">
        <f t="shared" si="105"/>
        <v>0</v>
      </c>
      <c r="BW73" s="206"/>
      <c r="BX73" s="206"/>
      <c r="BY73" s="207">
        <f t="shared" si="106"/>
        <v>0</v>
      </c>
      <c r="BZ73" s="206"/>
      <c r="CA73" s="206"/>
      <c r="CB73" s="207">
        <f t="shared" si="107"/>
        <v>0</v>
      </c>
      <c r="CC73" s="206"/>
      <c r="CD73" s="206"/>
      <c r="CE73" s="207">
        <f t="shared" si="108"/>
        <v>0</v>
      </c>
      <c r="CF73" s="206"/>
      <c r="CG73" s="206"/>
      <c r="CH73" s="207">
        <f t="shared" si="109"/>
        <v>0</v>
      </c>
      <c r="CI73" s="206"/>
      <c r="CJ73" s="206"/>
      <c r="CK73" s="207">
        <f t="shared" si="110"/>
        <v>0</v>
      </c>
      <c r="CL73" s="206"/>
      <c r="CM73" s="206"/>
      <c r="CN73" s="207">
        <f t="shared" si="111"/>
        <v>0</v>
      </c>
      <c r="CO73" s="206"/>
      <c r="CP73" s="206"/>
      <c r="CQ73" s="207">
        <f t="shared" si="112"/>
        <v>0</v>
      </c>
      <c r="CR73" s="206"/>
      <c r="CS73" s="206"/>
      <c r="CT73" s="207">
        <f t="shared" si="113"/>
        <v>0</v>
      </c>
      <c r="CU73" s="206"/>
      <c r="CV73" s="206"/>
      <c r="CW73" s="207">
        <f t="shared" si="114"/>
        <v>0</v>
      </c>
      <c r="CX73" s="206"/>
      <c r="CY73" s="206"/>
      <c r="CZ73" s="207">
        <f t="shared" si="115"/>
        <v>0</v>
      </c>
      <c r="DA73" s="206"/>
      <c r="DB73" s="206"/>
      <c r="DC73" s="207">
        <f t="shared" si="116"/>
        <v>0</v>
      </c>
      <c r="DD73" s="206"/>
      <c r="DE73" s="206"/>
      <c r="DF73" s="207">
        <f t="shared" si="117"/>
        <v>0</v>
      </c>
      <c r="DG73" s="206"/>
      <c r="DH73" s="206"/>
      <c r="DI73" s="207">
        <f t="shared" si="118"/>
        <v>0</v>
      </c>
      <c r="DJ73" s="206"/>
      <c r="DK73" s="206"/>
      <c r="DL73" s="207">
        <f t="shared" si="119"/>
        <v>0</v>
      </c>
      <c r="DM73" s="206"/>
      <c r="DN73" s="206"/>
      <c r="DO73" s="207">
        <f t="shared" si="120"/>
        <v>0</v>
      </c>
      <c r="DP73" s="206"/>
      <c r="DQ73" s="206"/>
      <c r="DR73" s="207">
        <f t="shared" si="121"/>
        <v>0</v>
      </c>
      <c r="DS73" s="206"/>
      <c r="DT73" s="206"/>
      <c r="DU73" s="207">
        <f t="shared" si="122"/>
        <v>0</v>
      </c>
      <c r="DV73" s="206"/>
      <c r="DW73" s="206"/>
      <c r="DX73" s="207">
        <f t="shared" si="123"/>
        <v>0</v>
      </c>
    </row>
    <row r="74" spans="1:128" x14ac:dyDescent="0.2">
      <c r="A74" s="39">
        <f t="shared" si="41"/>
        <v>60</v>
      </c>
      <c r="B74" s="184"/>
      <c r="C74" s="184"/>
      <c r="D74" s="185"/>
      <c r="E74" s="38">
        <f t="shared" si="124"/>
        <v>42917</v>
      </c>
      <c r="F74" s="190"/>
      <c r="G74" s="206"/>
      <c r="H74" s="207"/>
      <c r="I74" s="206"/>
      <c r="J74" s="206"/>
      <c r="K74" s="207">
        <f t="shared" si="84"/>
        <v>0</v>
      </c>
      <c r="L74" s="206"/>
      <c r="M74" s="206"/>
      <c r="N74" s="207">
        <f t="shared" si="85"/>
        <v>0</v>
      </c>
      <c r="O74" s="206"/>
      <c r="P74" s="206"/>
      <c r="Q74" s="207">
        <f t="shared" si="86"/>
        <v>0</v>
      </c>
      <c r="R74" s="206"/>
      <c r="S74" s="206"/>
      <c r="T74" s="207">
        <f t="shared" si="87"/>
        <v>0</v>
      </c>
      <c r="U74" s="206"/>
      <c r="V74" s="206"/>
      <c r="W74" s="207">
        <f t="shared" si="88"/>
        <v>0</v>
      </c>
      <c r="X74" s="206"/>
      <c r="Y74" s="206"/>
      <c r="Z74" s="207">
        <f t="shared" si="89"/>
        <v>0</v>
      </c>
      <c r="AA74" s="206"/>
      <c r="AB74" s="206"/>
      <c r="AC74" s="207">
        <f t="shared" si="90"/>
        <v>0</v>
      </c>
      <c r="AD74" s="206"/>
      <c r="AE74" s="206"/>
      <c r="AF74" s="207">
        <f t="shared" si="91"/>
        <v>0</v>
      </c>
      <c r="AG74" s="206"/>
      <c r="AH74" s="206"/>
      <c r="AI74" s="207">
        <f t="shared" si="92"/>
        <v>0</v>
      </c>
      <c r="AJ74" s="206"/>
      <c r="AK74" s="206"/>
      <c r="AL74" s="207">
        <f t="shared" si="93"/>
        <v>0</v>
      </c>
      <c r="AM74" s="206"/>
      <c r="AN74" s="206"/>
      <c r="AO74" s="207">
        <f t="shared" si="94"/>
        <v>0</v>
      </c>
      <c r="AP74" s="206"/>
      <c r="AQ74" s="206"/>
      <c r="AR74" s="207">
        <f t="shared" si="95"/>
        <v>0</v>
      </c>
      <c r="AS74" s="206"/>
      <c r="AT74" s="206"/>
      <c r="AU74" s="207">
        <f t="shared" si="96"/>
        <v>0</v>
      </c>
      <c r="AV74" s="206"/>
      <c r="AW74" s="206"/>
      <c r="AX74" s="207">
        <f t="shared" si="97"/>
        <v>0</v>
      </c>
      <c r="AY74" s="206"/>
      <c r="AZ74" s="206"/>
      <c r="BA74" s="207">
        <f t="shared" si="98"/>
        <v>0</v>
      </c>
      <c r="BB74" s="206"/>
      <c r="BC74" s="206"/>
      <c r="BD74" s="207">
        <f t="shared" si="99"/>
        <v>0</v>
      </c>
      <c r="BE74" s="206"/>
      <c r="BF74" s="206"/>
      <c r="BG74" s="207">
        <f t="shared" si="100"/>
        <v>0</v>
      </c>
      <c r="BH74" s="206"/>
      <c r="BI74" s="206"/>
      <c r="BJ74" s="207">
        <f t="shared" si="101"/>
        <v>0</v>
      </c>
      <c r="BK74" s="206"/>
      <c r="BL74" s="206"/>
      <c r="BM74" s="207">
        <f t="shared" si="102"/>
        <v>0</v>
      </c>
      <c r="BN74" s="206"/>
      <c r="BO74" s="206"/>
      <c r="BP74" s="207">
        <f t="shared" si="103"/>
        <v>0</v>
      </c>
      <c r="BQ74" s="206"/>
      <c r="BR74" s="206"/>
      <c r="BS74" s="207">
        <f t="shared" si="104"/>
        <v>0</v>
      </c>
      <c r="BT74" s="206"/>
      <c r="BU74" s="206"/>
      <c r="BV74" s="207">
        <f t="shared" si="105"/>
        <v>0</v>
      </c>
      <c r="BW74" s="206"/>
      <c r="BX74" s="206"/>
      <c r="BY74" s="207">
        <f t="shared" si="106"/>
        <v>0</v>
      </c>
      <c r="BZ74" s="206"/>
      <c r="CA74" s="206"/>
      <c r="CB74" s="207">
        <f t="shared" si="107"/>
        <v>0</v>
      </c>
      <c r="CC74" s="206"/>
      <c r="CD74" s="206"/>
      <c r="CE74" s="207">
        <f t="shared" si="108"/>
        <v>0</v>
      </c>
      <c r="CF74" s="206"/>
      <c r="CG74" s="206"/>
      <c r="CH74" s="207">
        <f t="shared" si="109"/>
        <v>0</v>
      </c>
      <c r="CI74" s="206"/>
      <c r="CJ74" s="206"/>
      <c r="CK74" s="207">
        <f t="shared" si="110"/>
        <v>0</v>
      </c>
      <c r="CL74" s="206"/>
      <c r="CM74" s="206"/>
      <c r="CN74" s="207">
        <f t="shared" si="111"/>
        <v>0</v>
      </c>
      <c r="CO74" s="206"/>
      <c r="CP74" s="206"/>
      <c r="CQ74" s="207">
        <f t="shared" si="112"/>
        <v>0</v>
      </c>
      <c r="CR74" s="206"/>
      <c r="CS74" s="206"/>
      <c r="CT74" s="207">
        <f t="shared" si="113"/>
        <v>0</v>
      </c>
      <c r="CU74" s="206"/>
      <c r="CV74" s="206"/>
      <c r="CW74" s="207">
        <f t="shared" si="114"/>
        <v>0</v>
      </c>
      <c r="CX74" s="206"/>
      <c r="CY74" s="206"/>
      <c r="CZ74" s="207">
        <f t="shared" si="115"/>
        <v>0</v>
      </c>
      <c r="DA74" s="206"/>
      <c r="DB74" s="206"/>
      <c r="DC74" s="207">
        <f t="shared" si="116"/>
        <v>0</v>
      </c>
      <c r="DD74" s="206"/>
      <c r="DE74" s="206"/>
      <c r="DF74" s="207">
        <f t="shared" si="117"/>
        <v>0</v>
      </c>
      <c r="DG74" s="206"/>
      <c r="DH74" s="206"/>
      <c r="DI74" s="207">
        <f t="shared" si="118"/>
        <v>0</v>
      </c>
      <c r="DJ74" s="206"/>
      <c r="DK74" s="206"/>
      <c r="DL74" s="207">
        <f t="shared" si="119"/>
        <v>0</v>
      </c>
      <c r="DM74" s="206"/>
      <c r="DN74" s="206"/>
      <c r="DO74" s="207">
        <f t="shared" si="120"/>
        <v>0</v>
      </c>
      <c r="DP74" s="206"/>
      <c r="DQ74" s="206"/>
      <c r="DR74" s="207">
        <f t="shared" si="121"/>
        <v>0</v>
      </c>
      <c r="DS74" s="206"/>
      <c r="DT74" s="206"/>
      <c r="DU74" s="207">
        <f t="shared" si="122"/>
        <v>0</v>
      </c>
      <c r="DV74" s="206"/>
      <c r="DW74" s="206"/>
      <c r="DX74" s="207">
        <f t="shared" si="123"/>
        <v>0</v>
      </c>
    </row>
    <row r="75" spans="1:128" x14ac:dyDescent="0.2">
      <c r="A75" s="39">
        <f t="shared" si="41"/>
        <v>61</v>
      </c>
      <c r="B75" s="184"/>
      <c r="C75" s="184"/>
      <c r="D75" s="185"/>
      <c r="E75" s="38">
        <f t="shared" si="124"/>
        <v>42917</v>
      </c>
      <c r="F75" s="190"/>
      <c r="G75" s="206"/>
      <c r="H75" s="207"/>
      <c r="I75" s="206"/>
      <c r="J75" s="206"/>
      <c r="K75" s="207">
        <f t="shared" si="84"/>
        <v>0</v>
      </c>
      <c r="L75" s="206"/>
      <c r="M75" s="206"/>
      <c r="N75" s="207">
        <f t="shared" si="85"/>
        <v>0</v>
      </c>
      <c r="O75" s="206"/>
      <c r="P75" s="206"/>
      <c r="Q75" s="207">
        <f t="shared" si="86"/>
        <v>0</v>
      </c>
      <c r="R75" s="206"/>
      <c r="S75" s="206"/>
      <c r="T75" s="207">
        <f t="shared" si="87"/>
        <v>0</v>
      </c>
      <c r="U75" s="206"/>
      <c r="V75" s="206"/>
      <c r="W75" s="207">
        <f t="shared" si="88"/>
        <v>0</v>
      </c>
      <c r="X75" s="206"/>
      <c r="Y75" s="206"/>
      <c r="Z75" s="207">
        <f t="shared" si="89"/>
        <v>0</v>
      </c>
      <c r="AA75" s="206"/>
      <c r="AB75" s="206"/>
      <c r="AC75" s="207">
        <f t="shared" si="90"/>
        <v>0</v>
      </c>
      <c r="AD75" s="206"/>
      <c r="AE75" s="206"/>
      <c r="AF75" s="207">
        <f t="shared" si="91"/>
        <v>0</v>
      </c>
      <c r="AG75" s="206"/>
      <c r="AH75" s="206"/>
      <c r="AI75" s="207">
        <f t="shared" si="92"/>
        <v>0</v>
      </c>
      <c r="AJ75" s="206"/>
      <c r="AK75" s="206"/>
      <c r="AL75" s="207">
        <f t="shared" si="93"/>
        <v>0</v>
      </c>
      <c r="AM75" s="206"/>
      <c r="AN75" s="206"/>
      <c r="AO75" s="207">
        <f t="shared" si="94"/>
        <v>0</v>
      </c>
      <c r="AP75" s="206"/>
      <c r="AQ75" s="206"/>
      <c r="AR75" s="207">
        <f t="shared" si="95"/>
        <v>0</v>
      </c>
      <c r="AS75" s="206"/>
      <c r="AT75" s="206"/>
      <c r="AU75" s="207">
        <f t="shared" si="96"/>
        <v>0</v>
      </c>
      <c r="AV75" s="206"/>
      <c r="AW75" s="206"/>
      <c r="AX75" s="207">
        <f t="shared" si="97"/>
        <v>0</v>
      </c>
      <c r="AY75" s="206"/>
      <c r="AZ75" s="206"/>
      <c r="BA75" s="207">
        <f t="shared" si="98"/>
        <v>0</v>
      </c>
      <c r="BB75" s="206"/>
      <c r="BC75" s="206"/>
      <c r="BD75" s="207">
        <f t="shared" si="99"/>
        <v>0</v>
      </c>
      <c r="BE75" s="206"/>
      <c r="BF75" s="206"/>
      <c r="BG75" s="207">
        <f t="shared" si="100"/>
        <v>0</v>
      </c>
      <c r="BH75" s="206"/>
      <c r="BI75" s="206"/>
      <c r="BJ75" s="207">
        <f t="shared" si="101"/>
        <v>0</v>
      </c>
      <c r="BK75" s="206"/>
      <c r="BL75" s="206"/>
      <c r="BM75" s="207">
        <f t="shared" si="102"/>
        <v>0</v>
      </c>
      <c r="BN75" s="206"/>
      <c r="BO75" s="206"/>
      <c r="BP75" s="207">
        <f t="shared" si="103"/>
        <v>0</v>
      </c>
      <c r="BQ75" s="206"/>
      <c r="BR75" s="206"/>
      <c r="BS75" s="207">
        <f t="shared" si="104"/>
        <v>0</v>
      </c>
      <c r="BT75" s="206"/>
      <c r="BU75" s="206"/>
      <c r="BV75" s="207">
        <f t="shared" si="105"/>
        <v>0</v>
      </c>
      <c r="BW75" s="206"/>
      <c r="BX75" s="206"/>
      <c r="BY75" s="207">
        <f t="shared" si="106"/>
        <v>0</v>
      </c>
      <c r="BZ75" s="206"/>
      <c r="CA75" s="206"/>
      <c r="CB75" s="207">
        <f t="shared" si="107"/>
        <v>0</v>
      </c>
      <c r="CC75" s="206"/>
      <c r="CD75" s="206"/>
      <c r="CE75" s="207">
        <f t="shared" si="108"/>
        <v>0</v>
      </c>
      <c r="CF75" s="206"/>
      <c r="CG75" s="206"/>
      <c r="CH75" s="207">
        <f t="shared" si="109"/>
        <v>0</v>
      </c>
      <c r="CI75" s="206"/>
      <c r="CJ75" s="206"/>
      <c r="CK75" s="207">
        <f t="shared" si="110"/>
        <v>0</v>
      </c>
      <c r="CL75" s="206"/>
      <c r="CM75" s="206"/>
      <c r="CN75" s="207">
        <f t="shared" si="111"/>
        <v>0</v>
      </c>
      <c r="CO75" s="206"/>
      <c r="CP75" s="206"/>
      <c r="CQ75" s="207">
        <f t="shared" si="112"/>
        <v>0</v>
      </c>
      <c r="CR75" s="206"/>
      <c r="CS75" s="206"/>
      <c r="CT75" s="207">
        <f t="shared" si="113"/>
        <v>0</v>
      </c>
      <c r="CU75" s="206"/>
      <c r="CV75" s="206"/>
      <c r="CW75" s="207">
        <f t="shared" si="114"/>
        <v>0</v>
      </c>
      <c r="CX75" s="206"/>
      <c r="CY75" s="206"/>
      <c r="CZ75" s="207">
        <f t="shared" si="115"/>
        <v>0</v>
      </c>
      <c r="DA75" s="206"/>
      <c r="DB75" s="206"/>
      <c r="DC75" s="207">
        <f t="shared" si="116"/>
        <v>0</v>
      </c>
      <c r="DD75" s="206"/>
      <c r="DE75" s="206"/>
      <c r="DF75" s="207">
        <f t="shared" si="117"/>
        <v>0</v>
      </c>
      <c r="DG75" s="206"/>
      <c r="DH75" s="206"/>
      <c r="DI75" s="207">
        <f t="shared" si="118"/>
        <v>0</v>
      </c>
      <c r="DJ75" s="206"/>
      <c r="DK75" s="206"/>
      <c r="DL75" s="207">
        <f t="shared" si="119"/>
        <v>0</v>
      </c>
      <c r="DM75" s="206"/>
      <c r="DN75" s="206"/>
      <c r="DO75" s="207">
        <f t="shared" si="120"/>
        <v>0</v>
      </c>
      <c r="DP75" s="206"/>
      <c r="DQ75" s="206"/>
      <c r="DR75" s="207">
        <f t="shared" si="121"/>
        <v>0</v>
      </c>
      <c r="DS75" s="206"/>
      <c r="DT75" s="206"/>
      <c r="DU75" s="207">
        <f t="shared" si="122"/>
        <v>0</v>
      </c>
      <c r="DV75" s="206"/>
      <c r="DW75" s="206"/>
      <c r="DX75" s="207">
        <f t="shared" si="123"/>
        <v>0</v>
      </c>
    </row>
    <row r="76" spans="1:128" x14ac:dyDescent="0.2">
      <c r="A76" s="39">
        <f t="shared" si="41"/>
        <v>62</v>
      </c>
      <c r="B76" s="184"/>
      <c r="C76" s="184"/>
      <c r="D76" s="185"/>
      <c r="E76" s="38">
        <f t="shared" si="124"/>
        <v>42917</v>
      </c>
      <c r="F76" s="190"/>
      <c r="G76" s="206"/>
      <c r="H76" s="207"/>
      <c r="I76" s="206"/>
      <c r="J76" s="206"/>
      <c r="K76" s="207">
        <f t="shared" si="84"/>
        <v>0</v>
      </c>
      <c r="L76" s="206"/>
      <c r="M76" s="206"/>
      <c r="N76" s="207">
        <f t="shared" si="85"/>
        <v>0</v>
      </c>
      <c r="O76" s="206"/>
      <c r="P76" s="206"/>
      <c r="Q76" s="207">
        <f t="shared" si="86"/>
        <v>0</v>
      </c>
      <c r="R76" s="206"/>
      <c r="S76" s="206"/>
      <c r="T76" s="207">
        <f t="shared" si="87"/>
        <v>0</v>
      </c>
      <c r="U76" s="206"/>
      <c r="V76" s="206"/>
      <c r="W76" s="207">
        <f t="shared" si="88"/>
        <v>0</v>
      </c>
      <c r="X76" s="206"/>
      <c r="Y76" s="206"/>
      <c r="Z76" s="207">
        <f t="shared" si="89"/>
        <v>0</v>
      </c>
      <c r="AA76" s="206"/>
      <c r="AB76" s="206"/>
      <c r="AC76" s="207">
        <f t="shared" si="90"/>
        <v>0</v>
      </c>
      <c r="AD76" s="206"/>
      <c r="AE76" s="206"/>
      <c r="AF76" s="207">
        <f t="shared" si="91"/>
        <v>0</v>
      </c>
      <c r="AG76" s="206"/>
      <c r="AH76" s="206"/>
      <c r="AI76" s="207">
        <f t="shared" si="92"/>
        <v>0</v>
      </c>
      <c r="AJ76" s="206"/>
      <c r="AK76" s="206"/>
      <c r="AL76" s="207">
        <f t="shared" si="93"/>
        <v>0</v>
      </c>
      <c r="AM76" s="206"/>
      <c r="AN76" s="206"/>
      <c r="AO76" s="207">
        <f t="shared" si="94"/>
        <v>0</v>
      </c>
      <c r="AP76" s="206"/>
      <c r="AQ76" s="206"/>
      <c r="AR76" s="207">
        <f t="shared" si="95"/>
        <v>0</v>
      </c>
      <c r="AS76" s="206"/>
      <c r="AT76" s="206"/>
      <c r="AU76" s="207">
        <f t="shared" si="96"/>
        <v>0</v>
      </c>
      <c r="AV76" s="206"/>
      <c r="AW76" s="206"/>
      <c r="AX76" s="207">
        <f t="shared" si="97"/>
        <v>0</v>
      </c>
      <c r="AY76" s="206"/>
      <c r="AZ76" s="206"/>
      <c r="BA76" s="207">
        <f t="shared" si="98"/>
        <v>0</v>
      </c>
      <c r="BB76" s="206"/>
      <c r="BC76" s="206"/>
      <c r="BD76" s="207">
        <f t="shared" si="99"/>
        <v>0</v>
      </c>
      <c r="BE76" s="206"/>
      <c r="BF76" s="206"/>
      <c r="BG76" s="207">
        <f t="shared" si="100"/>
        <v>0</v>
      </c>
      <c r="BH76" s="206"/>
      <c r="BI76" s="206"/>
      <c r="BJ76" s="207">
        <f t="shared" si="101"/>
        <v>0</v>
      </c>
      <c r="BK76" s="206"/>
      <c r="BL76" s="206"/>
      <c r="BM76" s="207">
        <f t="shared" si="102"/>
        <v>0</v>
      </c>
      <c r="BN76" s="206"/>
      <c r="BO76" s="206"/>
      <c r="BP76" s="207">
        <f t="shared" si="103"/>
        <v>0</v>
      </c>
      <c r="BQ76" s="206"/>
      <c r="BR76" s="206"/>
      <c r="BS76" s="207">
        <f t="shared" si="104"/>
        <v>0</v>
      </c>
      <c r="BT76" s="206"/>
      <c r="BU76" s="206"/>
      <c r="BV76" s="207">
        <f t="shared" si="105"/>
        <v>0</v>
      </c>
      <c r="BW76" s="206"/>
      <c r="BX76" s="206"/>
      <c r="BY76" s="207">
        <f t="shared" si="106"/>
        <v>0</v>
      </c>
      <c r="BZ76" s="206"/>
      <c r="CA76" s="206"/>
      <c r="CB76" s="207">
        <f t="shared" si="107"/>
        <v>0</v>
      </c>
      <c r="CC76" s="206"/>
      <c r="CD76" s="206"/>
      <c r="CE76" s="207">
        <f t="shared" si="108"/>
        <v>0</v>
      </c>
      <c r="CF76" s="206"/>
      <c r="CG76" s="206"/>
      <c r="CH76" s="207">
        <f t="shared" si="109"/>
        <v>0</v>
      </c>
      <c r="CI76" s="206"/>
      <c r="CJ76" s="206"/>
      <c r="CK76" s="207">
        <f t="shared" si="110"/>
        <v>0</v>
      </c>
      <c r="CL76" s="206"/>
      <c r="CM76" s="206"/>
      <c r="CN76" s="207">
        <f t="shared" si="111"/>
        <v>0</v>
      </c>
      <c r="CO76" s="206"/>
      <c r="CP76" s="206"/>
      <c r="CQ76" s="207">
        <f t="shared" si="112"/>
        <v>0</v>
      </c>
      <c r="CR76" s="206"/>
      <c r="CS76" s="206"/>
      <c r="CT76" s="207">
        <f t="shared" si="113"/>
        <v>0</v>
      </c>
      <c r="CU76" s="206"/>
      <c r="CV76" s="206"/>
      <c r="CW76" s="207">
        <f t="shared" si="114"/>
        <v>0</v>
      </c>
      <c r="CX76" s="206"/>
      <c r="CY76" s="206"/>
      <c r="CZ76" s="207">
        <f t="shared" si="115"/>
        <v>0</v>
      </c>
      <c r="DA76" s="206"/>
      <c r="DB76" s="206"/>
      <c r="DC76" s="207">
        <f t="shared" si="116"/>
        <v>0</v>
      </c>
      <c r="DD76" s="206"/>
      <c r="DE76" s="206"/>
      <c r="DF76" s="207">
        <f t="shared" si="117"/>
        <v>0</v>
      </c>
      <c r="DG76" s="206"/>
      <c r="DH76" s="206"/>
      <c r="DI76" s="207">
        <f t="shared" si="118"/>
        <v>0</v>
      </c>
      <c r="DJ76" s="206"/>
      <c r="DK76" s="206"/>
      <c r="DL76" s="207">
        <f t="shared" si="119"/>
        <v>0</v>
      </c>
      <c r="DM76" s="206"/>
      <c r="DN76" s="206"/>
      <c r="DO76" s="207">
        <f t="shared" si="120"/>
        <v>0</v>
      </c>
      <c r="DP76" s="206"/>
      <c r="DQ76" s="206"/>
      <c r="DR76" s="207">
        <f t="shared" si="121"/>
        <v>0</v>
      </c>
      <c r="DS76" s="206"/>
      <c r="DT76" s="206"/>
      <c r="DU76" s="207">
        <f t="shared" si="122"/>
        <v>0</v>
      </c>
      <c r="DV76" s="206"/>
      <c r="DW76" s="206"/>
      <c r="DX76" s="207">
        <f t="shared" si="123"/>
        <v>0</v>
      </c>
    </row>
    <row r="77" spans="1:128" x14ac:dyDescent="0.2">
      <c r="A77" s="39">
        <f t="shared" si="41"/>
        <v>63</v>
      </c>
      <c r="B77" s="184"/>
      <c r="C77" s="184"/>
      <c r="D77" s="185"/>
      <c r="E77" s="38">
        <f t="shared" si="124"/>
        <v>42917</v>
      </c>
      <c r="F77" s="190"/>
      <c r="G77" s="206"/>
      <c r="H77" s="207"/>
      <c r="I77" s="206"/>
      <c r="J77" s="206"/>
      <c r="K77" s="207">
        <f t="shared" si="84"/>
        <v>0</v>
      </c>
      <c r="L77" s="206"/>
      <c r="M77" s="206"/>
      <c r="N77" s="207">
        <f t="shared" si="85"/>
        <v>0</v>
      </c>
      <c r="O77" s="206"/>
      <c r="P77" s="206"/>
      <c r="Q77" s="207">
        <f t="shared" si="86"/>
        <v>0</v>
      </c>
      <c r="R77" s="206"/>
      <c r="S77" s="206"/>
      <c r="T77" s="207">
        <f t="shared" si="87"/>
        <v>0</v>
      </c>
      <c r="U77" s="206"/>
      <c r="V77" s="206"/>
      <c r="W77" s="207">
        <f t="shared" si="88"/>
        <v>0</v>
      </c>
      <c r="X77" s="206"/>
      <c r="Y77" s="206"/>
      <c r="Z77" s="207">
        <f t="shared" si="89"/>
        <v>0</v>
      </c>
      <c r="AA77" s="206"/>
      <c r="AB77" s="206"/>
      <c r="AC77" s="207">
        <f t="shared" si="90"/>
        <v>0</v>
      </c>
      <c r="AD77" s="206"/>
      <c r="AE77" s="206"/>
      <c r="AF77" s="207">
        <f t="shared" si="91"/>
        <v>0</v>
      </c>
      <c r="AG77" s="206"/>
      <c r="AH77" s="206"/>
      <c r="AI77" s="207">
        <f t="shared" si="92"/>
        <v>0</v>
      </c>
      <c r="AJ77" s="206"/>
      <c r="AK77" s="206"/>
      <c r="AL77" s="207">
        <f t="shared" si="93"/>
        <v>0</v>
      </c>
      <c r="AM77" s="206"/>
      <c r="AN77" s="206"/>
      <c r="AO77" s="207">
        <f t="shared" si="94"/>
        <v>0</v>
      </c>
      <c r="AP77" s="206"/>
      <c r="AQ77" s="206"/>
      <c r="AR77" s="207">
        <f t="shared" si="95"/>
        <v>0</v>
      </c>
      <c r="AS77" s="206"/>
      <c r="AT77" s="206"/>
      <c r="AU77" s="207">
        <f t="shared" si="96"/>
        <v>0</v>
      </c>
      <c r="AV77" s="206"/>
      <c r="AW77" s="206"/>
      <c r="AX77" s="207">
        <f t="shared" si="97"/>
        <v>0</v>
      </c>
      <c r="AY77" s="206"/>
      <c r="AZ77" s="206"/>
      <c r="BA77" s="207">
        <f t="shared" si="98"/>
        <v>0</v>
      </c>
      <c r="BB77" s="206"/>
      <c r="BC77" s="206"/>
      <c r="BD77" s="207">
        <f t="shared" si="99"/>
        <v>0</v>
      </c>
      <c r="BE77" s="206"/>
      <c r="BF77" s="206"/>
      <c r="BG77" s="207">
        <f t="shared" si="100"/>
        <v>0</v>
      </c>
      <c r="BH77" s="206"/>
      <c r="BI77" s="206"/>
      <c r="BJ77" s="207">
        <f t="shared" si="101"/>
        <v>0</v>
      </c>
      <c r="BK77" s="206"/>
      <c r="BL77" s="206"/>
      <c r="BM77" s="207">
        <f t="shared" si="102"/>
        <v>0</v>
      </c>
      <c r="BN77" s="206"/>
      <c r="BO77" s="206"/>
      <c r="BP77" s="207">
        <f t="shared" si="103"/>
        <v>0</v>
      </c>
      <c r="BQ77" s="206"/>
      <c r="BR77" s="206"/>
      <c r="BS77" s="207">
        <f t="shared" si="104"/>
        <v>0</v>
      </c>
      <c r="BT77" s="206"/>
      <c r="BU77" s="206"/>
      <c r="BV77" s="207">
        <f t="shared" si="105"/>
        <v>0</v>
      </c>
      <c r="BW77" s="206"/>
      <c r="BX77" s="206"/>
      <c r="BY77" s="207">
        <f t="shared" si="106"/>
        <v>0</v>
      </c>
      <c r="BZ77" s="206"/>
      <c r="CA77" s="206"/>
      <c r="CB77" s="207">
        <f t="shared" si="107"/>
        <v>0</v>
      </c>
      <c r="CC77" s="206"/>
      <c r="CD77" s="206"/>
      <c r="CE77" s="207">
        <f t="shared" si="108"/>
        <v>0</v>
      </c>
      <c r="CF77" s="206"/>
      <c r="CG77" s="206"/>
      <c r="CH77" s="207">
        <f t="shared" si="109"/>
        <v>0</v>
      </c>
      <c r="CI77" s="206"/>
      <c r="CJ77" s="206"/>
      <c r="CK77" s="207">
        <f t="shared" si="110"/>
        <v>0</v>
      </c>
      <c r="CL77" s="206"/>
      <c r="CM77" s="206"/>
      <c r="CN77" s="207">
        <f t="shared" si="111"/>
        <v>0</v>
      </c>
      <c r="CO77" s="206"/>
      <c r="CP77" s="206"/>
      <c r="CQ77" s="207">
        <f t="shared" si="112"/>
        <v>0</v>
      </c>
      <c r="CR77" s="206"/>
      <c r="CS77" s="206"/>
      <c r="CT77" s="207">
        <f t="shared" si="113"/>
        <v>0</v>
      </c>
      <c r="CU77" s="206"/>
      <c r="CV77" s="206"/>
      <c r="CW77" s="207">
        <f t="shared" si="114"/>
        <v>0</v>
      </c>
      <c r="CX77" s="206"/>
      <c r="CY77" s="206"/>
      <c r="CZ77" s="207">
        <f t="shared" si="115"/>
        <v>0</v>
      </c>
      <c r="DA77" s="206"/>
      <c r="DB77" s="206"/>
      <c r="DC77" s="207">
        <f t="shared" si="116"/>
        <v>0</v>
      </c>
      <c r="DD77" s="206"/>
      <c r="DE77" s="206"/>
      <c r="DF77" s="207">
        <f t="shared" si="117"/>
        <v>0</v>
      </c>
      <c r="DG77" s="206"/>
      <c r="DH77" s="206"/>
      <c r="DI77" s="207">
        <f t="shared" si="118"/>
        <v>0</v>
      </c>
      <c r="DJ77" s="206"/>
      <c r="DK77" s="206"/>
      <c r="DL77" s="207">
        <f t="shared" si="119"/>
        <v>0</v>
      </c>
      <c r="DM77" s="206"/>
      <c r="DN77" s="206"/>
      <c r="DO77" s="207">
        <f t="shared" si="120"/>
        <v>0</v>
      </c>
      <c r="DP77" s="206"/>
      <c r="DQ77" s="206"/>
      <c r="DR77" s="207">
        <f t="shared" si="121"/>
        <v>0</v>
      </c>
      <c r="DS77" s="206"/>
      <c r="DT77" s="206"/>
      <c r="DU77" s="207">
        <f t="shared" si="122"/>
        <v>0</v>
      </c>
      <c r="DV77" s="206"/>
      <c r="DW77" s="206"/>
      <c r="DX77" s="207">
        <f t="shared" si="123"/>
        <v>0</v>
      </c>
    </row>
    <row r="78" spans="1:128" x14ac:dyDescent="0.2">
      <c r="A78" s="39">
        <f t="shared" si="41"/>
        <v>64</v>
      </c>
      <c r="B78" s="184"/>
      <c r="C78" s="184"/>
      <c r="D78" s="185"/>
      <c r="E78" s="38">
        <f t="shared" si="124"/>
        <v>42917</v>
      </c>
      <c r="F78" s="190"/>
      <c r="G78" s="206"/>
      <c r="H78" s="207"/>
      <c r="I78" s="206"/>
      <c r="J78" s="206"/>
      <c r="K78" s="207">
        <f t="shared" si="84"/>
        <v>0</v>
      </c>
      <c r="L78" s="206"/>
      <c r="M78" s="206"/>
      <c r="N78" s="207">
        <f t="shared" si="85"/>
        <v>0</v>
      </c>
      <c r="O78" s="206"/>
      <c r="P78" s="206"/>
      <c r="Q78" s="207">
        <f t="shared" si="86"/>
        <v>0</v>
      </c>
      <c r="R78" s="206"/>
      <c r="S78" s="206"/>
      <c r="T78" s="207">
        <f t="shared" si="87"/>
        <v>0</v>
      </c>
      <c r="U78" s="206"/>
      <c r="V78" s="206"/>
      <c r="W78" s="207">
        <f t="shared" si="88"/>
        <v>0</v>
      </c>
      <c r="X78" s="206"/>
      <c r="Y78" s="206"/>
      <c r="Z78" s="207">
        <f t="shared" si="89"/>
        <v>0</v>
      </c>
      <c r="AA78" s="206"/>
      <c r="AB78" s="206"/>
      <c r="AC78" s="207">
        <f t="shared" si="90"/>
        <v>0</v>
      </c>
      <c r="AD78" s="206"/>
      <c r="AE78" s="206"/>
      <c r="AF78" s="207">
        <f t="shared" si="91"/>
        <v>0</v>
      </c>
      <c r="AG78" s="206"/>
      <c r="AH78" s="206"/>
      <c r="AI78" s="207">
        <f t="shared" si="92"/>
        <v>0</v>
      </c>
      <c r="AJ78" s="206"/>
      <c r="AK78" s="206"/>
      <c r="AL78" s="207">
        <f t="shared" si="93"/>
        <v>0</v>
      </c>
      <c r="AM78" s="206"/>
      <c r="AN78" s="206"/>
      <c r="AO78" s="207">
        <f t="shared" si="94"/>
        <v>0</v>
      </c>
      <c r="AP78" s="206"/>
      <c r="AQ78" s="206"/>
      <c r="AR78" s="207">
        <f t="shared" si="95"/>
        <v>0</v>
      </c>
      <c r="AS78" s="206"/>
      <c r="AT78" s="206"/>
      <c r="AU78" s="207">
        <f t="shared" si="96"/>
        <v>0</v>
      </c>
      <c r="AV78" s="206"/>
      <c r="AW78" s="206"/>
      <c r="AX78" s="207">
        <f t="shared" si="97"/>
        <v>0</v>
      </c>
      <c r="AY78" s="206"/>
      <c r="AZ78" s="206"/>
      <c r="BA78" s="207">
        <f t="shared" si="98"/>
        <v>0</v>
      </c>
      <c r="BB78" s="206"/>
      <c r="BC78" s="206"/>
      <c r="BD78" s="207">
        <f t="shared" si="99"/>
        <v>0</v>
      </c>
      <c r="BE78" s="206"/>
      <c r="BF78" s="206"/>
      <c r="BG78" s="207">
        <f t="shared" si="100"/>
        <v>0</v>
      </c>
      <c r="BH78" s="206"/>
      <c r="BI78" s="206"/>
      <c r="BJ78" s="207">
        <f t="shared" si="101"/>
        <v>0</v>
      </c>
      <c r="BK78" s="206"/>
      <c r="BL78" s="206"/>
      <c r="BM78" s="207">
        <f t="shared" si="102"/>
        <v>0</v>
      </c>
      <c r="BN78" s="206"/>
      <c r="BO78" s="206"/>
      <c r="BP78" s="207">
        <f t="shared" si="103"/>
        <v>0</v>
      </c>
      <c r="BQ78" s="206"/>
      <c r="BR78" s="206"/>
      <c r="BS78" s="207">
        <f t="shared" si="104"/>
        <v>0</v>
      </c>
      <c r="BT78" s="206"/>
      <c r="BU78" s="206"/>
      <c r="BV78" s="207">
        <f t="shared" si="105"/>
        <v>0</v>
      </c>
      <c r="BW78" s="206"/>
      <c r="BX78" s="206"/>
      <c r="BY78" s="207">
        <f t="shared" si="106"/>
        <v>0</v>
      </c>
      <c r="BZ78" s="206"/>
      <c r="CA78" s="206"/>
      <c r="CB78" s="207">
        <f t="shared" si="107"/>
        <v>0</v>
      </c>
      <c r="CC78" s="206"/>
      <c r="CD78" s="206"/>
      <c r="CE78" s="207">
        <f t="shared" si="108"/>
        <v>0</v>
      </c>
      <c r="CF78" s="206"/>
      <c r="CG78" s="206"/>
      <c r="CH78" s="207">
        <f t="shared" si="109"/>
        <v>0</v>
      </c>
      <c r="CI78" s="206"/>
      <c r="CJ78" s="206"/>
      <c r="CK78" s="207">
        <f t="shared" si="110"/>
        <v>0</v>
      </c>
      <c r="CL78" s="206"/>
      <c r="CM78" s="206"/>
      <c r="CN78" s="207">
        <f t="shared" si="111"/>
        <v>0</v>
      </c>
      <c r="CO78" s="206"/>
      <c r="CP78" s="206"/>
      <c r="CQ78" s="207">
        <f t="shared" si="112"/>
        <v>0</v>
      </c>
      <c r="CR78" s="206"/>
      <c r="CS78" s="206"/>
      <c r="CT78" s="207">
        <f t="shared" si="113"/>
        <v>0</v>
      </c>
      <c r="CU78" s="206"/>
      <c r="CV78" s="206"/>
      <c r="CW78" s="207">
        <f t="shared" si="114"/>
        <v>0</v>
      </c>
      <c r="CX78" s="206"/>
      <c r="CY78" s="206"/>
      <c r="CZ78" s="207">
        <f t="shared" si="115"/>
        <v>0</v>
      </c>
      <c r="DA78" s="206"/>
      <c r="DB78" s="206"/>
      <c r="DC78" s="207">
        <f t="shared" si="116"/>
        <v>0</v>
      </c>
      <c r="DD78" s="206"/>
      <c r="DE78" s="206"/>
      <c r="DF78" s="207">
        <f t="shared" si="117"/>
        <v>0</v>
      </c>
      <c r="DG78" s="206"/>
      <c r="DH78" s="206"/>
      <c r="DI78" s="207">
        <f t="shared" si="118"/>
        <v>0</v>
      </c>
      <c r="DJ78" s="206"/>
      <c r="DK78" s="206"/>
      <c r="DL78" s="207">
        <f t="shared" si="119"/>
        <v>0</v>
      </c>
      <c r="DM78" s="206"/>
      <c r="DN78" s="206"/>
      <c r="DO78" s="207">
        <f t="shared" si="120"/>
        <v>0</v>
      </c>
      <c r="DP78" s="206"/>
      <c r="DQ78" s="206"/>
      <c r="DR78" s="207">
        <f t="shared" si="121"/>
        <v>0</v>
      </c>
      <c r="DS78" s="206"/>
      <c r="DT78" s="206"/>
      <c r="DU78" s="207">
        <f t="shared" si="122"/>
        <v>0</v>
      </c>
      <c r="DV78" s="206"/>
      <c r="DW78" s="206"/>
      <c r="DX78" s="207">
        <f t="shared" si="123"/>
        <v>0</v>
      </c>
    </row>
    <row r="79" spans="1:128" x14ac:dyDescent="0.2">
      <c r="A79" s="39">
        <f t="shared" si="41"/>
        <v>65</v>
      </c>
      <c r="B79" s="184"/>
      <c r="C79" s="184"/>
      <c r="D79" s="185"/>
      <c r="E79" s="38">
        <f t="shared" ref="E79:E114" si="126">+$D$10</f>
        <v>42917</v>
      </c>
      <c r="F79" s="190"/>
      <c r="G79" s="206"/>
      <c r="H79" s="207"/>
      <c r="I79" s="206"/>
      <c r="J79" s="206"/>
      <c r="K79" s="207">
        <f t="shared" ref="K79:K114" si="127">SUM(I79:J79)</f>
        <v>0</v>
      </c>
      <c r="L79" s="206"/>
      <c r="M79" s="206"/>
      <c r="N79" s="207">
        <f t="shared" ref="N79:N114" si="128">SUM(L79:M79)</f>
        <v>0</v>
      </c>
      <c r="O79" s="206"/>
      <c r="P79" s="206"/>
      <c r="Q79" s="207">
        <f t="shared" ref="Q79:Q114" si="129">SUM(O79:P79)</f>
        <v>0</v>
      </c>
      <c r="R79" s="206"/>
      <c r="S79" s="206"/>
      <c r="T79" s="207">
        <f t="shared" ref="T79:T114" si="130">SUM(R79:S79)</f>
        <v>0</v>
      </c>
      <c r="U79" s="206"/>
      <c r="V79" s="206"/>
      <c r="W79" s="207">
        <f t="shared" ref="W79:W114" si="131">SUM(U79:V79)</f>
        <v>0</v>
      </c>
      <c r="X79" s="206"/>
      <c r="Y79" s="206"/>
      <c r="Z79" s="207">
        <f t="shared" ref="Z79:Z114" si="132">SUM(X79:Y79)</f>
        <v>0</v>
      </c>
      <c r="AA79" s="206"/>
      <c r="AB79" s="206"/>
      <c r="AC79" s="207">
        <f t="shared" ref="AC79:AC114" si="133">SUM(AA79:AB79)</f>
        <v>0</v>
      </c>
      <c r="AD79" s="206"/>
      <c r="AE79" s="206"/>
      <c r="AF79" s="207">
        <f t="shared" ref="AF79:AF114" si="134">SUM(AD79:AE79)</f>
        <v>0</v>
      </c>
      <c r="AG79" s="206"/>
      <c r="AH79" s="206"/>
      <c r="AI79" s="207">
        <f t="shared" ref="AI79:AI114" si="135">SUM(AG79:AH79)</f>
        <v>0</v>
      </c>
      <c r="AJ79" s="206"/>
      <c r="AK79" s="206"/>
      <c r="AL79" s="207">
        <f t="shared" ref="AL79:AL114" si="136">SUM(AJ79:AK79)</f>
        <v>0</v>
      </c>
      <c r="AM79" s="206"/>
      <c r="AN79" s="206"/>
      <c r="AO79" s="207">
        <f t="shared" ref="AO79:AO114" si="137">SUM(AM79:AN79)</f>
        <v>0</v>
      </c>
      <c r="AP79" s="206"/>
      <c r="AQ79" s="206"/>
      <c r="AR79" s="207">
        <f t="shared" ref="AR79:AR114" si="138">SUM(AP79:AQ79)</f>
        <v>0</v>
      </c>
      <c r="AS79" s="206"/>
      <c r="AT79" s="206"/>
      <c r="AU79" s="207">
        <f t="shared" ref="AU79:AU114" si="139">SUM(AS79:AT79)</f>
        <v>0</v>
      </c>
      <c r="AV79" s="206"/>
      <c r="AW79" s="206"/>
      <c r="AX79" s="207">
        <f t="shared" ref="AX79:AX112" si="140">SUM(AV79:AW79)</f>
        <v>0</v>
      </c>
      <c r="AY79" s="206"/>
      <c r="AZ79" s="206"/>
      <c r="BA79" s="207">
        <f t="shared" ref="BA79:BA114" si="141">SUM(AY79:AZ79)</f>
        <v>0</v>
      </c>
      <c r="BB79" s="206"/>
      <c r="BC79" s="206"/>
      <c r="BD79" s="207">
        <f t="shared" ref="BD79:BD114" si="142">SUM(BB79:BC79)</f>
        <v>0</v>
      </c>
      <c r="BE79" s="206"/>
      <c r="BF79" s="206"/>
      <c r="BG79" s="207">
        <f t="shared" ref="BG79:BG114" si="143">SUM(BE79:BF79)</f>
        <v>0</v>
      </c>
      <c r="BH79" s="206"/>
      <c r="BI79" s="206"/>
      <c r="BJ79" s="207">
        <f t="shared" ref="BJ79:BJ114" si="144">SUM(BH79:BI79)</f>
        <v>0</v>
      </c>
      <c r="BK79" s="206"/>
      <c r="BL79" s="206"/>
      <c r="BM79" s="207">
        <f t="shared" ref="BM79:BM114" si="145">SUM(BK79:BL79)</f>
        <v>0</v>
      </c>
      <c r="BN79" s="206"/>
      <c r="BO79" s="206"/>
      <c r="BP79" s="207">
        <f t="shared" ref="BP79:BP114" si="146">SUM(BN79:BO79)</f>
        <v>0</v>
      </c>
      <c r="BQ79" s="206"/>
      <c r="BR79" s="206"/>
      <c r="BS79" s="207">
        <f t="shared" ref="BS79:BS114" si="147">SUM(BQ79:BR79)</f>
        <v>0</v>
      </c>
      <c r="BT79" s="206"/>
      <c r="BU79" s="206"/>
      <c r="BV79" s="207">
        <f t="shared" ref="BV79:BV114" si="148">SUM(BT79:BU79)</f>
        <v>0</v>
      </c>
      <c r="BW79" s="206"/>
      <c r="BX79" s="206"/>
      <c r="BY79" s="207">
        <f t="shared" ref="BY79:BY114" si="149">SUM(BW79:BX79)</f>
        <v>0</v>
      </c>
      <c r="BZ79" s="206"/>
      <c r="CA79" s="206"/>
      <c r="CB79" s="207">
        <f t="shared" ref="CB79:CB114" si="150">SUM(BZ79:CA79)</f>
        <v>0</v>
      </c>
      <c r="CC79" s="206"/>
      <c r="CD79" s="206"/>
      <c r="CE79" s="207">
        <f t="shared" ref="CE79:CE114" si="151">SUM(CC79:CD79)</f>
        <v>0</v>
      </c>
      <c r="CF79" s="206"/>
      <c r="CG79" s="206"/>
      <c r="CH79" s="207">
        <f t="shared" ref="CH79:CH114" si="152">SUM(CF79:CG79)</f>
        <v>0</v>
      </c>
      <c r="CI79" s="206"/>
      <c r="CJ79" s="206"/>
      <c r="CK79" s="207">
        <f t="shared" ref="CK79:CK114" si="153">SUM(CI79:CJ79)</f>
        <v>0</v>
      </c>
      <c r="CL79" s="206"/>
      <c r="CM79" s="206"/>
      <c r="CN79" s="207">
        <f t="shared" ref="CN79:CN114" si="154">SUM(CL79:CM79)</f>
        <v>0</v>
      </c>
      <c r="CO79" s="206"/>
      <c r="CP79" s="206"/>
      <c r="CQ79" s="207">
        <f t="shared" ref="CQ79:CQ114" si="155">SUM(CO79:CP79)</f>
        <v>0</v>
      </c>
      <c r="CR79" s="206"/>
      <c r="CS79" s="206"/>
      <c r="CT79" s="207">
        <f t="shared" ref="CT79:CT114" si="156">SUM(CR79:CS79)</f>
        <v>0</v>
      </c>
      <c r="CU79" s="206"/>
      <c r="CV79" s="206"/>
      <c r="CW79" s="207">
        <f t="shared" ref="CW79:CW114" si="157">SUM(CU79:CV79)</f>
        <v>0</v>
      </c>
      <c r="CX79" s="206"/>
      <c r="CY79" s="206"/>
      <c r="CZ79" s="207">
        <f t="shared" ref="CZ79:CZ114" si="158">SUM(CX79:CY79)</f>
        <v>0</v>
      </c>
      <c r="DA79" s="206"/>
      <c r="DB79" s="206"/>
      <c r="DC79" s="207">
        <f t="shared" ref="DC79:DC114" si="159">SUM(DA79:DB79)</f>
        <v>0</v>
      </c>
      <c r="DD79" s="206"/>
      <c r="DE79" s="206"/>
      <c r="DF79" s="207">
        <f t="shared" ref="DF79:DF114" si="160">SUM(DD79:DE79)</f>
        <v>0</v>
      </c>
      <c r="DG79" s="206"/>
      <c r="DH79" s="206"/>
      <c r="DI79" s="207">
        <f t="shared" ref="DI79:DI114" si="161">SUM(DG79:DH79)</f>
        <v>0</v>
      </c>
      <c r="DJ79" s="206"/>
      <c r="DK79" s="206"/>
      <c r="DL79" s="207">
        <f t="shared" ref="DL79:DL114" si="162">SUM(DJ79:DK79)</f>
        <v>0</v>
      </c>
      <c r="DM79" s="206"/>
      <c r="DN79" s="206"/>
      <c r="DO79" s="207">
        <f t="shared" ref="DO79:DO114" si="163">SUM(DM79:DN79)</f>
        <v>0</v>
      </c>
      <c r="DP79" s="206"/>
      <c r="DQ79" s="206"/>
      <c r="DR79" s="207">
        <f t="shared" ref="DR79:DR114" si="164">SUM(DP79:DQ79)</f>
        <v>0</v>
      </c>
      <c r="DS79" s="206"/>
      <c r="DT79" s="206"/>
      <c r="DU79" s="207">
        <f t="shared" ref="DU79:DU114" si="165">SUM(DS79:DT79)</f>
        <v>0</v>
      </c>
      <c r="DV79" s="206"/>
      <c r="DW79" s="206"/>
      <c r="DX79" s="207">
        <f t="shared" ref="DX79:DX114" si="166">SUM(DV79:DW79)</f>
        <v>0</v>
      </c>
    </row>
    <row r="80" spans="1:128" x14ac:dyDescent="0.2">
      <c r="A80" s="39">
        <f t="shared" si="41"/>
        <v>66</v>
      </c>
      <c r="B80" s="184"/>
      <c r="C80" s="184"/>
      <c r="D80" s="185"/>
      <c r="E80" s="38">
        <f t="shared" si="126"/>
        <v>42917</v>
      </c>
      <c r="F80" s="190"/>
      <c r="G80" s="206"/>
      <c r="H80" s="207"/>
      <c r="I80" s="206"/>
      <c r="J80" s="206"/>
      <c r="K80" s="207">
        <f t="shared" si="127"/>
        <v>0</v>
      </c>
      <c r="L80" s="206"/>
      <c r="M80" s="206"/>
      <c r="N80" s="207">
        <f t="shared" si="128"/>
        <v>0</v>
      </c>
      <c r="O80" s="206"/>
      <c r="P80" s="206"/>
      <c r="Q80" s="207">
        <f t="shared" si="129"/>
        <v>0</v>
      </c>
      <c r="R80" s="206"/>
      <c r="S80" s="206"/>
      <c r="T80" s="207">
        <f t="shared" si="130"/>
        <v>0</v>
      </c>
      <c r="U80" s="206"/>
      <c r="V80" s="206"/>
      <c r="W80" s="207">
        <f t="shared" si="131"/>
        <v>0</v>
      </c>
      <c r="X80" s="206"/>
      <c r="Y80" s="206"/>
      <c r="Z80" s="207">
        <f t="shared" si="132"/>
        <v>0</v>
      </c>
      <c r="AA80" s="206"/>
      <c r="AB80" s="206"/>
      <c r="AC80" s="207">
        <f t="shared" si="133"/>
        <v>0</v>
      </c>
      <c r="AD80" s="206"/>
      <c r="AE80" s="206"/>
      <c r="AF80" s="207">
        <f t="shared" si="134"/>
        <v>0</v>
      </c>
      <c r="AG80" s="206"/>
      <c r="AH80" s="206"/>
      <c r="AI80" s="207">
        <f t="shared" si="135"/>
        <v>0</v>
      </c>
      <c r="AJ80" s="206"/>
      <c r="AK80" s="206"/>
      <c r="AL80" s="207">
        <f t="shared" si="136"/>
        <v>0</v>
      </c>
      <c r="AM80" s="206"/>
      <c r="AN80" s="206"/>
      <c r="AO80" s="207">
        <f t="shared" si="137"/>
        <v>0</v>
      </c>
      <c r="AP80" s="206"/>
      <c r="AQ80" s="206"/>
      <c r="AR80" s="207">
        <f t="shared" si="138"/>
        <v>0</v>
      </c>
      <c r="AS80" s="206"/>
      <c r="AT80" s="206"/>
      <c r="AU80" s="207">
        <f t="shared" si="139"/>
        <v>0</v>
      </c>
      <c r="AV80" s="206"/>
      <c r="AW80" s="206"/>
      <c r="AX80" s="207">
        <f t="shared" si="140"/>
        <v>0</v>
      </c>
      <c r="AY80" s="206"/>
      <c r="AZ80" s="206"/>
      <c r="BA80" s="207">
        <f t="shared" si="141"/>
        <v>0</v>
      </c>
      <c r="BB80" s="206"/>
      <c r="BC80" s="206"/>
      <c r="BD80" s="207">
        <f t="shared" si="142"/>
        <v>0</v>
      </c>
      <c r="BE80" s="206"/>
      <c r="BF80" s="206"/>
      <c r="BG80" s="207">
        <f t="shared" si="143"/>
        <v>0</v>
      </c>
      <c r="BH80" s="206"/>
      <c r="BI80" s="206"/>
      <c r="BJ80" s="207">
        <f t="shared" si="144"/>
        <v>0</v>
      </c>
      <c r="BK80" s="206"/>
      <c r="BL80" s="206"/>
      <c r="BM80" s="207">
        <f t="shared" si="145"/>
        <v>0</v>
      </c>
      <c r="BN80" s="206"/>
      <c r="BO80" s="206"/>
      <c r="BP80" s="207">
        <f t="shared" si="146"/>
        <v>0</v>
      </c>
      <c r="BQ80" s="206"/>
      <c r="BR80" s="206"/>
      <c r="BS80" s="207">
        <f t="shared" si="147"/>
        <v>0</v>
      </c>
      <c r="BT80" s="206"/>
      <c r="BU80" s="206"/>
      <c r="BV80" s="207">
        <f t="shared" si="148"/>
        <v>0</v>
      </c>
      <c r="BW80" s="206"/>
      <c r="BX80" s="206"/>
      <c r="BY80" s="207">
        <f t="shared" si="149"/>
        <v>0</v>
      </c>
      <c r="BZ80" s="206"/>
      <c r="CA80" s="206"/>
      <c r="CB80" s="207">
        <f t="shared" si="150"/>
        <v>0</v>
      </c>
      <c r="CC80" s="206"/>
      <c r="CD80" s="206"/>
      <c r="CE80" s="207">
        <f t="shared" si="151"/>
        <v>0</v>
      </c>
      <c r="CF80" s="206"/>
      <c r="CG80" s="206"/>
      <c r="CH80" s="207">
        <f t="shared" si="152"/>
        <v>0</v>
      </c>
      <c r="CI80" s="206"/>
      <c r="CJ80" s="206"/>
      <c r="CK80" s="207">
        <f t="shared" si="153"/>
        <v>0</v>
      </c>
      <c r="CL80" s="206"/>
      <c r="CM80" s="206"/>
      <c r="CN80" s="207">
        <f t="shared" si="154"/>
        <v>0</v>
      </c>
      <c r="CO80" s="206"/>
      <c r="CP80" s="206"/>
      <c r="CQ80" s="207">
        <f t="shared" si="155"/>
        <v>0</v>
      </c>
      <c r="CR80" s="206"/>
      <c r="CS80" s="206"/>
      <c r="CT80" s="207">
        <f t="shared" si="156"/>
        <v>0</v>
      </c>
      <c r="CU80" s="206"/>
      <c r="CV80" s="206"/>
      <c r="CW80" s="207">
        <f t="shared" si="157"/>
        <v>0</v>
      </c>
      <c r="CX80" s="206"/>
      <c r="CY80" s="206"/>
      <c r="CZ80" s="207">
        <f t="shared" si="158"/>
        <v>0</v>
      </c>
      <c r="DA80" s="206"/>
      <c r="DB80" s="206"/>
      <c r="DC80" s="207">
        <f t="shared" si="159"/>
        <v>0</v>
      </c>
      <c r="DD80" s="206"/>
      <c r="DE80" s="206"/>
      <c r="DF80" s="207">
        <f t="shared" si="160"/>
        <v>0</v>
      </c>
      <c r="DG80" s="206"/>
      <c r="DH80" s="206"/>
      <c r="DI80" s="207">
        <f t="shared" si="161"/>
        <v>0</v>
      </c>
      <c r="DJ80" s="206"/>
      <c r="DK80" s="206"/>
      <c r="DL80" s="207">
        <f t="shared" si="162"/>
        <v>0</v>
      </c>
      <c r="DM80" s="206"/>
      <c r="DN80" s="206"/>
      <c r="DO80" s="207">
        <f t="shared" si="163"/>
        <v>0</v>
      </c>
      <c r="DP80" s="206"/>
      <c r="DQ80" s="206"/>
      <c r="DR80" s="207">
        <f t="shared" si="164"/>
        <v>0</v>
      </c>
      <c r="DS80" s="206"/>
      <c r="DT80" s="206"/>
      <c r="DU80" s="207">
        <f t="shared" si="165"/>
        <v>0</v>
      </c>
      <c r="DV80" s="206"/>
      <c r="DW80" s="206"/>
      <c r="DX80" s="207">
        <f t="shared" si="166"/>
        <v>0</v>
      </c>
    </row>
    <row r="81" spans="1:128" x14ac:dyDescent="0.2">
      <c r="A81" s="39">
        <f t="shared" ref="A81:A114" si="167">+A80+1</f>
        <v>67</v>
      </c>
      <c r="B81" s="184"/>
      <c r="C81" s="184"/>
      <c r="D81" s="185"/>
      <c r="E81" s="38">
        <f t="shared" si="126"/>
        <v>42917</v>
      </c>
      <c r="F81" s="190"/>
      <c r="G81" s="206"/>
      <c r="H81" s="207"/>
      <c r="I81" s="206"/>
      <c r="J81" s="206"/>
      <c r="K81" s="207">
        <f t="shared" si="127"/>
        <v>0</v>
      </c>
      <c r="L81" s="206"/>
      <c r="M81" s="206"/>
      <c r="N81" s="207">
        <f t="shared" si="128"/>
        <v>0</v>
      </c>
      <c r="O81" s="206"/>
      <c r="P81" s="206"/>
      <c r="Q81" s="207">
        <f t="shared" si="129"/>
        <v>0</v>
      </c>
      <c r="R81" s="206"/>
      <c r="S81" s="206"/>
      <c r="T81" s="207">
        <f t="shared" si="130"/>
        <v>0</v>
      </c>
      <c r="U81" s="206"/>
      <c r="V81" s="206"/>
      <c r="W81" s="207">
        <f t="shared" si="131"/>
        <v>0</v>
      </c>
      <c r="X81" s="206"/>
      <c r="Y81" s="206"/>
      <c r="Z81" s="207">
        <f t="shared" si="132"/>
        <v>0</v>
      </c>
      <c r="AA81" s="206"/>
      <c r="AB81" s="206"/>
      <c r="AC81" s="207">
        <f t="shared" si="133"/>
        <v>0</v>
      </c>
      <c r="AD81" s="206"/>
      <c r="AE81" s="206"/>
      <c r="AF81" s="207">
        <f t="shared" si="134"/>
        <v>0</v>
      </c>
      <c r="AG81" s="206"/>
      <c r="AH81" s="206"/>
      <c r="AI81" s="207">
        <f t="shared" si="135"/>
        <v>0</v>
      </c>
      <c r="AJ81" s="206"/>
      <c r="AK81" s="206"/>
      <c r="AL81" s="207">
        <f t="shared" si="136"/>
        <v>0</v>
      </c>
      <c r="AM81" s="206"/>
      <c r="AN81" s="206"/>
      <c r="AO81" s="207">
        <f t="shared" si="137"/>
        <v>0</v>
      </c>
      <c r="AP81" s="206"/>
      <c r="AQ81" s="206"/>
      <c r="AR81" s="207">
        <f t="shared" si="138"/>
        <v>0</v>
      </c>
      <c r="AS81" s="206"/>
      <c r="AT81" s="206"/>
      <c r="AU81" s="207">
        <f t="shared" si="139"/>
        <v>0</v>
      </c>
      <c r="AV81" s="206"/>
      <c r="AW81" s="206"/>
      <c r="AX81" s="207">
        <f t="shared" si="140"/>
        <v>0</v>
      </c>
      <c r="AY81" s="206"/>
      <c r="AZ81" s="206"/>
      <c r="BA81" s="207">
        <f t="shared" si="141"/>
        <v>0</v>
      </c>
      <c r="BB81" s="206"/>
      <c r="BC81" s="206"/>
      <c r="BD81" s="207">
        <f t="shared" si="142"/>
        <v>0</v>
      </c>
      <c r="BE81" s="206"/>
      <c r="BF81" s="206"/>
      <c r="BG81" s="207">
        <f t="shared" si="143"/>
        <v>0</v>
      </c>
      <c r="BH81" s="206"/>
      <c r="BI81" s="206"/>
      <c r="BJ81" s="207">
        <f t="shared" si="144"/>
        <v>0</v>
      </c>
      <c r="BK81" s="206"/>
      <c r="BL81" s="206"/>
      <c r="BM81" s="207">
        <f t="shared" si="145"/>
        <v>0</v>
      </c>
      <c r="BN81" s="206"/>
      <c r="BO81" s="206"/>
      <c r="BP81" s="207">
        <f t="shared" si="146"/>
        <v>0</v>
      </c>
      <c r="BQ81" s="206"/>
      <c r="BR81" s="206"/>
      <c r="BS81" s="207">
        <f t="shared" si="147"/>
        <v>0</v>
      </c>
      <c r="BT81" s="206"/>
      <c r="BU81" s="206"/>
      <c r="BV81" s="207">
        <f t="shared" si="148"/>
        <v>0</v>
      </c>
      <c r="BW81" s="206"/>
      <c r="BX81" s="206"/>
      <c r="BY81" s="207">
        <f t="shared" si="149"/>
        <v>0</v>
      </c>
      <c r="BZ81" s="206"/>
      <c r="CA81" s="206"/>
      <c r="CB81" s="207">
        <f t="shared" si="150"/>
        <v>0</v>
      </c>
      <c r="CC81" s="206"/>
      <c r="CD81" s="206"/>
      <c r="CE81" s="207">
        <f t="shared" si="151"/>
        <v>0</v>
      </c>
      <c r="CF81" s="206"/>
      <c r="CG81" s="206"/>
      <c r="CH81" s="207">
        <f t="shared" si="152"/>
        <v>0</v>
      </c>
      <c r="CI81" s="206"/>
      <c r="CJ81" s="206"/>
      <c r="CK81" s="207">
        <f t="shared" si="153"/>
        <v>0</v>
      </c>
      <c r="CL81" s="206"/>
      <c r="CM81" s="206"/>
      <c r="CN81" s="207">
        <f t="shared" si="154"/>
        <v>0</v>
      </c>
      <c r="CO81" s="206"/>
      <c r="CP81" s="206"/>
      <c r="CQ81" s="207">
        <f t="shared" si="155"/>
        <v>0</v>
      </c>
      <c r="CR81" s="206"/>
      <c r="CS81" s="206"/>
      <c r="CT81" s="207">
        <f t="shared" si="156"/>
        <v>0</v>
      </c>
      <c r="CU81" s="206"/>
      <c r="CV81" s="206"/>
      <c r="CW81" s="207">
        <f t="shared" si="157"/>
        <v>0</v>
      </c>
      <c r="CX81" s="206"/>
      <c r="CY81" s="206"/>
      <c r="CZ81" s="207">
        <f t="shared" si="158"/>
        <v>0</v>
      </c>
      <c r="DA81" s="206"/>
      <c r="DB81" s="206"/>
      <c r="DC81" s="207">
        <f t="shared" si="159"/>
        <v>0</v>
      </c>
      <c r="DD81" s="206"/>
      <c r="DE81" s="206"/>
      <c r="DF81" s="207">
        <f t="shared" si="160"/>
        <v>0</v>
      </c>
      <c r="DG81" s="206"/>
      <c r="DH81" s="206"/>
      <c r="DI81" s="207">
        <f t="shared" si="161"/>
        <v>0</v>
      </c>
      <c r="DJ81" s="206"/>
      <c r="DK81" s="206"/>
      <c r="DL81" s="207">
        <f t="shared" si="162"/>
        <v>0</v>
      </c>
      <c r="DM81" s="206"/>
      <c r="DN81" s="206"/>
      <c r="DO81" s="207">
        <f t="shared" si="163"/>
        <v>0</v>
      </c>
      <c r="DP81" s="206"/>
      <c r="DQ81" s="206"/>
      <c r="DR81" s="207">
        <f t="shared" si="164"/>
        <v>0</v>
      </c>
      <c r="DS81" s="206"/>
      <c r="DT81" s="206"/>
      <c r="DU81" s="207">
        <f t="shared" si="165"/>
        <v>0</v>
      </c>
      <c r="DV81" s="206"/>
      <c r="DW81" s="206"/>
      <c r="DX81" s="207">
        <f t="shared" si="166"/>
        <v>0</v>
      </c>
    </row>
    <row r="82" spans="1:128" x14ac:dyDescent="0.2">
      <c r="A82" s="39">
        <f t="shared" si="167"/>
        <v>68</v>
      </c>
      <c r="B82" s="184"/>
      <c r="C82" s="184"/>
      <c r="D82" s="185"/>
      <c r="E82" s="38">
        <f t="shared" si="126"/>
        <v>42917</v>
      </c>
      <c r="F82" s="190"/>
      <c r="G82" s="206"/>
      <c r="H82" s="207"/>
      <c r="I82" s="206"/>
      <c r="J82" s="206"/>
      <c r="K82" s="207">
        <f t="shared" si="127"/>
        <v>0</v>
      </c>
      <c r="L82" s="206"/>
      <c r="M82" s="206"/>
      <c r="N82" s="207">
        <f t="shared" si="128"/>
        <v>0</v>
      </c>
      <c r="O82" s="206"/>
      <c r="P82" s="206"/>
      <c r="Q82" s="207">
        <f t="shared" si="129"/>
        <v>0</v>
      </c>
      <c r="R82" s="206"/>
      <c r="S82" s="206"/>
      <c r="T82" s="207">
        <f t="shared" si="130"/>
        <v>0</v>
      </c>
      <c r="U82" s="206"/>
      <c r="V82" s="206"/>
      <c r="W82" s="207">
        <f t="shared" si="131"/>
        <v>0</v>
      </c>
      <c r="X82" s="206"/>
      <c r="Y82" s="206"/>
      <c r="Z82" s="207">
        <f t="shared" si="132"/>
        <v>0</v>
      </c>
      <c r="AA82" s="206"/>
      <c r="AB82" s="206"/>
      <c r="AC82" s="207">
        <f t="shared" si="133"/>
        <v>0</v>
      </c>
      <c r="AD82" s="206"/>
      <c r="AE82" s="206"/>
      <c r="AF82" s="207">
        <f t="shared" si="134"/>
        <v>0</v>
      </c>
      <c r="AG82" s="206"/>
      <c r="AH82" s="206"/>
      <c r="AI82" s="207">
        <f t="shared" si="135"/>
        <v>0</v>
      </c>
      <c r="AJ82" s="206"/>
      <c r="AK82" s="206"/>
      <c r="AL82" s="207">
        <f t="shared" si="136"/>
        <v>0</v>
      </c>
      <c r="AM82" s="206"/>
      <c r="AN82" s="206"/>
      <c r="AO82" s="207">
        <f t="shared" si="137"/>
        <v>0</v>
      </c>
      <c r="AP82" s="206"/>
      <c r="AQ82" s="206"/>
      <c r="AR82" s="207">
        <f t="shared" si="138"/>
        <v>0</v>
      </c>
      <c r="AS82" s="206"/>
      <c r="AT82" s="206"/>
      <c r="AU82" s="207">
        <f t="shared" si="139"/>
        <v>0</v>
      </c>
      <c r="AV82" s="206"/>
      <c r="AW82" s="206"/>
      <c r="AX82" s="207">
        <f t="shared" si="140"/>
        <v>0</v>
      </c>
      <c r="AY82" s="206"/>
      <c r="AZ82" s="206"/>
      <c r="BA82" s="207">
        <f t="shared" si="141"/>
        <v>0</v>
      </c>
      <c r="BB82" s="206"/>
      <c r="BC82" s="206"/>
      <c r="BD82" s="207">
        <f t="shared" si="142"/>
        <v>0</v>
      </c>
      <c r="BE82" s="206"/>
      <c r="BF82" s="206"/>
      <c r="BG82" s="207">
        <f t="shared" si="143"/>
        <v>0</v>
      </c>
      <c r="BH82" s="206"/>
      <c r="BI82" s="206"/>
      <c r="BJ82" s="207">
        <f t="shared" si="144"/>
        <v>0</v>
      </c>
      <c r="BK82" s="206"/>
      <c r="BL82" s="206"/>
      <c r="BM82" s="207">
        <f t="shared" si="145"/>
        <v>0</v>
      </c>
      <c r="BN82" s="206"/>
      <c r="BO82" s="206"/>
      <c r="BP82" s="207">
        <f t="shared" si="146"/>
        <v>0</v>
      </c>
      <c r="BQ82" s="206"/>
      <c r="BR82" s="206"/>
      <c r="BS82" s="207">
        <f t="shared" si="147"/>
        <v>0</v>
      </c>
      <c r="BT82" s="206"/>
      <c r="BU82" s="206"/>
      <c r="BV82" s="207">
        <f t="shared" si="148"/>
        <v>0</v>
      </c>
      <c r="BW82" s="206"/>
      <c r="BX82" s="206"/>
      <c r="BY82" s="207">
        <f t="shared" si="149"/>
        <v>0</v>
      </c>
      <c r="BZ82" s="206"/>
      <c r="CA82" s="206"/>
      <c r="CB82" s="207">
        <f t="shared" si="150"/>
        <v>0</v>
      </c>
      <c r="CC82" s="206"/>
      <c r="CD82" s="206"/>
      <c r="CE82" s="207">
        <f t="shared" si="151"/>
        <v>0</v>
      </c>
      <c r="CF82" s="206"/>
      <c r="CG82" s="206"/>
      <c r="CH82" s="207">
        <f t="shared" si="152"/>
        <v>0</v>
      </c>
      <c r="CI82" s="206"/>
      <c r="CJ82" s="206"/>
      <c r="CK82" s="207">
        <f t="shared" si="153"/>
        <v>0</v>
      </c>
      <c r="CL82" s="206"/>
      <c r="CM82" s="206"/>
      <c r="CN82" s="207">
        <f t="shared" si="154"/>
        <v>0</v>
      </c>
      <c r="CO82" s="206"/>
      <c r="CP82" s="206"/>
      <c r="CQ82" s="207">
        <f t="shared" si="155"/>
        <v>0</v>
      </c>
      <c r="CR82" s="206"/>
      <c r="CS82" s="206"/>
      <c r="CT82" s="207">
        <f t="shared" si="156"/>
        <v>0</v>
      </c>
      <c r="CU82" s="206"/>
      <c r="CV82" s="206"/>
      <c r="CW82" s="207">
        <f t="shared" si="157"/>
        <v>0</v>
      </c>
      <c r="CX82" s="206"/>
      <c r="CY82" s="206"/>
      <c r="CZ82" s="207">
        <f t="shared" si="158"/>
        <v>0</v>
      </c>
      <c r="DA82" s="206"/>
      <c r="DB82" s="206"/>
      <c r="DC82" s="207">
        <f t="shared" si="159"/>
        <v>0</v>
      </c>
      <c r="DD82" s="206"/>
      <c r="DE82" s="206"/>
      <c r="DF82" s="207">
        <f t="shared" si="160"/>
        <v>0</v>
      </c>
      <c r="DG82" s="206"/>
      <c r="DH82" s="206"/>
      <c r="DI82" s="207">
        <f t="shared" si="161"/>
        <v>0</v>
      </c>
      <c r="DJ82" s="206"/>
      <c r="DK82" s="206"/>
      <c r="DL82" s="207">
        <f t="shared" si="162"/>
        <v>0</v>
      </c>
      <c r="DM82" s="206"/>
      <c r="DN82" s="206"/>
      <c r="DO82" s="207">
        <f t="shared" si="163"/>
        <v>0</v>
      </c>
      <c r="DP82" s="206"/>
      <c r="DQ82" s="206"/>
      <c r="DR82" s="207">
        <f t="shared" si="164"/>
        <v>0</v>
      </c>
      <c r="DS82" s="206"/>
      <c r="DT82" s="206"/>
      <c r="DU82" s="207">
        <f t="shared" si="165"/>
        <v>0</v>
      </c>
      <c r="DV82" s="206"/>
      <c r="DW82" s="206"/>
      <c r="DX82" s="207">
        <f t="shared" si="166"/>
        <v>0</v>
      </c>
    </row>
    <row r="83" spans="1:128" x14ac:dyDescent="0.2">
      <c r="A83" s="39">
        <f t="shared" si="167"/>
        <v>69</v>
      </c>
      <c r="B83" s="184"/>
      <c r="C83" s="184"/>
      <c r="D83" s="185"/>
      <c r="E83" s="38">
        <f t="shared" si="126"/>
        <v>42917</v>
      </c>
      <c r="F83" s="190"/>
      <c r="G83" s="206"/>
      <c r="H83" s="207"/>
      <c r="I83" s="206"/>
      <c r="J83" s="206"/>
      <c r="K83" s="207">
        <f t="shared" si="127"/>
        <v>0</v>
      </c>
      <c r="L83" s="206"/>
      <c r="M83" s="206"/>
      <c r="N83" s="207">
        <f t="shared" si="128"/>
        <v>0</v>
      </c>
      <c r="O83" s="206"/>
      <c r="P83" s="206"/>
      <c r="Q83" s="207">
        <f t="shared" si="129"/>
        <v>0</v>
      </c>
      <c r="R83" s="206"/>
      <c r="S83" s="206"/>
      <c r="T83" s="207">
        <f t="shared" si="130"/>
        <v>0</v>
      </c>
      <c r="U83" s="206"/>
      <c r="V83" s="206"/>
      <c r="W83" s="207">
        <f t="shared" si="131"/>
        <v>0</v>
      </c>
      <c r="X83" s="206"/>
      <c r="Y83" s="206"/>
      <c r="Z83" s="207">
        <f t="shared" si="132"/>
        <v>0</v>
      </c>
      <c r="AA83" s="206"/>
      <c r="AB83" s="206"/>
      <c r="AC83" s="207">
        <f t="shared" si="133"/>
        <v>0</v>
      </c>
      <c r="AD83" s="206"/>
      <c r="AE83" s="206"/>
      <c r="AF83" s="207">
        <f t="shared" si="134"/>
        <v>0</v>
      </c>
      <c r="AG83" s="206"/>
      <c r="AH83" s="206"/>
      <c r="AI83" s="207">
        <f t="shared" si="135"/>
        <v>0</v>
      </c>
      <c r="AJ83" s="206"/>
      <c r="AK83" s="206"/>
      <c r="AL83" s="207">
        <f t="shared" si="136"/>
        <v>0</v>
      </c>
      <c r="AM83" s="206"/>
      <c r="AN83" s="206"/>
      <c r="AO83" s="207">
        <f t="shared" si="137"/>
        <v>0</v>
      </c>
      <c r="AP83" s="206"/>
      <c r="AQ83" s="206"/>
      <c r="AR83" s="207">
        <f t="shared" si="138"/>
        <v>0</v>
      </c>
      <c r="AS83" s="206"/>
      <c r="AT83" s="206"/>
      <c r="AU83" s="207">
        <f t="shared" si="139"/>
        <v>0</v>
      </c>
      <c r="AV83" s="206"/>
      <c r="AW83" s="206"/>
      <c r="AX83" s="207">
        <f t="shared" si="140"/>
        <v>0</v>
      </c>
      <c r="AY83" s="206"/>
      <c r="AZ83" s="206"/>
      <c r="BA83" s="207">
        <f t="shared" si="141"/>
        <v>0</v>
      </c>
      <c r="BB83" s="206"/>
      <c r="BC83" s="206"/>
      <c r="BD83" s="207">
        <f t="shared" si="142"/>
        <v>0</v>
      </c>
      <c r="BE83" s="206"/>
      <c r="BF83" s="206"/>
      <c r="BG83" s="207">
        <f t="shared" si="143"/>
        <v>0</v>
      </c>
      <c r="BH83" s="206"/>
      <c r="BI83" s="206"/>
      <c r="BJ83" s="207">
        <f t="shared" si="144"/>
        <v>0</v>
      </c>
      <c r="BK83" s="206"/>
      <c r="BL83" s="206"/>
      <c r="BM83" s="207">
        <f t="shared" si="145"/>
        <v>0</v>
      </c>
      <c r="BN83" s="206"/>
      <c r="BO83" s="206"/>
      <c r="BP83" s="207">
        <f t="shared" si="146"/>
        <v>0</v>
      </c>
      <c r="BQ83" s="206"/>
      <c r="BR83" s="206"/>
      <c r="BS83" s="207">
        <f t="shared" si="147"/>
        <v>0</v>
      </c>
      <c r="BT83" s="206"/>
      <c r="BU83" s="206"/>
      <c r="BV83" s="207">
        <f t="shared" si="148"/>
        <v>0</v>
      </c>
      <c r="BW83" s="206"/>
      <c r="BX83" s="206"/>
      <c r="BY83" s="207">
        <f t="shared" si="149"/>
        <v>0</v>
      </c>
      <c r="BZ83" s="206"/>
      <c r="CA83" s="206"/>
      <c r="CB83" s="207">
        <f t="shared" si="150"/>
        <v>0</v>
      </c>
      <c r="CC83" s="206"/>
      <c r="CD83" s="206"/>
      <c r="CE83" s="207">
        <f t="shared" si="151"/>
        <v>0</v>
      </c>
      <c r="CF83" s="206"/>
      <c r="CG83" s="206"/>
      <c r="CH83" s="207">
        <f t="shared" si="152"/>
        <v>0</v>
      </c>
      <c r="CI83" s="206"/>
      <c r="CJ83" s="206"/>
      <c r="CK83" s="207">
        <f t="shared" si="153"/>
        <v>0</v>
      </c>
      <c r="CL83" s="206"/>
      <c r="CM83" s="206"/>
      <c r="CN83" s="207">
        <f t="shared" si="154"/>
        <v>0</v>
      </c>
      <c r="CO83" s="206"/>
      <c r="CP83" s="206"/>
      <c r="CQ83" s="207">
        <f t="shared" si="155"/>
        <v>0</v>
      </c>
      <c r="CR83" s="206"/>
      <c r="CS83" s="206"/>
      <c r="CT83" s="207">
        <f t="shared" si="156"/>
        <v>0</v>
      </c>
      <c r="CU83" s="206"/>
      <c r="CV83" s="206"/>
      <c r="CW83" s="207">
        <f t="shared" si="157"/>
        <v>0</v>
      </c>
      <c r="CX83" s="206"/>
      <c r="CY83" s="206"/>
      <c r="CZ83" s="207">
        <f t="shared" si="158"/>
        <v>0</v>
      </c>
      <c r="DA83" s="206"/>
      <c r="DB83" s="206"/>
      <c r="DC83" s="207">
        <f t="shared" si="159"/>
        <v>0</v>
      </c>
      <c r="DD83" s="206"/>
      <c r="DE83" s="206"/>
      <c r="DF83" s="207">
        <f t="shared" si="160"/>
        <v>0</v>
      </c>
      <c r="DG83" s="206"/>
      <c r="DH83" s="206"/>
      <c r="DI83" s="207">
        <f t="shared" si="161"/>
        <v>0</v>
      </c>
      <c r="DJ83" s="206"/>
      <c r="DK83" s="206"/>
      <c r="DL83" s="207">
        <f t="shared" si="162"/>
        <v>0</v>
      </c>
      <c r="DM83" s="206"/>
      <c r="DN83" s="206"/>
      <c r="DO83" s="207">
        <f t="shared" si="163"/>
        <v>0</v>
      </c>
      <c r="DP83" s="206"/>
      <c r="DQ83" s="206"/>
      <c r="DR83" s="207">
        <f t="shared" si="164"/>
        <v>0</v>
      </c>
      <c r="DS83" s="206"/>
      <c r="DT83" s="206"/>
      <c r="DU83" s="207">
        <f t="shared" si="165"/>
        <v>0</v>
      </c>
      <c r="DV83" s="206"/>
      <c r="DW83" s="206"/>
      <c r="DX83" s="207">
        <f t="shared" si="166"/>
        <v>0</v>
      </c>
    </row>
    <row r="84" spans="1:128" x14ac:dyDescent="0.2">
      <c r="A84" s="39">
        <f t="shared" si="167"/>
        <v>70</v>
      </c>
      <c r="B84" s="184"/>
      <c r="C84" s="184"/>
      <c r="D84" s="185"/>
      <c r="E84" s="38">
        <f t="shared" si="126"/>
        <v>42917</v>
      </c>
      <c r="F84" s="190"/>
      <c r="G84" s="206"/>
      <c r="H84" s="207"/>
      <c r="I84" s="206"/>
      <c r="J84" s="206"/>
      <c r="K84" s="207">
        <f t="shared" si="127"/>
        <v>0</v>
      </c>
      <c r="L84" s="206"/>
      <c r="M84" s="206"/>
      <c r="N84" s="207">
        <f t="shared" si="128"/>
        <v>0</v>
      </c>
      <c r="O84" s="206"/>
      <c r="P84" s="206"/>
      <c r="Q84" s="207">
        <f t="shared" si="129"/>
        <v>0</v>
      </c>
      <c r="R84" s="206"/>
      <c r="S84" s="206"/>
      <c r="T84" s="207">
        <f t="shared" si="130"/>
        <v>0</v>
      </c>
      <c r="U84" s="206"/>
      <c r="V84" s="206"/>
      <c r="W84" s="207">
        <f t="shared" si="131"/>
        <v>0</v>
      </c>
      <c r="X84" s="206"/>
      <c r="Y84" s="206"/>
      <c r="Z84" s="207">
        <f t="shared" si="132"/>
        <v>0</v>
      </c>
      <c r="AA84" s="206"/>
      <c r="AB84" s="206"/>
      <c r="AC84" s="207">
        <f t="shared" si="133"/>
        <v>0</v>
      </c>
      <c r="AD84" s="206"/>
      <c r="AE84" s="206"/>
      <c r="AF84" s="207">
        <f t="shared" si="134"/>
        <v>0</v>
      </c>
      <c r="AG84" s="206"/>
      <c r="AH84" s="206"/>
      <c r="AI84" s="207">
        <f t="shared" si="135"/>
        <v>0</v>
      </c>
      <c r="AJ84" s="206"/>
      <c r="AK84" s="206"/>
      <c r="AL84" s="207">
        <f t="shared" si="136"/>
        <v>0</v>
      </c>
      <c r="AM84" s="206"/>
      <c r="AN84" s="206"/>
      <c r="AO84" s="207">
        <f t="shared" si="137"/>
        <v>0</v>
      </c>
      <c r="AP84" s="206"/>
      <c r="AQ84" s="206"/>
      <c r="AR84" s="207">
        <f t="shared" si="138"/>
        <v>0</v>
      </c>
      <c r="AS84" s="206"/>
      <c r="AT84" s="206"/>
      <c r="AU84" s="207">
        <f t="shared" si="139"/>
        <v>0</v>
      </c>
      <c r="AV84" s="206"/>
      <c r="AW84" s="206"/>
      <c r="AX84" s="207">
        <f t="shared" si="140"/>
        <v>0</v>
      </c>
      <c r="AY84" s="206"/>
      <c r="AZ84" s="206"/>
      <c r="BA84" s="207">
        <f t="shared" si="141"/>
        <v>0</v>
      </c>
      <c r="BB84" s="206"/>
      <c r="BC84" s="206"/>
      <c r="BD84" s="207">
        <f t="shared" si="142"/>
        <v>0</v>
      </c>
      <c r="BE84" s="206"/>
      <c r="BF84" s="206"/>
      <c r="BG84" s="207">
        <f t="shared" si="143"/>
        <v>0</v>
      </c>
      <c r="BH84" s="206"/>
      <c r="BI84" s="206"/>
      <c r="BJ84" s="207">
        <f t="shared" si="144"/>
        <v>0</v>
      </c>
      <c r="BK84" s="206"/>
      <c r="BL84" s="206"/>
      <c r="BM84" s="207">
        <f t="shared" si="145"/>
        <v>0</v>
      </c>
      <c r="BN84" s="206"/>
      <c r="BO84" s="206"/>
      <c r="BP84" s="207">
        <f t="shared" si="146"/>
        <v>0</v>
      </c>
      <c r="BQ84" s="206"/>
      <c r="BR84" s="206"/>
      <c r="BS84" s="207">
        <f t="shared" si="147"/>
        <v>0</v>
      </c>
      <c r="BT84" s="206"/>
      <c r="BU84" s="206"/>
      <c r="BV84" s="207">
        <f t="shared" si="148"/>
        <v>0</v>
      </c>
      <c r="BW84" s="206"/>
      <c r="BX84" s="206"/>
      <c r="BY84" s="207">
        <f t="shared" si="149"/>
        <v>0</v>
      </c>
      <c r="BZ84" s="206"/>
      <c r="CA84" s="206"/>
      <c r="CB84" s="207">
        <f t="shared" si="150"/>
        <v>0</v>
      </c>
      <c r="CC84" s="206"/>
      <c r="CD84" s="206"/>
      <c r="CE84" s="207">
        <f t="shared" si="151"/>
        <v>0</v>
      </c>
      <c r="CF84" s="206"/>
      <c r="CG84" s="206"/>
      <c r="CH84" s="207">
        <f t="shared" si="152"/>
        <v>0</v>
      </c>
      <c r="CI84" s="206"/>
      <c r="CJ84" s="206"/>
      <c r="CK84" s="207">
        <f t="shared" si="153"/>
        <v>0</v>
      </c>
      <c r="CL84" s="206"/>
      <c r="CM84" s="206"/>
      <c r="CN84" s="207">
        <f t="shared" si="154"/>
        <v>0</v>
      </c>
      <c r="CO84" s="206"/>
      <c r="CP84" s="206"/>
      <c r="CQ84" s="207">
        <f t="shared" si="155"/>
        <v>0</v>
      </c>
      <c r="CR84" s="206"/>
      <c r="CS84" s="206"/>
      <c r="CT84" s="207">
        <f t="shared" si="156"/>
        <v>0</v>
      </c>
      <c r="CU84" s="206"/>
      <c r="CV84" s="206"/>
      <c r="CW84" s="207">
        <f t="shared" si="157"/>
        <v>0</v>
      </c>
      <c r="CX84" s="206"/>
      <c r="CY84" s="206"/>
      <c r="CZ84" s="207">
        <f t="shared" si="158"/>
        <v>0</v>
      </c>
      <c r="DA84" s="206"/>
      <c r="DB84" s="206"/>
      <c r="DC84" s="207">
        <f t="shared" si="159"/>
        <v>0</v>
      </c>
      <c r="DD84" s="206"/>
      <c r="DE84" s="206"/>
      <c r="DF84" s="207">
        <f t="shared" si="160"/>
        <v>0</v>
      </c>
      <c r="DG84" s="206"/>
      <c r="DH84" s="206"/>
      <c r="DI84" s="207">
        <f t="shared" si="161"/>
        <v>0</v>
      </c>
      <c r="DJ84" s="206"/>
      <c r="DK84" s="206"/>
      <c r="DL84" s="207">
        <f t="shared" si="162"/>
        <v>0</v>
      </c>
      <c r="DM84" s="206"/>
      <c r="DN84" s="206"/>
      <c r="DO84" s="207">
        <f t="shared" si="163"/>
        <v>0</v>
      </c>
      <c r="DP84" s="206"/>
      <c r="DQ84" s="206"/>
      <c r="DR84" s="207">
        <f t="shared" si="164"/>
        <v>0</v>
      </c>
      <c r="DS84" s="206"/>
      <c r="DT84" s="206"/>
      <c r="DU84" s="207">
        <f t="shared" si="165"/>
        <v>0</v>
      </c>
      <c r="DV84" s="206"/>
      <c r="DW84" s="206"/>
      <c r="DX84" s="207">
        <f t="shared" si="166"/>
        <v>0</v>
      </c>
    </row>
    <row r="85" spans="1:128" x14ac:dyDescent="0.2">
      <c r="A85" s="39">
        <f t="shared" si="167"/>
        <v>71</v>
      </c>
      <c r="B85" s="184"/>
      <c r="C85" s="184"/>
      <c r="D85" s="185"/>
      <c r="E85" s="38">
        <f t="shared" si="126"/>
        <v>42917</v>
      </c>
      <c r="F85" s="190"/>
      <c r="G85" s="206"/>
      <c r="H85" s="207"/>
      <c r="I85" s="206"/>
      <c r="J85" s="206"/>
      <c r="K85" s="207">
        <f t="shared" si="127"/>
        <v>0</v>
      </c>
      <c r="L85" s="206"/>
      <c r="M85" s="206"/>
      <c r="N85" s="207">
        <f t="shared" si="128"/>
        <v>0</v>
      </c>
      <c r="O85" s="206"/>
      <c r="P85" s="206"/>
      <c r="Q85" s="207">
        <f t="shared" si="129"/>
        <v>0</v>
      </c>
      <c r="R85" s="206"/>
      <c r="S85" s="206"/>
      <c r="T85" s="207">
        <f t="shared" si="130"/>
        <v>0</v>
      </c>
      <c r="U85" s="206"/>
      <c r="V85" s="206"/>
      <c r="W85" s="207">
        <f t="shared" si="131"/>
        <v>0</v>
      </c>
      <c r="X85" s="206"/>
      <c r="Y85" s="206"/>
      <c r="Z85" s="207">
        <f t="shared" si="132"/>
        <v>0</v>
      </c>
      <c r="AA85" s="206"/>
      <c r="AB85" s="206"/>
      <c r="AC85" s="207">
        <f t="shared" si="133"/>
        <v>0</v>
      </c>
      <c r="AD85" s="206"/>
      <c r="AE85" s="206"/>
      <c r="AF85" s="207">
        <f t="shared" si="134"/>
        <v>0</v>
      </c>
      <c r="AG85" s="206"/>
      <c r="AH85" s="206"/>
      <c r="AI85" s="207">
        <f t="shared" si="135"/>
        <v>0</v>
      </c>
      <c r="AJ85" s="206"/>
      <c r="AK85" s="206"/>
      <c r="AL85" s="207">
        <f t="shared" si="136"/>
        <v>0</v>
      </c>
      <c r="AM85" s="206"/>
      <c r="AN85" s="206"/>
      <c r="AO85" s="207">
        <f t="shared" si="137"/>
        <v>0</v>
      </c>
      <c r="AP85" s="206"/>
      <c r="AQ85" s="206"/>
      <c r="AR85" s="207">
        <f t="shared" si="138"/>
        <v>0</v>
      </c>
      <c r="AS85" s="206"/>
      <c r="AT85" s="206"/>
      <c r="AU85" s="207">
        <f t="shared" si="139"/>
        <v>0</v>
      </c>
      <c r="AV85" s="206"/>
      <c r="AW85" s="206"/>
      <c r="AX85" s="207">
        <f t="shared" si="140"/>
        <v>0</v>
      </c>
      <c r="AY85" s="206"/>
      <c r="AZ85" s="206"/>
      <c r="BA85" s="207">
        <f t="shared" si="141"/>
        <v>0</v>
      </c>
      <c r="BB85" s="206"/>
      <c r="BC85" s="206"/>
      <c r="BD85" s="207">
        <f t="shared" si="142"/>
        <v>0</v>
      </c>
      <c r="BE85" s="206"/>
      <c r="BF85" s="206"/>
      <c r="BG85" s="207">
        <f t="shared" si="143"/>
        <v>0</v>
      </c>
      <c r="BH85" s="206"/>
      <c r="BI85" s="206"/>
      <c r="BJ85" s="207">
        <f t="shared" si="144"/>
        <v>0</v>
      </c>
      <c r="BK85" s="206"/>
      <c r="BL85" s="206"/>
      <c r="BM85" s="207">
        <f t="shared" si="145"/>
        <v>0</v>
      </c>
      <c r="BN85" s="206"/>
      <c r="BO85" s="206"/>
      <c r="BP85" s="207">
        <f t="shared" si="146"/>
        <v>0</v>
      </c>
      <c r="BQ85" s="206"/>
      <c r="BR85" s="206"/>
      <c r="BS85" s="207">
        <f t="shared" si="147"/>
        <v>0</v>
      </c>
      <c r="BT85" s="206"/>
      <c r="BU85" s="206"/>
      <c r="BV85" s="207">
        <f t="shared" si="148"/>
        <v>0</v>
      </c>
      <c r="BW85" s="206"/>
      <c r="BX85" s="206"/>
      <c r="BY85" s="207">
        <f t="shared" si="149"/>
        <v>0</v>
      </c>
      <c r="BZ85" s="206"/>
      <c r="CA85" s="206"/>
      <c r="CB85" s="207">
        <f t="shared" si="150"/>
        <v>0</v>
      </c>
      <c r="CC85" s="206"/>
      <c r="CD85" s="206"/>
      <c r="CE85" s="207">
        <f t="shared" si="151"/>
        <v>0</v>
      </c>
      <c r="CF85" s="206"/>
      <c r="CG85" s="206"/>
      <c r="CH85" s="207">
        <f t="shared" si="152"/>
        <v>0</v>
      </c>
      <c r="CI85" s="206"/>
      <c r="CJ85" s="206"/>
      <c r="CK85" s="207">
        <f t="shared" si="153"/>
        <v>0</v>
      </c>
      <c r="CL85" s="206"/>
      <c r="CM85" s="206"/>
      <c r="CN85" s="207">
        <f t="shared" si="154"/>
        <v>0</v>
      </c>
      <c r="CO85" s="206"/>
      <c r="CP85" s="206"/>
      <c r="CQ85" s="207">
        <f t="shared" si="155"/>
        <v>0</v>
      </c>
      <c r="CR85" s="206"/>
      <c r="CS85" s="206"/>
      <c r="CT85" s="207">
        <f t="shared" si="156"/>
        <v>0</v>
      </c>
      <c r="CU85" s="206"/>
      <c r="CV85" s="206"/>
      <c r="CW85" s="207">
        <f t="shared" si="157"/>
        <v>0</v>
      </c>
      <c r="CX85" s="206"/>
      <c r="CY85" s="206"/>
      <c r="CZ85" s="207">
        <f t="shared" si="158"/>
        <v>0</v>
      </c>
      <c r="DA85" s="206"/>
      <c r="DB85" s="206"/>
      <c r="DC85" s="207">
        <f t="shared" si="159"/>
        <v>0</v>
      </c>
      <c r="DD85" s="206"/>
      <c r="DE85" s="206"/>
      <c r="DF85" s="207">
        <f t="shared" si="160"/>
        <v>0</v>
      </c>
      <c r="DG85" s="206"/>
      <c r="DH85" s="206"/>
      <c r="DI85" s="207">
        <f t="shared" si="161"/>
        <v>0</v>
      </c>
      <c r="DJ85" s="206"/>
      <c r="DK85" s="206"/>
      <c r="DL85" s="207">
        <f t="shared" si="162"/>
        <v>0</v>
      </c>
      <c r="DM85" s="206"/>
      <c r="DN85" s="206"/>
      <c r="DO85" s="207">
        <f t="shared" si="163"/>
        <v>0</v>
      </c>
      <c r="DP85" s="206"/>
      <c r="DQ85" s="206"/>
      <c r="DR85" s="207">
        <f t="shared" si="164"/>
        <v>0</v>
      </c>
      <c r="DS85" s="206"/>
      <c r="DT85" s="206"/>
      <c r="DU85" s="207">
        <f t="shared" si="165"/>
        <v>0</v>
      </c>
      <c r="DV85" s="206"/>
      <c r="DW85" s="206"/>
      <c r="DX85" s="207">
        <f t="shared" si="166"/>
        <v>0</v>
      </c>
    </row>
    <row r="86" spans="1:128" x14ac:dyDescent="0.2">
      <c r="A86" s="39">
        <f t="shared" si="167"/>
        <v>72</v>
      </c>
      <c r="B86" s="184"/>
      <c r="C86" s="184"/>
      <c r="D86" s="185"/>
      <c r="E86" s="38">
        <f t="shared" si="126"/>
        <v>42917</v>
      </c>
      <c r="F86" s="190"/>
      <c r="G86" s="206"/>
      <c r="H86" s="207"/>
      <c r="I86" s="206"/>
      <c r="J86" s="206"/>
      <c r="K86" s="207">
        <f t="shared" si="127"/>
        <v>0</v>
      </c>
      <c r="L86" s="206"/>
      <c r="M86" s="206"/>
      <c r="N86" s="207">
        <f t="shared" si="128"/>
        <v>0</v>
      </c>
      <c r="O86" s="206"/>
      <c r="P86" s="206"/>
      <c r="Q86" s="207">
        <f t="shared" si="129"/>
        <v>0</v>
      </c>
      <c r="R86" s="206"/>
      <c r="S86" s="206"/>
      <c r="T86" s="207">
        <f t="shared" si="130"/>
        <v>0</v>
      </c>
      <c r="U86" s="206"/>
      <c r="V86" s="206"/>
      <c r="W86" s="207">
        <f t="shared" si="131"/>
        <v>0</v>
      </c>
      <c r="X86" s="206"/>
      <c r="Y86" s="206"/>
      <c r="Z86" s="207">
        <f t="shared" si="132"/>
        <v>0</v>
      </c>
      <c r="AA86" s="206"/>
      <c r="AB86" s="206"/>
      <c r="AC86" s="207">
        <f t="shared" si="133"/>
        <v>0</v>
      </c>
      <c r="AD86" s="206"/>
      <c r="AE86" s="206"/>
      <c r="AF86" s="207">
        <f t="shared" si="134"/>
        <v>0</v>
      </c>
      <c r="AG86" s="206"/>
      <c r="AH86" s="206"/>
      <c r="AI86" s="207">
        <f t="shared" si="135"/>
        <v>0</v>
      </c>
      <c r="AJ86" s="206"/>
      <c r="AK86" s="206"/>
      <c r="AL86" s="207">
        <f t="shared" si="136"/>
        <v>0</v>
      </c>
      <c r="AM86" s="206"/>
      <c r="AN86" s="206"/>
      <c r="AO86" s="207">
        <f t="shared" si="137"/>
        <v>0</v>
      </c>
      <c r="AP86" s="206"/>
      <c r="AQ86" s="206"/>
      <c r="AR86" s="207">
        <f t="shared" si="138"/>
        <v>0</v>
      </c>
      <c r="AS86" s="206"/>
      <c r="AT86" s="206"/>
      <c r="AU86" s="207">
        <f t="shared" si="139"/>
        <v>0</v>
      </c>
      <c r="AV86" s="206"/>
      <c r="AW86" s="206"/>
      <c r="AX86" s="207">
        <f t="shared" si="140"/>
        <v>0</v>
      </c>
      <c r="AY86" s="206"/>
      <c r="AZ86" s="206"/>
      <c r="BA86" s="207">
        <f t="shared" si="141"/>
        <v>0</v>
      </c>
      <c r="BB86" s="206"/>
      <c r="BC86" s="206"/>
      <c r="BD86" s="207">
        <f t="shared" si="142"/>
        <v>0</v>
      </c>
      <c r="BE86" s="206"/>
      <c r="BF86" s="206"/>
      <c r="BG86" s="207">
        <f t="shared" si="143"/>
        <v>0</v>
      </c>
      <c r="BH86" s="206"/>
      <c r="BI86" s="206"/>
      <c r="BJ86" s="207">
        <f t="shared" si="144"/>
        <v>0</v>
      </c>
      <c r="BK86" s="206"/>
      <c r="BL86" s="206"/>
      <c r="BM86" s="207">
        <f t="shared" si="145"/>
        <v>0</v>
      </c>
      <c r="BN86" s="206"/>
      <c r="BO86" s="206"/>
      <c r="BP86" s="207">
        <f t="shared" si="146"/>
        <v>0</v>
      </c>
      <c r="BQ86" s="206"/>
      <c r="BR86" s="206"/>
      <c r="BS86" s="207">
        <f t="shared" si="147"/>
        <v>0</v>
      </c>
      <c r="BT86" s="206"/>
      <c r="BU86" s="206"/>
      <c r="BV86" s="207">
        <f t="shared" si="148"/>
        <v>0</v>
      </c>
      <c r="BW86" s="206"/>
      <c r="BX86" s="206"/>
      <c r="BY86" s="207">
        <f t="shared" si="149"/>
        <v>0</v>
      </c>
      <c r="BZ86" s="206"/>
      <c r="CA86" s="206"/>
      <c r="CB86" s="207">
        <f t="shared" si="150"/>
        <v>0</v>
      </c>
      <c r="CC86" s="206"/>
      <c r="CD86" s="206"/>
      <c r="CE86" s="207">
        <f t="shared" si="151"/>
        <v>0</v>
      </c>
      <c r="CF86" s="206"/>
      <c r="CG86" s="206"/>
      <c r="CH86" s="207">
        <f t="shared" si="152"/>
        <v>0</v>
      </c>
      <c r="CI86" s="206"/>
      <c r="CJ86" s="206"/>
      <c r="CK86" s="207">
        <f t="shared" si="153"/>
        <v>0</v>
      </c>
      <c r="CL86" s="206"/>
      <c r="CM86" s="206"/>
      <c r="CN86" s="207">
        <f t="shared" si="154"/>
        <v>0</v>
      </c>
      <c r="CO86" s="206"/>
      <c r="CP86" s="206"/>
      <c r="CQ86" s="207">
        <f t="shared" si="155"/>
        <v>0</v>
      </c>
      <c r="CR86" s="206"/>
      <c r="CS86" s="206"/>
      <c r="CT86" s="207">
        <f t="shared" si="156"/>
        <v>0</v>
      </c>
      <c r="CU86" s="206"/>
      <c r="CV86" s="206"/>
      <c r="CW86" s="207">
        <f t="shared" si="157"/>
        <v>0</v>
      </c>
      <c r="CX86" s="206"/>
      <c r="CY86" s="206"/>
      <c r="CZ86" s="207">
        <f t="shared" si="158"/>
        <v>0</v>
      </c>
      <c r="DA86" s="206"/>
      <c r="DB86" s="206"/>
      <c r="DC86" s="207">
        <f t="shared" si="159"/>
        <v>0</v>
      </c>
      <c r="DD86" s="206"/>
      <c r="DE86" s="206"/>
      <c r="DF86" s="207">
        <f t="shared" si="160"/>
        <v>0</v>
      </c>
      <c r="DG86" s="206"/>
      <c r="DH86" s="206"/>
      <c r="DI86" s="207">
        <f t="shared" si="161"/>
        <v>0</v>
      </c>
      <c r="DJ86" s="206"/>
      <c r="DK86" s="206"/>
      <c r="DL86" s="207">
        <f t="shared" si="162"/>
        <v>0</v>
      </c>
      <c r="DM86" s="206"/>
      <c r="DN86" s="206"/>
      <c r="DO86" s="207">
        <f t="shared" si="163"/>
        <v>0</v>
      </c>
      <c r="DP86" s="206"/>
      <c r="DQ86" s="206"/>
      <c r="DR86" s="207">
        <f t="shared" si="164"/>
        <v>0</v>
      </c>
      <c r="DS86" s="206"/>
      <c r="DT86" s="206"/>
      <c r="DU86" s="207">
        <f t="shared" si="165"/>
        <v>0</v>
      </c>
      <c r="DV86" s="206"/>
      <c r="DW86" s="206"/>
      <c r="DX86" s="207">
        <f t="shared" si="166"/>
        <v>0</v>
      </c>
    </row>
    <row r="87" spans="1:128" x14ac:dyDescent="0.2">
      <c r="A87" s="39">
        <f t="shared" si="167"/>
        <v>73</v>
      </c>
      <c r="B87" s="184"/>
      <c r="C87" s="184"/>
      <c r="D87" s="185"/>
      <c r="E87" s="38">
        <f t="shared" si="126"/>
        <v>42917</v>
      </c>
      <c r="F87" s="190"/>
      <c r="G87" s="206"/>
      <c r="H87" s="207"/>
      <c r="I87" s="206"/>
      <c r="J87" s="206"/>
      <c r="K87" s="207">
        <f t="shared" si="127"/>
        <v>0</v>
      </c>
      <c r="L87" s="206"/>
      <c r="M87" s="206"/>
      <c r="N87" s="207">
        <f t="shared" si="128"/>
        <v>0</v>
      </c>
      <c r="O87" s="206"/>
      <c r="P87" s="206"/>
      <c r="Q87" s="207">
        <f t="shared" si="129"/>
        <v>0</v>
      </c>
      <c r="R87" s="206"/>
      <c r="S87" s="206"/>
      <c r="T87" s="207">
        <f t="shared" si="130"/>
        <v>0</v>
      </c>
      <c r="U87" s="206"/>
      <c r="V87" s="206"/>
      <c r="W87" s="207">
        <f t="shared" si="131"/>
        <v>0</v>
      </c>
      <c r="X87" s="206"/>
      <c r="Y87" s="206"/>
      <c r="Z87" s="207">
        <f t="shared" si="132"/>
        <v>0</v>
      </c>
      <c r="AA87" s="206"/>
      <c r="AB87" s="206"/>
      <c r="AC87" s="207">
        <f t="shared" si="133"/>
        <v>0</v>
      </c>
      <c r="AD87" s="206"/>
      <c r="AE87" s="206"/>
      <c r="AF87" s="207">
        <f t="shared" si="134"/>
        <v>0</v>
      </c>
      <c r="AG87" s="206"/>
      <c r="AH87" s="206"/>
      <c r="AI87" s="207">
        <f t="shared" si="135"/>
        <v>0</v>
      </c>
      <c r="AJ87" s="206"/>
      <c r="AK87" s="206"/>
      <c r="AL87" s="207">
        <f t="shared" si="136"/>
        <v>0</v>
      </c>
      <c r="AM87" s="206"/>
      <c r="AN87" s="206"/>
      <c r="AO87" s="207">
        <f t="shared" si="137"/>
        <v>0</v>
      </c>
      <c r="AP87" s="206"/>
      <c r="AQ87" s="206"/>
      <c r="AR87" s="207">
        <f t="shared" si="138"/>
        <v>0</v>
      </c>
      <c r="AS87" s="206"/>
      <c r="AT87" s="206"/>
      <c r="AU87" s="207">
        <f t="shared" si="139"/>
        <v>0</v>
      </c>
      <c r="AV87" s="206"/>
      <c r="AW87" s="206"/>
      <c r="AX87" s="207">
        <f t="shared" si="140"/>
        <v>0</v>
      </c>
      <c r="AY87" s="206"/>
      <c r="AZ87" s="206"/>
      <c r="BA87" s="207">
        <f t="shared" si="141"/>
        <v>0</v>
      </c>
      <c r="BB87" s="206"/>
      <c r="BC87" s="206"/>
      <c r="BD87" s="207">
        <f t="shared" si="142"/>
        <v>0</v>
      </c>
      <c r="BE87" s="206"/>
      <c r="BF87" s="206"/>
      <c r="BG87" s="207">
        <f t="shared" si="143"/>
        <v>0</v>
      </c>
      <c r="BH87" s="206"/>
      <c r="BI87" s="206"/>
      <c r="BJ87" s="207">
        <f t="shared" si="144"/>
        <v>0</v>
      </c>
      <c r="BK87" s="206"/>
      <c r="BL87" s="206"/>
      <c r="BM87" s="207">
        <f t="shared" si="145"/>
        <v>0</v>
      </c>
      <c r="BN87" s="206"/>
      <c r="BO87" s="206"/>
      <c r="BP87" s="207">
        <f t="shared" si="146"/>
        <v>0</v>
      </c>
      <c r="BQ87" s="206"/>
      <c r="BR87" s="206"/>
      <c r="BS87" s="207">
        <f t="shared" si="147"/>
        <v>0</v>
      </c>
      <c r="BT87" s="206"/>
      <c r="BU87" s="206"/>
      <c r="BV87" s="207">
        <f t="shared" si="148"/>
        <v>0</v>
      </c>
      <c r="BW87" s="206"/>
      <c r="BX87" s="206"/>
      <c r="BY87" s="207">
        <f t="shared" si="149"/>
        <v>0</v>
      </c>
      <c r="BZ87" s="206"/>
      <c r="CA87" s="206"/>
      <c r="CB87" s="207">
        <f t="shared" si="150"/>
        <v>0</v>
      </c>
      <c r="CC87" s="206"/>
      <c r="CD87" s="206"/>
      <c r="CE87" s="207">
        <f t="shared" si="151"/>
        <v>0</v>
      </c>
      <c r="CF87" s="206"/>
      <c r="CG87" s="206"/>
      <c r="CH87" s="207">
        <f t="shared" si="152"/>
        <v>0</v>
      </c>
      <c r="CI87" s="206"/>
      <c r="CJ87" s="206"/>
      <c r="CK87" s="207">
        <f t="shared" si="153"/>
        <v>0</v>
      </c>
      <c r="CL87" s="206"/>
      <c r="CM87" s="206"/>
      <c r="CN87" s="207">
        <f t="shared" si="154"/>
        <v>0</v>
      </c>
      <c r="CO87" s="206"/>
      <c r="CP87" s="206"/>
      <c r="CQ87" s="207">
        <f t="shared" si="155"/>
        <v>0</v>
      </c>
      <c r="CR87" s="206"/>
      <c r="CS87" s="206"/>
      <c r="CT87" s="207">
        <f t="shared" si="156"/>
        <v>0</v>
      </c>
      <c r="CU87" s="206"/>
      <c r="CV87" s="206"/>
      <c r="CW87" s="207">
        <f t="shared" si="157"/>
        <v>0</v>
      </c>
      <c r="CX87" s="206"/>
      <c r="CY87" s="206"/>
      <c r="CZ87" s="207">
        <f t="shared" si="158"/>
        <v>0</v>
      </c>
      <c r="DA87" s="206"/>
      <c r="DB87" s="206"/>
      <c r="DC87" s="207">
        <f t="shared" si="159"/>
        <v>0</v>
      </c>
      <c r="DD87" s="206"/>
      <c r="DE87" s="206"/>
      <c r="DF87" s="207">
        <f t="shared" si="160"/>
        <v>0</v>
      </c>
      <c r="DG87" s="206"/>
      <c r="DH87" s="206"/>
      <c r="DI87" s="207">
        <f t="shared" si="161"/>
        <v>0</v>
      </c>
      <c r="DJ87" s="206"/>
      <c r="DK87" s="206"/>
      <c r="DL87" s="207">
        <f t="shared" si="162"/>
        <v>0</v>
      </c>
      <c r="DM87" s="206"/>
      <c r="DN87" s="206"/>
      <c r="DO87" s="207">
        <f t="shared" si="163"/>
        <v>0</v>
      </c>
      <c r="DP87" s="206"/>
      <c r="DQ87" s="206"/>
      <c r="DR87" s="207">
        <f t="shared" si="164"/>
        <v>0</v>
      </c>
      <c r="DS87" s="206"/>
      <c r="DT87" s="206"/>
      <c r="DU87" s="207">
        <f t="shared" si="165"/>
        <v>0</v>
      </c>
      <c r="DV87" s="206"/>
      <c r="DW87" s="206"/>
      <c r="DX87" s="207">
        <f t="shared" si="166"/>
        <v>0</v>
      </c>
    </row>
    <row r="88" spans="1:128" x14ac:dyDescent="0.2">
      <c r="A88" s="39">
        <f t="shared" si="167"/>
        <v>74</v>
      </c>
      <c r="B88" s="184"/>
      <c r="C88" s="184"/>
      <c r="D88" s="185"/>
      <c r="E88" s="38">
        <f t="shared" si="126"/>
        <v>42917</v>
      </c>
      <c r="F88" s="190"/>
      <c r="G88" s="206"/>
      <c r="H88" s="207"/>
      <c r="I88" s="206"/>
      <c r="J88" s="206"/>
      <c r="K88" s="207">
        <f t="shared" si="127"/>
        <v>0</v>
      </c>
      <c r="L88" s="206"/>
      <c r="M88" s="206"/>
      <c r="N88" s="207">
        <f t="shared" si="128"/>
        <v>0</v>
      </c>
      <c r="O88" s="206"/>
      <c r="P88" s="206"/>
      <c r="Q88" s="207">
        <f t="shared" si="129"/>
        <v>0</v>
      </c>
      <c r="R88" s="206"/>
      <c r="S88" s="206"/>
      <c r="T88" s="207">
        <f t="shared" si="130"/>
        <v>0</v>
      </c>
      <c r="U88" s="206"/>
      <c r="V88" s="206"/>
      <c r="W88" s="207">
        <f t="shared" si="131"/>
        <v>0</v>
      </c>
      <c r="X88" s="206"/>
      <c r="Y88" s="206"/>
      <c r="Z88" s="207">
        <f t="shared" si="132"/>
        <v>0</v>
      </c>
      <c r="AA88" s="206"/>
      <c r="AB88" s="206"/>
      <c r="AC88" s="207">
        <f t="shared" si="133"/>
        <v>0</v>
      </c>
      <c r="AD88" s="206"/>
      <c r="AE88" s="206"/>
      <c r="AF88" s="207">
        <f t="shared" si="134"/>
        <v>0</v>
      </c>
      <c r="AG88" s="206"/>
      <c r="AH88" s="206"/>
      <c r="AI88" s="207">
        <f t="shared" si="135"/>
        <v>0</v>
      </c>
      <c r="AJ88" s="206"/>
      <c r="AK88" s="206"/>
      <c r="AL88" s="207">
        <f t="shared" si="136"/>
        <v>0</v>
      </c>
      <c r="AM88" s="206"/>
      <c r="AN88" s="206"/>
      <c r="AO88" s="207">
        <f t="shared" si="137"/>
        <v>0</v>
      </c>
      <c r="AP88" s="206"/>
      <c r="AQ88" s="206"/>
      <c r="AR88" s="207">
        <f t="shared" si="138"/>
        <v>0</v>
      </c>
      <c r="AS88" s="206"/>
      <c r="AT88" s="206"/>
      <c r="AU88" s="207">
        <f t="shared" si="139"/>
        <v>0</v>
      </c>
      <c r="AV88" s="206"/>
      <c r="AW88" s="206"/>
      <c r="AX88" s="207">
        <f t="shared" si="140"/>
        <v>0</v>
      </c>
      <c r="AY88" s="206"/>
      <c r="AZ88" s="206"/>
      <c r="BA88" s="207">
        <f t="shared" si="141"/>
        <v>0</v>
      </c>
      <c r="BB88" s="206"/>
      <c r="BC88" s="206"/>
      <c r="BD88" s="207">
        <f t="shared" si="142"/>
        <v>0</v>
      </c>
      <c r="BE88" s="206"/>
      <c r="BF88" s="206"/>
      <c r="BG88" s="207">
        <f t="shared" si="143"/>
        <v>0</v>
      </c>
      <c r="BH88" s="206"/>
      <c r="BI88" s="206"/>
      <c r="BJ88" s="207">
        <f t="shared" si="144"/>
        <v>0</v>
      </c>
      <c r="BK88" s="206"/>
      <c r="BL88" s="206"/>
      <c r="BM88" s="207">
        <f t="shared" si="145"/>
        <v>0</v>
      </c>
      <c r="BN88" s="206"/>
      <c r="BO88" s="206"/>
      <c r="BP88" s="207">
        <f t="shared" si="146"/>
        <v>0</v>
      </c>
      <c r="BQ88" s="206"/>
      <c r="BR88" s="206"/>
      <c r="BS88" s="207">
        <f t="shared" si="147"/>
        <v>0</v>
      </c>
      <c r="BT88" s="206"/>
      <c r="BU88" s="206"/>
      <c r="BV88" s="207">
        <f t="shared" si="148"/>
        <v>0</v>
      </c>
      <c r="BW88" s="206"/>
      <c r="BX88" s="206"/>
      <c r="BY88" s="207">
        <f t="shared" si="149"/>
        <v>0</v>
      </c>
      <c r="BZ88" s="206"/>
      <c r="CA88" s="206"/>
      <c r="CB88" s="207">
        <f t="shared" si="150"/>
        <v>0</v>
      </c>
      <c r="CC88" s="206"/>
      <c r="CD88" s="206"/>
      <c r="CE88" s="207">
        <f t="shared" si="151"/>
        <v>0</v>
      </c>
      <c r="CF88" s="206"/>
      <c r="CG88" s="206"/>
      <c r="CH88" s="207">
        <f t="shared" si="152"/>
        <v>0</v>
      </c>
      <c r="CI88" s="206"/>
      <c r="CJ88" s="206"/>
      <c r="CK88" s="207">
        <f t="shared" si="153"/>
        <v>0</v>
      </c>
      <c r="CL88" s="206"/>
      <c r="CM88" s="206"/>
      <c r="CN88" s="207">
        <f t="shared" si="154"/>
        <v>0</v>
      </c>
      <c r="CO88" s="206"/>
      <c r="CP88" s="206"/>
      <c r="CQ88" s="207">
        <f t="shared" si="155"/>
        <v>0</v>
      </c>
      <c r="CR88" s="206"/>
      <c r="CS88" s="206"/>
      <c r="CT88" s="207">
        <f t="shared" si="156"/>
        <v>0</v>
      </c>
      <c r="CU88" s="206"/>
      <c r="CV88" s="206"/>
      <c r="CW88" s="207">
        <f t="shared" si="157"/>
        <v>0</v>
      </c>
      <c r="CX88" s="206"/>
      <c r="CY88" s="206"/>
      <c r="CZ88" s="207">
        <f t="shared" si="158"/>
        <v>0</v>
      </c>
      <c r="DA88" s="206"/>
      <c r="DB88" s="206"/>
      <c r="DC88" s="207">
        <f t="shared" si="159"/>
        <v>0</v>
      </c>
      <c r="DD88" s="206"/>
      <c r="DE88" s="206"/>
      <c r="DF88" s="207">
        <f t="shared" si="160"/>
        <v>0</v>
      </c>
      <c r="DG88" s="206"/>
      <c r="DH88" s="206"/>
      <c r="DI88" s="207">
        <f t="shared" si="161"/>
        <v>0</v>
      </c>
      <c r="DJ88" s="206"/>
      <c r="DK88" s="206"/>
      <c r="DL88" s="207">
        <f t="shared" si="162"/>
        <v>0</v>
      </c>
      <c r="DM88" s="206"/>
      <c r="DN88" s="206"/>
      <c r="DO88" s="207">
        <f t="shared" si="163"/>
        <v>0</v>
      </c>
      <c r="DP88" s="206"/>
      <c r="DQ88" s="206"/>
      <c r="DR88" s="207">
        <f t="shared" si="164"/>
        <v>0</v>
      </c>
      <c r="DS88" s="206"/>
      <c r="DT88" s="206"/>
      <c r="DU88" s="207">
        <f t="shared" si="165"/>
        <v>0</v>
      </c>
      <c r="DV88" s="206"/>
      <c r="DW88" s="206"/>
      <c r="DX88" s="207">
        <f t="shared" si="166"/>
        <v>0</v>
      </c>
    </row>
    <row r="89" spans="1:128" x14ac:dyDescent="0.2">
      <c r="A89" s="39">
        <f t="shared" si="167"/>
        <v>75</v>
      </c>
      <c r="B89" s="184"/>
      <c r="C89" s="184"/>
      <c r="D89" s="185"/>
      <c r="E89" s="38">
        <f t="shared" si="126"/>
        <v>42917</v>
      </c>
      <c r="F89" s="190"/>
      <c r="G89" s="206"/>
      <c r="H89" s="207"/>
      <c r="I89" s="206"/>
      <c r="J89" s="206"/>
      <c r="K89" s="207">
        <f t="shared" si="127"/>
        <v>0</v>
      </c>
      <c r="L89" s="206"/>
      <c r="M89" s="206"/>
      <c r="N89" s="207">
        <f t="shared" si="128"/>
        <v>0</v>
      </c>
      <c r="O89" s="206"/>
      <c r="P89" s="206"/>
      <c r="Q89" s="207">
        <f t="shared" si="129"/>
        <v>0</v>
      </c>
      <c r="R89" s="206"/>
      <c r="S89" s="206"/>
      <c r="T89" s="207">
        <f t="shared" si="130"/>
        <v>0</v>
      </c>
      <c r="U89" s="206"/>
      <c r="V89" s="206"/>
      <c r="W89" s="207">
        <f t="shared" si="131"/>
        <v>0</v>
      </c>
      <c r="X89" s="206"/>
      <c r="Y89" s="206"/>
      <c r="Z89" s="207">
        <f t="shared" si="132"/>
        <v>0</v>
      </c>
      <c r="AA89" s="206"/>
      <c r="AB89" s="206"/>
      <c r="AC89" s="207">
        <f t="shared" si="133"/>
        <v>0</v>
      </c>
      <c r="AD89" s="206"/>
      <c r="AE89" s="206"/>
      <c r="AF89" s="207">
        <f t="shared" si="134"/>
        <v>0</v>
      </c>
      <c r="AG89" s="206"/>
      <c r="AH89" s="206"/>
      <c r="AI89" s="207">
        <f t="shared" si="135"/>
        <v>0</v>
      </c>
      <c r="AJ89" s="206"/>
      <c r="AK89" s="206"/>
      <c r="AL89" s="207">
        <f t="shared" si="136"/>
        <v>0</v>
      </c>
      <c r="AM89" s="206"/>
      <c r="AN89" s="206"/>
      <c r="AO89" s="207">
        <f t="shared" si="137"/>
        <v>0</v>
      </c>
      <c r="AP89" s="206"/>
      <c r="AQ89" s="206"/>
      <c r="AR89" s="207">
        <f t="shared" si="138"/>
        <v>0</v>
      </c>
      <c r="AS89" s="206"/>
      <c r="AT89" s="206"/>
      <c r="AU89" s="207">
        <f t="shared" si="139"/>
        <v>0</v>
      </c>
      <c r="AV89" s="206"/>
      <c r="AW89" s="206"/>
      <c r="AX89" s="207">
        <f t="shared" si="140"/>
        <v>0</v>
      </c>
      <c r="AY89" s="206"/>
      <c r="AZ89" s="206"/>
      <c r="BA89" s="207">
        <f t="shared" si="141"/>
        <v>0</v>
      </c>
      <c r="BB89" s="206"/>
      <c r="BC89" s="206"/>
      <c r="BD89" s="207">
        <f t="shared" si="142"/>
        <v>0</v>
      </c>
      <c r="BE89" s="206"/>
      <c r="BF89" s="206"/>
      <c r="BG89" s="207">
        <f t="shared" si="143"/>
        <v>0</v>
      </c>
      <c r="BH89" s="206"/>
      <c r="BI89" s="206"/>
      <c r="BJ89" s="207">
        <f t="shared" si="144"/>
        <v>0</v>
      </c>
      <c r="BK89" s="206"/>
      <c r="BL89" s="206"/>
      <c r="BM89" s="207">
        <f t="shared" si="145"/>
        <v>0</v>
      </c>
      <c r="BN89" s="206"/>
      <c r="BO89" s="206"/>
      <c r="BP89" s="207">
        <f t="shared" si="146"/>
        <v>0</v>
      </c>
      <c r="BQ89" s="206"/>
      <c r="BR89" s="206"/>
      <c r="BS89" s="207">
        <f t="shared" si="147"/>
        <v>0</v>
      </c>
      <c r="BT89" s="206"/>
      <c r="BU89" s="206"/>
      <c r="BV89" s="207">
        <f t="shared" si="148"/>
        <v>0</v>
      </c>
      <c r="BW89" s="206"/>
      <c r="BX89" s="206"/>
      <c r="BY89" s="207">
        <f t="shared" si="149"/>
        <v>0</v>
      </c>
      <c r="BZ89" s="206"/>
      <c r="CA89" s="206"/>
      <c r="CB89" s="207">
        <f t="shared" si="150"/>
        <v>0</v>
      </c>
      <c r="CC89" s="206"/>
      <c r="CD89" s="206"/>
      <c r="CE89" s="207">
        <f t="shared" si="151"/>
        <v>0</v>
      </c>
      <c r="CF89" s="206"/>
      <c r="CG89" s="206"/>
      <c r="CH89" s="207">
        <f t="shared" si="152"/>
        <v>0</v>
      </c>
      <c r="CI89" s="206"/>
      <c r="CJ89" s="206"/>
      <c r="CK89" s="207">
        <f t="shared" si="153"/>
        <v>0</v>
      </c>
      <c r="CL89" s="206"/>
      <c r="CM89" s="206"/>
      <c r="CN89" s="207">
        <f t="shared" si="154"/>
        <v>0</v>
      </c>
      <c r="CO89" s="206"/>
      <c r="CP89" s="206"/>
      <c r="CQ89" s="207">
        <f t="shared" si="155"/>
        <v>0</v>
      </c>
      <c r="CR89" s="206"/>
      <c r="CS89" s="206"/>
      <c r="CT89" s="207">
        <f t="shared" si="156"/>
        <v>0</v>
      </c>
      <c r="CU89" s="206"/>
      <c r="CV89" s="206"/>
      <c r="CW89" s="207">
        <f t="shared" si="157"/>
        <v>0</v>
      </c>
      <c r="CX89" s="206"/>
      <c r="CY89" s="206"/>
      <c r="CZ89" s="207">
        <f t="shared" si="158"/>
        <v>0</v>
      </c>
      <c r="DA89" s="206"/>
      <c r="DB89" s="206"/>
      <c r="DC89" s="207">
        <f t="shared" si="159"/>
        <v>0</v>
      </c>
      <c r="DD89" s="206"/>
      <c r="DE89" s="206"/>
      <c r="DF89" s="207">
        <f t="shared" si="160"/>
        <v>0</v>
      </c>
      <c r="DG89" s="206"/>
      <c r="DH89" s="206"/>
      <c r="DI89" s="207">
        <f t="shared" si="161"/>
        <v>0</v>
      </c>
      <c r="DJ89" s="206"/>
      <c r="DK89" s="206"/>
      <c r="DL89" s="207">
        <f t="shared" si="162"/>
        <v>0</v>
      </c>
      <c r="DM89" s="206"/>
      <c r="DN89" s="206"/>
      <c r="DO89" s="207">
        <f t="shared" si="163"/>
        <v>0</v>
      </c>
      <c r="DP89" s="206"/>
      <c r="DQ89" s="206"/>
      <c r="DR89" s="207">
        <f t="shared" si="164"/>
        <v>0</v>
      </c>
      <c r="DS89" s="206"/>
      <c r="DT89" s="206"/>
      <c r="DU89" s="207">
        <f t="shared" si="165"/>
        <v>0</v>
      </c>
      <c r="DV89" s="206"/>
      <c r="DW89" s="206"/>
      <c r="DX89" s="207">
        <f t="shared" si="166"/>
        <v>0</v>
      </c>
    </row>
    <row r="90" spans="1:128" x14ac:dyDescent="0.2">
      <c r="A90" s="39">
        <f t="shared" si="167"/>
        <v>76</v>
      </c>
      <c r="B90" s="184"/>
      <c r="C90" s="184"/>
      <c r="D90" s="185"/>
      <c r="E90" s="38">
        <f t="shared" si="126"/>
        <v>42917</v>
      </c>
      <c r="F90" s="190"/>
      <c r="G90" s="206"/>
      <c r="H90" s="207"/>
      <c r="I90" s="206"/>
      <c r="J90" s="206"/>
      <c r="K90" s="207">
        <f t="shared" si="127"/>
        <v>0</v>
      </c>
      <c r="L90" s="206"/>
      <c r="M90" s="206"/>
      <c r="N90" s="207">
        <f t="shared" si="128"/>
        <v>0</v>
      </c>
      <c r="O90" s="206"/>
      <c r="P90" s="206"/>
      <c r="Q90" s="207">
        <f t="shared" si="129"/>
        <v>0</v>
      </c>
      <c r="R90" s="206"/>
      <c r="S90" s="206"/>
      <c r="T90" s="207">
        <f t="shared" si="130"/>
        <v>0</v>
      </c>
      <c r="U90" s="206"/>
      <c r="V90" s="206"/>
      <c r="W90" s="207">
        <f t="shared" si="131"/>
        <v>0</v>
      </c>
      <c r="X90" s="206"/>
      <c r="Y90" s="206"/>
      <c r="Z90" s="207">
        <f t="shared" si="132"/>
        <v>0</v>
      </c>
      <c r="AA90" s="206"/>
      <c r="AB90" s="206"/>
      <c r="AC90" s="207">
        <f t="shared" si="133"/>
        <v>0</v>
      </c>
      <c r="AD90" s="206"/>
      <c r="AE90" s="206"/>
      <c r="AF90" s="207">
        <f t="shared" si="134"/>
        <v>0</v>
      </c>
      <c r="AG90" s="206"/>
      <c r="AH90" s="206"/>
      <c r="AI90" s="207">
        <f t="shared" si="135"/>
        <v>0</v>
      </c>
      <c r="AJ90" s="206"/>
      <c r="AK90" s="206"/>
      <c r="AL90" s="207">
        <f t="shared" si="136"/>
        <v>0</v>
      </c>
      <c r="AM90" s="206"/>
      <c r="AN90" s="206"/>
      <c r="AO90" s="207">
        <f t="shared" si="137"/>
        <v>0</v>
      </c>
      <c r="AP90" s="206"/>
      <c r="AQ90" s="206"/>
      <c r="AR90" s="207">
        <f t="shared" si="138"/>
        <v>0</v>
      </c>
      <c r="AS90" s="206"/>
      <c r="AT90" s="206"/>
      <c r="AU90" s="207">
        <f t="shared" si="139"/>
        <v>0</v>
      </c>
      <c r="AV90" s="206"/>
      <c r="AW90" s="206"/>
      <c r="AX90" s="207">
        <f t="shared" si="140"/>
        <v>0</v>
      </c>
      <c r="AY90" s="206"/>
      <c r="AZ90" s="206"/>
      <c r="BA90" s="207">
        <f t="shared" si="141"/>
        <v>0</v>
      </c>
      <c r="BB90" s="206"/>
      <c r="BC90" s="206"/>
      <c r="BD90" s="207">
        <f t="shared" si="142"/>
        <v>0</v>
      </c>
      <c r="BE90" s="206"/>
      <c r="BF90" s="206"/>
      <c r="BG90" s="207">
        <f t="shared" si="143"/>
        <v>0</v>
      </c>
      <c r="BH90" s="206"/>
      <c r="BI90" s="206"/>
      <c r="BJ90" s="207">
        <f t="shared" si="144"/>
        <v>0</v>
      </c>
      <c r="BK90" s="206"/>
      <c r="BL90" s="206"/>
      <c r="BM90" s="207">
        <f t="shared" si="145"/>
        <v>0</v>
      </c>
      <c r="BN90" s="206"/>
      <c r="BO90" s="206"/>
      <c r="BP90" s="207">
        <f t="shared" si="146"/>
        <v>0</v>
      </c>
      <c r="BQ90" s="206"/>
      <c r="BR90" s="206"/>
      <c r="BS90" s="207">
        <f t="shared" si="147"/>
        <v>0</v>
      </c>
      <c r="BT90" s="206"/>
      <c r="BU90" s="206"/>
      <c r="BV90" s="207">
        <f t="shared" si="148"/>
        <v>0</v>
      </c>
      <c r="BW90" s="206"/>
      <c r="BX90" s="206"/>
      <c r="BY90" s="207">
        <f t="shared" si="149"/>
        <v>0</v>
      </c>
      <c r="BZ90" s="206"/>
      <c r="CA90" s="206"/>
      <c r="CB90" s="207">
        <f t="shared" si="150"/>
        <v>0</v>
      </c>
      <c r="CC90" s="206"/>
      <c r="CD90" s="206"/>
      <c r="CE90" s="207">
        <f t="shared" si="151"/>
        <v>0</v>
      </c>
      <c r="CF90" s="206"/>
      <c r="CG90" s="206"/>
      <c r="CH90" s="207">
        <f t="shared" si="152"/>
        <v>0</v>
      </c>
      <c r="CI90" s="206"/>
      <c r="CJ90" s="206"/>
      <c r="CK90" s="207">
        <f t="shared" si="153"/>
        <v>0</v>
      </c>
      <c r="CL90" s="206"/>
      <c r="CM90" s="206"/>
      <c r="CN90" s="207">
        <f t="shared" si="154"/>
        <v>0</v>
      </c>
      <c r="CO90" s="206"/>
      <c r="CP90" s="206"/>
      <c r="CQ90" s="207">
        <f t="shared" si="155"/>
        <v>0</v>
      </c>
      <c r="CR90" s="206"/>
      <c r="CS90" s="206"/>
      <c r="CT90" s="207">
        <f t="shared" si="156"/>
        <v>0</v>
      </c>
      <c r="CU90" s="206"/>
      <c r="CV90" s="206"/>
      <c r="CW90" s="207">
        <f t="shared" si="157"/>
        <v>0</v>
      </c>
      <c r="CX90" s="206"/>
      <c r="CY90" s="206"/>
      <c r="CZ90" s="207">
        <f t="shared" si="158"/>
        <v>0</v>
      </c>
      <c r="DA90" s="206"/>
      <c r="DB90" s="206"/>
      <c r="DC90" s="207">
        <f t="shared" si="159"/>
        <v>0</v>
      </c>
      <c r="DD90" s="206"/>
      <c r="DE90" s="206"/>
      <c r="DF90" s="207">
        <f t="shared" si="160"/>
        <v>0</v>
      </c>
      <c r="DG90" s="206"/>
      <c r="DH90" s="206"/>
      <c r="DI90" s="207">
        <f t="shared" si="161"/>
        <v>0</v>
      </c>
      <c r="DJ90" s="206"/>
      <c r="DK90" s="206"/>
      <c r="DL90" s="207">
        <f t="shared" si="162"/>
        <v>0</v>
      </c>
      <c r="DM90" s="206"/>
      <c r="DN90" s="206"/>
      <c r="DO90" s="207">
        <f t="shared" si="163"/>
        <v>0</v>
      </c>
      <c r="DP90" s="206"/>
      <c r="DQ90" s="206"/>
      <c r="DR90" s="207">
        <f t="shared" si="164"/>
        <v>0</v>
      </c>
      <c r="DS90" s="206"/>
      <c r="DT90" s="206"/>
      <c r="DU90" s="207">
        <f t="shared" si="165"/>
        <v>0</v>
      </c>
      <c r="DV90" s="206"/>
      <c r="DW90" s="206"/>
      <c r="DX90" s="207">
        <f t="shared" si="166"/>
        <v>0</v>
      </c>
    </row>
    <row r="91" spans="1:128" x14ac:dyDescent="0.2">
      <c r="A91" s="39">
        <f t="shared" si="167"/>
        <v>77</v>
      </c>
      <c r="B91" s="184"/>
      <c r="C91" s="184"/>
      <c r="D91" s="185"/>
      <c r="E91" s="38">
        <f t="shared" si="126"/>
        <v>42917</v>
      </c>
      <c r="F91" s="190"/>
      <c r="G91" s="206"/>
      <c r="H91" s="207"/>
      <c r="I91" s="206"/>
      <c r="J91" s="206"/>
      <c r="K91" s="207">
        <f t="shared" si="127"/>
        <v>0</v>
      </c>
      <c r="L91" s="206"/>
      <c r="M91" s="206"/>
      <c r="N91" s="207">
        <f t="shared" si="128"/>
        <v>0</v>
      </c>
      <c r="O91" s="206"/>
      <c r="P91" s="206"/>
      <c r="Q91" s="207">
        <f t="shared" si="129"/>
        <v>0</v>
      </c>
      <c r="R91" s="206"/>
      <c r="S91" s="206"/>
      <c r="T91" s="207">
        <f t="shared" si="130"/>
        <v>0</v>
      </c>
      <c r="U91" s="206"/>
      <c r="V91" s="206"/>
      <c r="W91" s="207">
        <f t="shared" si="131"/>
        <v>0</v>
      </c>
      <c r="X91" s="206"/>
      <c r="Y91" s="206"/>
      <c r="Z91" s="207">
        <f t="shared" si="132"/>
        <v>0</v>
      </c>
      <c r="AA91" s="206"/>
      <c r="AB91" s="206"/>
      <c r="AC91" s="207">
        <f t="shared" si="133"/>
        <v>0</v>
      </c>
      <c r="AD91" s="206"/>
      <c r="AE91" s="206"/>
      <c r="AF91" s="207">
        <f t="shared" si="134"/>
        <v>0</v>
      </c>
      <c r="AG91" s="206"/>
      <c r="AH91" s="206"/>
      <c r="AI91" s="207">
        <f t="shared" si="135"/>
        <v>0</v>
      </c>
      <c r="AJ91" s="206"/>
      <c r="AK91" s="206"/>
      <c r="AL91" s="207">
        <f t="shared" si="136"/>
        <v>0</v>
      </c>
      <c r="AM91" s="206"/>
      <c r="AN91" s="206"/>
      <c r="AO91" s="207">
        <f t="shared" si="137"/>
        <v>0</v>
      </c>
      <c r="AP91" s="206"/>
      <c r="AQ91" s="206"/>
      <c r="AR91" s="207">
        <f t="shared" si="138"/>
        <v>0</v>
      </c>
      <c r="AS91" s="206"/>
      <c r="AT91" s="206"/>
      <c r="AU91" s="207">
        <f t="shared" si="139"/>
        <v>0</v>
      </c>
      <c r="AV91" s="206"/>
      <c r="AW91" s="206"/>
      <c r="AX91" s="207">
        <f t="shared" si="140"/>
        <v>0</v>
      </c>
      <c r="AY91" s="206"/>
      <c r="AZ91" s="206"/>
      <c r="BA91" s="207">
        <f t="shared" si="141"/>
        <v>0</v>
      </c>
      <c r="BB91" s="206"/>
      <c r="BC91" s="206"/>
      <c r="BD91" s="207">
        <f t="shared" si="142"/>
        <v>0</v>
      </c>
      <c r="BE91" s="206"/>
      <c r="BF91" s="206"/>
      <c r="BG91" s="207">
        <f t="shared" si="143"/>
        <v>0</v>
      </c>
      <c r="BH91" s="206"/>
      <c r="BI91" s="206"/>
      <c r="BJ91" s="207">
        <f t="shared" si="144"/>
        <v>0</v>
      </c>
      <c r="BK91" s="206"/>
      <c r="BL91" s="206"/>
      <c r="BM91" s="207">
        <f t="shared" si="145"/>
        <v>0</v>
      </c>
      <c r="BN91" s="206"/>
      <c r="BO91" s="206"/>
      <c r="BP91" s="207">
        <f t="shared" si="146"/>
        <v>0</v>
      </c>
      <c r="BQ91" s="206"/>
      <c r="BR91" s="206"/>
      <c r="BS91" s="207">
        <f t="shared" si="147"/>
        <v>0</v>
      </c>
      <c r="BT91" s="206"/>
      <c r="BU91" s="206"/>
      <c r="BV91" s="207">
        <f t="shared" si="148"/>
        <v>0</v>
      </c>
      <c r="BW91" s="206"/>
      <c r="BX91" s="206"/>
      <c r="BY91" s="207">
        <f t="shared" si="149"/>
        <v>0</v>
      </c>
      <c r="BZ91" s="206"/>
      <c r="CA91" s="206"/>
      <c r="CB91" s="207">
        <f t="shared" si="150"/>
        <v>0</v>
      </c>
      <c r="CC91" s="206"/>
      <c r="CD91" s="206"/>
      <c r="CE91" s="207">
        <f t="shared" si="151"/>
        <v>0</v>
      </c>
      <c r="CF91" s="206"/>
      <c r="CG91" s="206"/>
      <c r="CH91" s="207">
        <f t="shared" si="152"/>
        <v>0</v>
      </c>
      <c r="CI91" s="206"/>
      <c r="CJ91" s="206"/>
      <c r="CK91" s="207">
        <f t="shared" si="153"/>
        <v>0</v>
      </c>
      <c r="CL91" s="206"/>
      <c r="CM91" s="206"/>
      <c r="CN91" s="207">
        <f t="shared" si="154"/>
        <v>0</v>
      </c>
      <c r="CO91" s="206"/>
      <c r="CP91" s="206"/>
      <c r="CQ91" s="207">
        <f t="shared" si="155"/>
        <v>0</v>
      </c>
      <c r="CR91" s="206"/>
      <c r="CS91" s="206"/>
      <c r="CT91" s="207">
        <f t="shared" si="156"/>
        <v>0</v>
      </c>
      <c r="CU91" s="206"/>
      <c r="CV91" s="206"/>
      <c r="CW91" s="207">
        <f t="shared" si="157"/>
        <v>0</v>
      </c>
      <c r="CX91" s="206"/>
      <c r="CY91" s="206"/>
      <c r="CZ91" s="207">
        <f t="shared" si="158"/>
        <v>0</v>
      </c>
      <c r="DA91" s="206"/>
      <c r="DB91" s="206"/>
      <c r="DC91" s="207">
        <f t="shared" si="159"/>
        <v>0</v>
      </c>
      <c r="DD91" s="206"/>
      <c r="DE91" s="206"/>
      <c r="DF91" s="207">
        <f t="shared" si="160"/>
        <v>0</v>
      </c>
      <c r="DG91" s="206"/>
      <c r="DH91" s="206"/>
      <c r="DI91" s="207">
        <f t="shared" si="161"/>
        <v>0</v>
      </c>
      <c r="DJ91" s="206"/>
      <c r="DK91" s="206"/>
      <c r="DL91" s="207">
        <f t="shared" si="162"/>
        <v>0</v>
      </c>
      <c r="DM91" s="206"/>
      <c r="DN91" s="206"/>
      <c r="DO91" s="207">
        <f t="shared" si="163"/>
        <v>0</v>
      </c>
      <c r="DP91" s="206"/>
      <c r="DQ91" s="206"/>
      <c r="DR91" s="207">
        <f t="shared" si="164"/>
        <v>0</v>
      </c>
      <c r="DS91" s="206"/>
      <c r="DT91" s="206"/>
      <c r="DU91" s="207">
        <f t="shared" si="165"/>
        <v>0</v>
      </c>
      <c r="DV91" s="206"/>
      <c r="DW91" s="206"/>
      <c r="DX91" s="207">
        <f t="shared" si="166"/>
        <v>0</v>
      </c>
    </row>
    <row r="92" spans="1:128" x14ac:dyDescent="0.2">
      <c r="A92" s="39">
        <f t="shared" si="167"/>
        <v>78</v>
      </c>
      <c r="B92" s="184"/>
      <c r="C92" s="184"/>
      <c r="D92" s="185"/>
      <c r="E92" s="38">
        <f t="shared" si="126"/>
        <v>42917</v>
      </c>
      <c r="F92" s="190"/>
      <c r="G92" s="206"/>
      <c r="H92" s="207"/>
      <c r="I92" s="206"/>
      <c r="J92" s="206"/>
      <c r="K92" s="207">
        <f t="shared" si="127"/>
        <v>0</v>
      </c>
      <c r="L92" s="206"/>
      <c r="M92" s="206"/>
      <c r="N92" s="207">
        <f t="shared" si="128"/>
        <v>0</v>
      </c>
      <c r="O92" s="206"/>
      <c r="P92" s="206"/>
      <c r="Q92" s="207">
        <f t="shared" si="129"/>
        <v>0</v>
      </c>
      <c r="R92" s="206"/>
      <c r="S92" s="206"/>
      <c r="T92" s="207">
        <f t="shared" si="130"/>
        <v>0</v>
      </c>
      <c r="U92" s="206"/>
      <c r="V92" s="206"/>
      <c r="W92" s="207">
        <f t="shared" si="131"/>
        <v>0</v>
      </c>
      <c r="X92" s="206"/>
      <c r="Y92" s="206"/>
      <c r="Z92" s="207">
        <f t="shared" si="132"/>
        <v>0</v>
      </c>
      <c r="AA92" s="206"/>
      <c r="AB92" s="206"/>
      <c r="AC92" s="207">
        <f t="shared" si="133"/>
        <v>0</v>
      </c>
      <c r="AD92" s="206"/>
      <c r="AE92" s="206"/>
      <c r="AF92" s="207">
        <f t="shared" si="134"/>
        <v>0</v>
      </c>
      <c r="AG92" s="206"/>
      <c r="AH92" s="206"/>
      <c r="AI92" s="207">
        <f t="shared" si="135"/>
        <v>0</v>
      </c>
      <c r="AJ92" s="206"/>
      <c r="AK92" s="206"/>
      <c r="AL92" s="207">
        <f t="shared" si="136"/>
        <v>0</v>
      </c>
      <c r="AM92" s="206"/>
      <c r="AN92" s="206"/>
      <c r="AO92" s="207">
        <f t="shared" si="137"/>
        <v>0</v>
      </c>
      <c r="AP92" s="206"/>
      <c r="AQ92" s="206"/>
      <c r="AR92" s="207">
        <f t="shared" si="138"/>
        <v>0</v>
      </c>
      <c r="AS92" s="206"/>
      <c r="AT92" s="206"/>
      <c r="AU92" s="207">
        <f t="shared" si="139"/>
        <v>0</v>
      </c>
      <c r="AV92" s="206"/>
      <c r="AW92" s="206"/>
      <c r="AX92" s="207">
        <f t="shared" si="140"/>
        <v>0</v>
      </c>
      <c r="AY92" s="206"/>
      <c r="AZ92" s="206"/>
      <c r="BA92" s="207">
        <f t="shared" si="141"/>
        <v>0</v>
      </c>
      <c r="BB92" s="206"/>
      <c r="BC92" s="206"/>
      <c r="BD92" s="207">
        <f t="shared" si="142"/>
        <v>0</v>
      </c>
      <c r="BE92" s="206"/>
      <c r="BF92" s="206"/>
      <c r="BG92" s="207">
        <f t="shared" si="143"/>
        <v>0</v>
      </c>
      <c r="BH92" s="206"/>
      <c r="BI92" s="206"/>
      <c r="BJ92" s="207">
        <f t="shared" si="144"/>
        <v>0</v>
      </c>
      <c r="BK92" s="206"/>
      <c r="BL92" s="206"/>
      <c r="BM92" s="207">
        <f t="shared" si="145"/>
        <v>0</v>
      </c>
      <c r="BN92" s="206"/>
      <c r="BO92" s="206"/>
      <c r="BP92" s="207">
        <f t="shared" si="146"/>
        <v>0</v>
      </c>
      <c r="BQ92" s="206"/>
      <c r="BR92" s="206"/>
      <c r="BS92" s="207">
        <f t="shared" si="147"/>
        <v>0</v>
      </c>
      <c r="BT92" s="206"/>
      <c r="BU92" s="206"/>
      <c r="BV92" s="207">
        <f t="shared" si="148"/>
        <v>0</v>
      </c>
      <c r="BW92" s="206"/>
      <c r="BX92" s="206"/>
      <c r="BY92" s="207">
        <f t="shared" si="149"/>
        <v>0</v>
      </c>
      <c r="BZ92" s="206"/>
      <c r="CA92" s="206"/>
      <c r="CB92" s="207">
        <f t="shared" si="150"/>
        <v>0</v>
      </c>
      <c r="CC92" s="206"/>
      <c r="CD92" s="206"/>
      <c r="CE92" s="207">
        <f t="shared" si="151"/>
        <v>0</v>
      </c>
      <c r="CF92" s="206"/>
      <c r="CG92" s="206"/>
      <c r="CH92" s="207">
        <f t="shared" si="152"/>
        <v>0</v>
      </c>
      <c r="CI92" s="206"/>
      <c r="CJ92" s="206"/>
      <c r="CK92" s="207">
        <f t="shared" si="153"/>
        <v>0</v>
      </c>
      <c r="CL92" s="206"/>
      <c r="CM92" s="206"/>
      <c r="CN92" s="207">
        <f t="shared" si="154"/>
        <v>0</v>
      </c>
      <c r="CO92" s="206"/>
      <c r="CP92" s="206"/>
      <c r="CQ92" s="207">
        <f t="shared" si="155"/>
        <v>0</v>
      </c>
      <c r="CR92" s="206"/>
      <c r="CS92" s="206"/>
      <c r="CT92" s="207">
        <f t="shared" si="156"/>
        <v>0</v>
      </c>
      <c r="CU92" s="206"/>
      <c r="CV92" s="206"/>
      <c r="CW92" s="207">
        <f t="shared" si="157"/>
        <v>0</v>
      </c>
      <c r="CX92" s="206"/>
      <c r="CY92" s="206"/>
      <c r="CZ92" s="207">
        <f t="shared" si="158"/>
        <v>0</v>
      </c>
      <c r="DA92" s="206"/>
      <c r="DB92" s="206"/>
      <c r="DC92" s="207">
        <f t="shared" si="159"/>
        <v>0</v>
      </c>
      <c r="DD92" s="206"/>
      <c r="DE92" s="206"/>
      <c r="DF92" s="207">
        <f t="shared" si="160"/>
        <v>0</v>
      </c>
      <c r="DG92" s="206"/>
      <c r="DH92" s="206"/>
      <c r="DI92" s="207">
        <f t="shared" si="161"/>
        <v>0</v>
      </c>
      <c r="DJ92" s="206"/>
      <c r="DK92" s="206"/>
      <c r="DL92" s="207">
        <f t="shared" si="162"/>
        <v>0</v>
      </c>
      <c r="DM92" s="206"/>
      <c r="DN92" s="206"/>
      <c r="DO92" s="207">
        <f t="shared" si="163"/>
        <v>0</v>
      </c>
      <c r="DP92" s="206"/>
      <c r="DQ92" s="206"/>
      <c r="DR92" s="207">
        <f t="shared" si="164"/>
        <v>0</v>
      </c>
      <c r="DS92" s="206"/>
      <c r="DT92" s="206"/>
      <c r="DU92" s="207">
        <f t="shared" si="165"/>
        <v>0</v>
      </c>
      <c r="DV92" s="206"/>
      <c r="DW92" s="206"/>
      <c r="DX92" s="207">
        <f t="shared" si="166"/>
        <v>0</v>
      </c>
    </row>
    <row r="93" spans="1:128" x14ac:dyDescent="0.2">
      <c r="A93" s="39">
        <f t="shared" si="167"/>
        <v>79</v>
      </c>
      <c r="B93" s="184"/>
      <c r="C93" s="184"/>
      <c r="D93" s="185"/>
      <c r="E93" s="38">
        <f t="shared" si="126"/>
        <v>42917</v>
      </c>
      <c r="F93" s="190"/>
      <c r="G93" s="206"/>
      <c r="H93" s="207"/>
      <c r="I93" s="206"/>
      <c r="J93" s="206"/>
      <c r="K93" s="207">
        <f t="shared" si="127"/>
        <v>0</v>
      </c>
      <c r="L93" s="206"/>
      <c r="M93" s="206"/>
      <c r="N93" s="207">
        <f t="shared" si="128"/>
        <v>0</v>
      </c>
      <c r="O93" s="206"/>
      <c r="P93" s="206"/>
      <c r="Q93" s="207">
        <f t="shared" si="129"/>
        <v>0</v>
      </c>
      <c r="R93" s="206"/>
      <c r="S93" s="206"/>
      <c r="T93" s="207">
        <f t="shared" si="130"/>
        <v>0</v>
      </c>
      <c r="U93" s="206"/>
      <c r="V93" s="206"/>
      <c r="W93" s="207">
        <f t="shared" si="131"/>
        <v>0</v>
      </c>
      <c r="X93" s="206"/>
      <c r="Y93" s="206"/>
      <c r="Z93" s="207">
        <f t="shared" si="132"/>
        <v>0</v>
      </c>
      <c r="AA93" s="206"/>
      <c r="AB93" s="206"/>
      <c r="AC93" s="207">
        <f t="shared" si="133"/>
        <v>0</v>
      </c>
      <c r="AD93" s="206"/>
      <c r="AE93" s="206"/>
      <c r="AF93" s="207">
        <f t="shared" si="134"/>
        <v>0</v>
      </c>
      <c r="AG93" s="206"/>
      <c r="AH93" s="206"/>
      <c r="AI93" s="207">
        <f t="shared" si="135"/>
        <v>0</v>
      </c>
      <c r="AJ93" s="206"/>
      <c r="AK93" s="206"/>
      <c r="AL93" s="207">
        <f t="shared" si="136"/>
        <v>0</v>
      </c>
      <c r="AM93" s="206"/>
      <c r="AN93" s="206"/>
      <c r="AO93" s="207">
        <f t="shared" si="137"/>
        <v>0</v>
      </c>
      <c r="AP93" s="206"/>
      <c r="AQ93" s="206"/>
      <c r="AR93" s="207">
        <f t="shared" si="138"/>
        <v>0</v>
      </c>
      <c r="AS93" s="206"/>
      <c r="AT93" s="206"/>
      <c r="AU93" s="207">
        <f t="shared" si="139"/>
        <v>0</v>
      </c>
      <c r="AV93" s="206"/>
      <c r="AW93" s="206"/>
      <c r="AX93" s="207">
        <f t="shared" si="140"/>
        <v>0</v>
      </c>
      <c r="AY93" s="206"/>
      <c r="AZ93" s="206"/>
      <c r="BA93" s="207">
        <f t="shared" si="141"/>
        <v>0</v>
      </c>
      <c r="BB93" s="206"/>
      <c r="BC93" s="206"/>
      <c r="BD93" s="207">
        <f t="shared" si="142"/>
        <v>0</v>
      </c>
      <c r="BE93" s="206"/>
      <c r="BF93" s="206"/>
      <c r="BG93" s="207">
        <f t="shared" si="143"/>
        <v>0</v>
      </c>
      <c r="BH93" s="206"/>
      <c r="BI93" s="206"/>
      <c r="BJ93" s="207">
        <f t="shared" si="144"/>
        <v>0</v>
      </c>
      <c r="BK93" s="206"/>
      <c r="BL93" s="206"/>
      <c r="BM93" s="207">
        <f t="shared" si="145"/>
        <v>0</v>
      </c>
      <c r="BN93" s="206"/>
      <c r="BO93" s="206"/>
      <c r="BP93" s="207">
        <f t="shared" si="146"/>
        <v>0</v>
      </c>
      <c r="BQ93" s="206"/>
      <c r="BR93" s="206"/>
      <c r="BS93" s="207">
        <f t="shared" si="147"/>
        <v>0</v>
      </c>
      <c r="BT93" s="206"/>
      <c r="BU93" s="206"/>
      <c r="BV93" s="207">
        <f t="shared" si="148"/>
        <v>0</v>
      </c>
      <c r="BW93" s="206"/>
      <c r="BX93" s="206"/>
      <c r="BY93" s="207">
        <f t="shared" si="149"/>
        <v>0</v>
      </c>
      <c r="BZ93" s="206"/>
      <c r="CA93" s="206"/>
      <c r="CB93" s="207">
        <f t="shared" si="150"/>
        <v>0</v>
      </c>
      <c r="CC93" s="206"/>
      <c r="CD93" s="206"/>
      <c r="CE93" s="207">
        <f t="shared" si="151"/>
        <v>0</v>
      </c>
      <c r="CF93" s="206"/>
      <c r="CG93" s="206"/>
      <c r="CH93" s="207">
        <f t="shared" si="152"/>
        <v>0</v>
      </c>
      <c r="CI93" s="206"/>
      <c r="CJ93" s="206"/>
      <c r="CK93" s="207">
        <f t="shared" si="153"/>
        <v>0</v>
      </c>
      <c r="CL93" s="206"/>
      <c r="CM93" s="206"/>
      <c r="CN93" s="207">
        <f t="shared" si="154"/>
        <v>0</v>
      </c>
      <c r="CO93" s="206"/>
      <c r="CP93" s="206"/>
      <c r="CQ93" s="207">
        <f t="shared" si="155"/>
        <v>0</v>
      </c>
      <c r="CR93" s="206"/>
      <c r="CS93" s="206"/>
      <c r="CT93" s="207">
        <f t="shared" si="156"/>
        <v>0</v>
      </c>
      <c r="CU93" s="206"/>
      <c r="CV93" s="206"/>
      <c r="CW93" s="207">
        <f t="shared" si="157"/>
        <v>0</v>
      </c>
      <c r="CX93" s="206"/>
      <c r="CY93" s="206"/>
      <c r="CZ93" s="207">
        <f t="shared" si="158"/>
        <v>0</v>
      </c>
      <c r="DA93" s="206"/>
      <c r="DB93" s="206"/>
      <c r="DC93" s="207">
        <f t="shared" si="159"/>
        <v>0</v>
      </c>
      <c r="DD93" s="206"/>
      <c r="DE93" s="206"/>
      <c r="DF93" s="207">
        <f t="shared" si="160"/>
        <v>0</v>
      </c>
      <c r="DG93" s="206"/>
      <c r="DH93" s="206"/>
      <c r="DI93" s="207">
        <f t="shared" si="161"/>
        <v>0</v>
      </c>
      <c r="DJ93" s="206"/>
      <c r="DK93" s="206"/>
      <c r="DL93" s="207">
        <f t="shared" si="162"/>
        <v>0</v>
      </c>
      <c r="DM93" s="206"/>
      <c r="DN93" s="206"/>
      <c r="DO93" s="207">
        <f t="shared" si="163"/>
        <v>0</v>
      </c>
      <c r="DP93" s="206"/>
      <c r="DQ93" s="206"/>
      <c r="DR93" s="207">
        <f t="shared" si="164"/>
        <v>0</v>
      </c>
      <c r="DS93" s="206"/>
      <c r="DT93" s="206"/>
      <c r="DU93" s="207">
        <f t="shared" si="165"/>
        <v>0</v>
      </c>
      <c r="DV93" s="206"/>
      <c r="DW93" s="206"/>
      <c r="DX93" s="207">
        <f t="shared" si="166"/>
        <v>0</v>
      </c>
    </row>
    <row r="94" spans="1:128" x14ac:dyDescent="0.2">
      <c r="A94" s="39">
        <f t="shared" si="167"/>
        <v>80</v>
      </c>
      <c r="B94" s="184"/>
      <c r="C94" s="184"/>
      <c r="D94" s="185"/>
      <c r="E94" s="38">
        <f t="shared" si="126"/>
        <v>42917</v>
      </c>
      <c r="F94" s="190"/>
      <c r="G94" s="206"/>
      <c r="H94" s="207"/>
      <c r="I94" s="206"/>
      <c r="J94" s="206"/>
      <c r="K94" s="207">
        <f t="shared" si="127"/>
        <v>0</v>
      </c>
      <c r="L94" s="206"/>
      <c r="M94" s="206"/>
      <c r="N94" s="207">
        <f t="shared" si="128"/>
        <v>0</v>
      </c>
      <c r="O94" s="206"/>
      <c r="P94" s="206"/>
      <c r="Q94" s="207">
        <f t="shared" si="129"/>
        <v>0</v>
      </c>
      <c r="R94" s="206"/>
      <c r="S94" s="206"/>
      <c r="T94" s="207">
        <f t="shared" si="130"/>
        <v>0</v>
      </c>
      <c r="U94" s="206"/>
      <c r="V94" s="206"/>
      <c r="W94" s="207">
        <f t="shared" si="131"/>
        <v>0</v>
      </c>
      <c r="X94" s="206"/>
      <c r="Y94" s="206"/>
      <c r="Z94" s="207">
        <f t="shared" si="132"/>
        <v>0</v>
      </c>
      <c r="AA94" s="206"/>
      <c r="AB94" s="206"/>
      <c r="AC94" s="207">
        <f t="shared" si="133"/>
        <v>0</v>
      </c>
      <c r="AD94" s="206"/>
      <c r="AE94" s="206"/>
      <c r="AF94" s="207">
        <f t="shared" si="134"/>
        <v>0</v>
      </c>
      <c r="AG94" s="206"/>
      <c r="AH94" s="206"/>
      <c r="AI94" s="207">
        <f t="shared" si="135"/>
        <v>0</v>
      </c>
      <c r="AJ94" s="206"/>
      <c r="AK94" s="206"/>
      <c r="AL94" s="207">
        <f t="shared" si="136"/>
        <v>0</v>
      </c>
      <c r="AM94" s="206"/>
      <c r="AN94" s="206"/>
      <c r="AO94" s="207">
        <f t="shared" si="137"/>
        <v>0</v>
      </c>
      <c r="AP94" s="206"/>
      <c r="AQ94" s="206"/>
      <c r="AR94" s="207">
        <f t="shared" si="138"/>
        <v>0</v>
      </c>
      <c r="AS94" s="206"/>
      <c r="AT94" s="206"/>
      <c r="AU94" s="207">
        <f t="shared" si="139"/>
        <v>0</v>
      </c>
      <c r="AV94" s="206"/>
      <c r="AW94" s="206"/>
      <c r="AX94" s="207">
        <f t="shared" si="140"/>
        <v>0</v>
      </c>
      <c r="AY94" s="206"/>
      <c r="AZ94" s="206"/>
      <c r="BA94" s="207">
        <f t="shared" si="141"/>
        <v>0</v>
      </c>
      <c r="BB94" s="206"/>
      <c r="BC94" s="206"/>
      <c r="BD94" s="207">
        <f t="shared" si="142"/>
        <v>0</v>
      </c>
      <c r="BE94" s="206"/>
      <c r="BF94" s="206"/>
      <c r="BG94" s="207">
        <f t="shared" si="143"/>
        <v>0</v>
      </c>
      <c r="BH94" s="206"/>
      <c r="BI94" s="206"/>
      <c r="BJ94" s="207">
        <f t="shared" si="144"/>
        <v>0</v>
      </c>
      <c r="BK94" s="206"/>
      <c r="BL94" s="206"/>
      <c r="BM94" s="207">
        <f t="shared" si="145"/>
        <v>0</v>
      </c>
      <c r="BN94" s="206"/>
      <c r="BO94" s="206"/>
      <c r="BP94" s="207">
        <f t="shared" si="146"/>
        <v>0</v>
      </c>
      <c r="BQ94" s="206"/>
      <c r="BR94" s="206"/>
      <c r="BS94" s="207">
        <f t="shared" si="147"/>
        <v>0</v>
      </c>
      <c r="BT94" s="206"/>
      <c r="BU94" s="206"/>
      <c r="BV94" s="207">
        <f t="shared" si="148"/>
        <v>0</v>
      </c>
      <c r="BW94" s="206"/>
      <c r="BX94" s="206"/>
      <c r="BY94" s="207">
        <f t="shared" si="149"/>
        <v>0</v>
      </c>
      <c r="BZ94" s="206"/>
      <c r="CA94" s="206"/>
      <c r="CB94" s="207">
        <f t="shared" si="150"/>
        <v>0</v>
      </c>
      <c r="CC94" s="206"/>
      <c r="CD94" s="206"/>
      <c r="CE94" s="207">
        <f t="shared" si="151"/>
        <v>0</v>
      </c>
      <c r="CF94" s="206"/>
      <c r="CG94" s="206"/>
      <c r="CH94" s="207">
        <f t="shared" si="152"/>
        <v>0</v>
      </c>
      <c r="CI94" s="206"/>
      <c r="CJ94" s="206"/>
      <c r="CK94" s="207">
        <f t="shared" si="153"/>
        <v>0</v>
      </c>
      <c r="CL94" s="206"/>
      <c r="CM94" s="206"/>
      <c r="CN94" s="207">
        <f t="shared" si="154"/>
        <v>0</v>
      </c>
      <c r="CO94" s="206"/>
      <c r="CP94" s="206"/>
      <c r="CQ94" s="207">
        <f t="shared" si="155"/>
        <v>0</v>
      </c>
      <c r="CR94" s="206"/>
      <c r="CS94" s="206"/>
      <c r="CT94" s="207">
        <f t="shared" si="156"/>
        <v>0</v>
      </c>
      <c r="CU94" s="206"/>
      <c r="CV94" s="206"/>
      <c r="CW94" s="207">
        <f t="shared" si="157"/>
        <v>0</v>
      </c>
      <c r="CX94" s="206"/>
      <c r="CY94" s="206"/>
      <c r="CZ94" s="207">
        <f t="shared" si="158"/>
        <v>0</v>
      </c>
      <c r="DA94" s="206"/>
      <c r="DB94" s="206"/>
      <c r="DC94" s="207">
        <f t="shared" si="159"/>
        <v>0</v>
      </c>
      <c r="DD94" s="206"/>
      <c r="DE94" s="206"/>
      <c r="DF94" s="207">
        <f t="shared" si="160"/>
        <v>0</v>
      </c>
      <c r="DG94" s="206"/>
      <c r="DH94" s="206"/>
      <c r="DI94" s="207">
        <f t="shared" si="161"/>
        <v>0</v>
      </c>
      <c r="DJ94" s="206"/>
      <c r="DK94" s="206"/>
      <c r="DL94" s="207">
        <f t="shared" si="162"/>
        <v>0</v>
      </c>
      <c r="DM94" s="206"/>
      <c r="DN94" s="206"/>
      <c r="DO94" s="207">
        <f t="shared" si="163"/>
        <v>0</v>
      </c>
      <c r="DP94" s="206"/>
      <c r="DQ94" s="206"/>
      <c r="DR94" s="207">
        <f t="shared" si="164"/>
        <v>0</v>
      </c>
      <c r="DS94" s="206"/>
      <c r="DT94" s="206"/>
      <c r="DU94" s="207">
        <f t="shared" si="165"/>
        <v>0</v>
      </c>
      <c r="DV94" s="206"/>
      <c r="DW94" s="206"/>
      <c r="DX94" s="207">
        <f t="shared" si="166"/>
        <v>0</v>
      </c>
    </row>
    <row r="95" spans="1:128" x14ac:dyDescent="0.2">
      <c r="A95" s="39">
        <f t="shared" si="167"/>
        <v>81</v>
      </c>
      <c r="B95" s="184"/>
      <c r="C95" s="184"/>
      <c r="D95" s="185"/>
      <c r="E95" s="38">
        <f t="shared" si="126"/>
        <v>42917</v>
      </c>
      <c r="F95" s="190"/>
      <c r="G95" s="206"/>
      <c r="H95" s="207"/>
      <c r="I95" s="206"/>
      <c r="J95" s="206"/>
      <c r="K95" s="207">
        <f t="shared" si="127"/>
        <v>0</v>
      </c>
      <c r="L95" s="206"/>
      <c r="M95" s="206"/>
      <c r="N95" s="207">
        <f t="shared" si="128"/>
        <v>0</v>
      </c>
      <c r="O95" s="206"/>
      <c r="P95" s="206"/>
      <c r="Q95" s="207">
        <f t="shared" si="129"/>
        <v>0</v>
      </c>
      <c r="R95" s="206"/>
      <c r="S95" s="206"/>
      <c r="T95" s="207">
        <f t="shared" si="130"/>
        <v>0</v>
      </c>
      <c r="U95" s="206"/>
      <c r="V95" s="206"/>
      <c r="W95" s="207">
        <f t="shared" si="131"/>
        <v>0</v>
      </c>
      <c r="X95" s="206"/>
      <c r="Y95" s="206"/>
      <c r="Z95" s="207">
        <f t="shared" si="132"/>
        <v>0</v>
      </c>
      <c r="AA95" s="206"/>
      <c r="AB95" s="206"/>
      <c r="AC95" s="207">
        <f t="shared" si="133"/>
        <v>0</v>
      </c>
      <c r="AD95" s="206"/>
      <c r="AE95" s="206"/>
      <c r="AF95" s="207">
        <f t="shared" si="134"/>
        <v>0</v>
      </c>
      <c r="AG95" s="206"/>
      <c r="AH95" s="206"/>
      <c r="AI95" s="207">
        <f t="shared" si="135"/>
        <v>0</v>
      </c>
      <c r="AJ95" s="206"/>
      <c r="AK95" s="206"/>
      <c r="AL95" s="207">
        <f t="shared" si="136"/>
        <v>0</v>
      </c>
      <c r="AM95" s="206"/>
      <c r="AN95" s="206"/>
      <c r="AO95" s="207">
        <f t="shared" si="137"/>
        <v>0</v>
      </c>
      <c r="AP95" s="206"/>
      <c r="AQ95" s="206"/>
      <c r="AR95" s="207">
        <f t="shared" si="138"/>
        <v>0</v>
      </c>
      <c r="AS95" s="206"/>
      <c r="AT95" s="206"/>
      <c r="AU95" s="207">
        <f t="shared" si="139"/>
        <v>0</v>
      </c>
      <c r="AV95" s="206"/>
      <c r="AW95" s="206"/>
      <c r="AX95" s="207">
        <f t="shared" si="140"/>
        <v>0</v>
      </c>
      <c r="AY95" s="206"/>
      <c r="AZ95" s="206"/>
      <c r="BA95" s="207">
        <f t="shared" si="141"/>
        <v>0</v>
      </c>
      <c r="BB95" s="206"/>
      <c r="BC95" s="206"/>
      <c r="BD95" s="207">
        <f t="shared" si="142"/>
        <v>0</v>
      </c>
      <c r="BE95" s="206"/>
      <c r="BF95" s="206"/>
      <c r="BG95" s="207">
        <f t="shared" si="143"/>
        <v>0</v>
      </c>
      <c r="BH95" s="206"/>
      <c r="BI95" s="206"/>
      <c r="BJ95" s="207">
        <f t="shared" si="144"/>
        <v>0</v>
      </c>
      <c r="BK95" s="206"/>
      <c r="BL95" s="206"/>
      <c r="BM95" s="207">
        <f t="shared" si="145"/>
        <v>0</v>
      </c>
      <c r="BN95" s="206"/>
      <c r="BO95" s="206"/>
      <c r="BP95" s="207">
        <f t="shared" si="146"/>
        <v>0</v>
      </c>
      <c r="BQ95" s="206"/>
      <c r="BR95" s="206"/>
      <c r="BS95" s="207">
        <f t="shared" si="147"/>
        <v>0</v>
      </c>
      <c r="BT95" s="206"/>
      <c r="BU95" s="206"/>
      <c r="BV95" s="207">
        <f t="shared" si="148"/>
        <v>0</v>
      </c>
      <c r="BW95" s="206"/>
      <c r="BX95" s="206"/>
      <c r="BY95" s="207">
        <f t="shared" si="149"/>
        <v>0</v>
      </c>
      <c r="BZ95" s="206"/>
      <c r="CA95" s="206"/>
      <c r="CB95" s="207">
        <f t="shared" si="150"/>
        <v>0</v>
      </c>
      <c r="CC95" s="206"/>
      <c r="CD95" s="206"/>
      <c r="CE95" s="207">
        <f t="shared" si="151"/>
        <v>0</v>
      </c>
      <c r="CF95" s="206"/>
      <c r="CG95" s="206"/>
      <c r="CH95" s="207">
        <f t="shared" si="152"/>
        <v>0</v>
      </c>
      <c r="CI95" s="206"/>
      <c r="CJ95" s="206"/>
      <c r="CK95" s="207">
        <f t="shared" si="153"/>
        <v>0</v>
      </c>
      <c r="CL95" s="206"/>
      <c r="CM95" s="206"/>
      <c r="CN95" s="207">
        <f t="shared" si="154"/>
        <v>0</v>
      </c>
      <c r="CO95" s="206"/>
      <c r="CP95" s="206"/>
      <c r="CQ95" s="207">
        <f t="shared" si="155"/>
        <v>0</v>
      </c>
      <c r="CR95" s="206"/>
      <c r="CS95" s="206"/>
      <c r="CT95" s="207">
        <f t="shared" si="156"/>
        <v>0</v>
      </c>
      <c r="CU95" s="206"/>
      <c r="CV95" s="206"/>
      <c r="CW95" s="207">
        <f t="shared" si="157"/>
        <v>0</v>
      </c>
      <c r="CX95" s="206"/>
      <c r="CY95" s="206"/>
      <c r="CZ95" s="207">
        <f t="shared" si="158"/>
        <v>0</v>
      </c>
      <c r="DA95" s="206"/>
      <c r="DB95" s="206"/>
      <c r="DC95" s="207">
        <f t="shared" si="159"/>
        <v>0</v>
      </c>
      <c r="DD95" s="206"/>
      <c r="DE95" s="206"/>
      <c r="DF95" s="207">
        <f t="shared" si="160"/>
        <v>0</v>
      </c>
      <c r="DG95" s="206"/>
      <c r="DH95" s="206"/>
      <c r="DI95" s="207">
        <f t="shared" si="161"/>
        <v>0</v>
      </c>
      <c r="DJ95" s="206"/>
      <c r="DK95" s="206"/>
      <c r="DL95" s="207">
        <f t="shared" si="162"/>
        <v>0</v>
      </c>
      <c r="DM95" s="206"/>
      <c r="DN95" s="206"/>
      <c r="DO95" s="207">
        <f t="shared" si="163"/>
        <v>0</v>
      </c>
      <c r="DP95" s="206"/>
      <c r="DQ95" s="206"/>
      <c r="DR95" s="207">
        <f t="shared" si="164"/>
        <v>0</v>
      </c>
      <c r="DS95" s="206"/>
      <c r="DT95" s="206"/>
      <c r="DU95" s="207">
        <f t="shared" si="165"/>
        <v>0</v>
      </c>
      <c r="DV95" s="206"/>
      <c r="DW95" s="206"/>
      <c r="DX95" s="207">
        <f t="shared" si="166"/>
        <v>0</v>
      </c>
    </row>
    <row r="96" spans="1:128" x14ac:dyDescent="0.2">
      <c r="A96" s="39">
        <f t="shared" si="167"/>
        <v>82</v>
      </c>
      <c r="B96" s="184"/>
      <c r="C96" s="184"/>
      <c r="D96" s="185"/>
      <c r="E96" s="38">
        <f t="shared" si="126"/>
        <v>42917</v>
      </c>
      <c r="F96" s="190"/>
      <c r="G96" s="206"/>
      <c r="H96" s="207"/>
      <c r="I96" s="206"/>
      <c r="J96" s="206"/>
      <c r="K96" s="207">
        <f t="shared" si="127"/>
        <v>0</v>
      </c>
      <c r="L96" s="206"/>
      <c r="M96" s="206"/>
      <c r="N96" s="207">
        <f t="shared" si="128"/>
        <v>0</v>
      </c>
      <c r="O96" s="206"/>
      <c r="P96" s="206"/>
      <c r="Q96" s="207">
        <f t="shared" si="129"/>
        <v>0</v>
      </c>
      <c r="R96" s="206"/>
      <c r="S96" s="206"/>
      <c r="T96" s="207">
        <f t="shared" si="130"/>
        <v>0</v>
      </c>
      <c r="U96" s="206"/>
      <c r="V96" s="206"/>
      <c r="W96" s="207">
        <f t="shared" si="131"/>
        <v>0</v>
      </c>
      <c r="X96" s="206"/>
      <c r="Y96" s="206"/>
      <c r="Z96" s="207">
        <f t="shared" si="132"/>
        <v>0</v>
      </c>
      <c r="AA96" s="206"/>
      <c r="AB96" s="206"/>
      <c r="AC96" s="207">
        <f t="shared" si="133"/>
        <v>0</v>
      </c>
      <c r="AD96" s="206"/>
      <c r="AE96" s="206"/>
      <c r="AF96" s="207">
        <f t="shared" si="134"/>
        <v>0</v>
      </c>
      <c r="AG96" s="206"/>
      <c r="AH96" s="206"/>
      <c r="AI96" s="207">
        <f t="shared" si="135"/>
        <v>0</v>
      </c>
      <c r="AJ96" s="206"/>
      <c r="AK96" s="206"/>
      <c r="AL96" s="207">
        <f t="shared" si="136"/>
        <v>0</v>
      </c>
      <c r="AM96" s="206"/>
      <c r="AN96" s="206"/>
      <c r="AO96" s="207">
        <f t="shared" si="137"/>
        <v>0</v>
      </c>
      <c r="AP96" s="206"/>
      <c r="AQ96" s="206"/>
      <c r="AR96" s="207">
        <f t="shared" si="138"/>
        <v>0</v>
      </c>
      <c r="AS96" s="206"/>
      <c r="AT96" s="206"/>
      <c r="AU96" s="207">
        <f t="shared" si="139"/>
        <v>0</v>
      </c>
      <c r="AV96" s="206"/>
      <c r="AW96" s="206"/>
      <c r="AX96" s="207">
        <f t="shared" si="140"/>
        <v>0</v>
      </c>
      <c r="AY96" s="206"/>
      <c r="AZ96" s="206"/>
      <c r="BA96" s="207">
        <f t="shared" si="141"/>
        <v>0</v>
      </c>
      <c r="BB96" s="206"/>
      <c r="BC96" s="206"/>
      <c r="BD96" s="207">
        <f t="shared" si="142"/>
        <v>0</v>
      </c>
      <c r="BE96" s="206"/>
      <c r="BF96" s="206"/>
      <c r="BG96" s="207">
        <f t="shared" si="143"/>
        <v>0</v>
      </c>
      <c r="BH96" s="206"/>
      <c r="BI96" s="206"/>
      <c r="BJ96" s="207">
        <f t="shared" si="144"/>
        <v>0</v>
      </c>
      <c r="BK96" s="206"/>
      <c r="BL96" s="206"/>
      <c r="BM96" s="207">
        <f t="shared" si="145"/>
        <v>0</v>
      </c>
      <c r="BN96" s="206"/>
      <c r="BO96" s="206"/>
      <c r="BP96" s="207">
        <f t="shared" si="146"/>
        <v>0</v>
      </c>
      <c r="BQ96" s="206"/>
      <c r="BR96" s="206"/>
      <c r="BS96" s="207">
        <f t="shared" si="147"/>
        <v>0</v>
      </c>
      <c r="BT96" s="206"/>
      <c r="BU96" s="206"/>
      <c r="BV96" s="207">
        <f t="shared" si="148"/>
        <v>0</v>
      </c>
      <c r="BW96" s="206"/>
      <c r="BX96" s="206"/>
      <c r="BY96" s="207">
        <f t="shared" si="149"/>
        <v>0</v>
      </c>
      <c r="BZ96" s="206"/>
      <c r="CA96" s="206"/>
      <c r="CB96" s="207">
        <f t="shared" si="150"/>
        <v>0</v>
      </c>
      <c r="CC96" s="206"/>
      <c r="CD96" s="206"/>
      <c r="CE96" s="207">
        <f t="shared" si="151"/>
        <v>0</v>
      </c>
      <c r="CF96" s="206"/>
      <c r="CG96" s="206"/>
      <c r="CH96" s="207">
        <f t="shared" si="152"/>
        <v>0</v>
      </c>
      <c r="CI96" s="206"/>
      <c r="CJ96" s="206"/>
      <c r="CK96" s="207">
        <f t="shared" si="153"/>
        <v>0</v>
      </c>
      <c r="CL96" s="206"/>
      <c r="CM96" s="206"/>
      <c r="CN96" s="207">
        <f t="shared" si="154"/>
        <v>0</v>
      </c>
      <c r="CO96" s="206"/>
      <c r="CP96" s="206"/>
      <c r="CQ96" s="207">
        <f t="shared" si="155"/>
        <v>0</v>
      </c>
      <c r="CR96" s="206"/>
      <c r="CS96" s="206"/>
      <c r="CT96" s="207">
        <f t="shared" si="156"/>
        <v>0</v>
      </c>
      <c r="CU96" s="206"/>
      <c r="CV96" s="206"/>
      <c r="CW96" s="207">
        <f t="shared" si="157"/>
        <v>0</v>
      </c>
      <c r="CX96" s="206"/>
      <c r="CY96" s="206"/>
      <c r="CZ96" s="207">
        <f t="shared" si="158"/>
        <v>0</v>
      </c>
      <c r="DA96" s="206"/>
      <c r="DB96" s="206"/>
      <c r="DC96" s="207">
        <f t="shared" si="159"/>
        <v>0</v>
      </c>
      <c r="DD96" s="206"/>
      <c r="DE96" s="206"/>
      <c r="DF96" s="207">
        <f t="shared" si="160"/>
        <v>0</v>
      </c>
      <c r="DG96" s="206"/>
      <c r="DH96" s="206"/>
      <c r="DI96" s="207">
        <f t="shared" si="161"/>
        <v>0</v>
      </c>
      <c r="DJ96" s="206"/>
      <c r="DK96" s="206"/>
      <c r="DL96" s="207">
        <f t="shared" si="162"/>
        <v>0</v>
      </c>
      <c r="DM96" s="206"/>
      <c r="DN96" s="206"/>
      <c r="DO96" s="207">
        <f t="shared" si="163"/>
        <v>0</v>
      </c>
      <c r="DP96" s="206"/>
      <c r="DQ96" s="206"/>
      <c r="DR96" s="207">
        <f t="shared" si="164"/>
        <v>0</v>
      </c>
      <c r="DS96" s="206"/>
      <c r="DT96" s="206"/>
      <c r="DU96" s="207">
        <f t="shared" si="165"/>
        <v>0</v>
      </c>
      <c r="DV96" s="206"/>
      <c r="DW96" s="206"/>
      <c r="DX96" s="207">
        <f t="shared" si="166"/>
        <v>0</v>
      </c>
    </row>
    <row r="97" spans="1:128" x14ac:dyDescent="0.2">
      <c r="A97" s="39">
        <f t="shared" si="167"/>
        <v>83</v>
      </c>
      <c r="B97" s="184"/>
      <c r="C97" s="186"/>
      <c r="D97" s="185"/>
      <c r="E97" s="38">
        <f t="shared" si="126"/>
        <v>42917</v>
      </c>
      <c r="F97" s="190"/>
      <c r="G97" s="206"/>
      <c r="H97" s="207"/>
      <c r="I97" s="206"/>
      <c r="J97" s="206"/>
      <c r="K97" s="207">
        <f t="shared" si="127"/>
        <v>0</v>
      </c>
      <c r="L97" s="206"/>
      <c r="M97" s="206"/>
      <c r="N97" s="207">
        <f t="shared" si="128"/>
        <v>0</v>
      </c>
      <c r="O97" s="206"/>
      <c r="P97" s="206"/>
      <c r="Q97" s="207">
        <f t="shared" si="129"/>
        <v>0</v>
      </c>
      <c r="R97" s="206"/>
      <c r="S97" s="206"/>
      <c r="T97" s="207">
        <f t="shared" si="130"/>
        <v>0</v>
      </c>
      <c r="U97" s="206"/>
      <c r="V97" s="206"/>
      <c r="W97" s="207">
        <f t="shared" si="131"/>
        <v>0</v>
      </c>
      <c r="X97" s="206"/>
      <c r="Y97" s="206"/>
      <c r="Z97" s="207">
        <f t="shared" si="132"/>
        <v>0</v>
      </c>
      <c r="AA97" s="206"/>
      <c r="AB97" s="206"/>
      <c r="AC97" s="207">
        <f t="shared" si="133"/>
        <v>0</v>
      </c>
      <c r="AD97" s="206"/>
      <c r="AE97" s="206"/>
      <c r="AF97" s="207">
        <f t="shared" si="134"/>
        <v>0</v>
      </c>
      <c r="AG97" s="206"/>
      <c r="AH97" s="206"/>
      <c r="AI97" s="207">
        <f t="shared" si="135"/>
        <v>0</v>
      </c>
      <c r="AJ97" s="206"/>
      <c r="AK97" s="206"/>
      <c r="AL97" s="207">
        <f t="shared" si="136"/>
        <v>0</v>
      </c>
      <c r="AM97" s="206"/>
      <c r="AN97" s="206"/>
      <c r="AO97" s="207">
        <f t="shared" si="137"/>
        <v>0</v>
      </c>
      <c r="AP97" s="206"/>
      <c r="AQ97" s="206"/>
      <c r="AR97" s="207">
        <f t="shared" si="138"/>
        <v>0</v>
      </c>
      <c r="AS97" s="206"/>
      <c r="AT97" s="206"/>
      <c r="AU97" s="207">
        <f t="shared" si="139"/>
        <v>0</v>
      </c>
      <c r="AV97" s="206"/>
      <c r="AW97" s="206"/>
      <c r="AX97" s="207">
        <f t="shared" si="140"/>
        <v>0</v>
      </c>
      <c r="AY97" s="206"/>
      <c r="AZ97" s="206"/>
      <c r="BA97" s="207">
        <f t="shared" si="141"/>
        <v>0</v>
      </c>
      <c r="BB97" s="206"/>
      <c r="BC97" s="206"/>
      <c r="BD97" s="207">
        <f t="shared" si="142"/>
        <v>0</v>
      </c>
      <c r="BE97" s="206"/>
      <c r="BF97" s="206"/>
      <c r="BG97" s="207">
        <f t="shared" si="143"/>
        <v>0</v>
      </c>
      <c r="BH97" s="206"/>
      <c r="BI97" s="206"/>
      <c r="BJ97" s="207">
        <f t="shared" si="144"/>
        <v>0</v>
      </c>
      <c r="BK97" s="206"/>
      <c r="BL97" s="206"/>
      <c r="BM97" s="207">
        <f t="shared" si="145"/>
        <v>0</v>
      </c>
      <c r="BN97" s="206"/>
      <c r="BO97" s="206"/>
      <c r="BP97" s="207">
        <f t="shared" si="146"/>
        <v>0</v>
      </c>
      <c r="BQ97" s="206"/>
      <c r="BR97" s="206"/>
      <c r="BS97" s="207">
        <f t="shared" si="147"/>
        <v>0</v>
      </c>
      <c r="BT97" s="206"/>
      <c r="BU97" s="206"/>
      <c r="BV97" s="207">
        <f t="shared" si="148"/>
        <v>0</v>
      </c>
      <c r="BW97" s="206"/>
      <c r="BX97" s="206"/>
      <c r="BY97" s="207">
        <f t="shared" si="149"/>
        <v>0</v>
      </c>
      <c r="BZ97" s="206"/>
      <c r="CA97" s="206"/>
      <c r="CB97" s="207">
        <f t="shared" si="150"/>
        <v>0</v>
      </c>
      <c r="CC97" s="206"/>
      <c r="CD97" s="206"/>
      <c r="CE97" s="207">
        <f t="shared" si="151"/>
        <v>0</v>
      </c>
      <c r="CF97" s="206"/>
      <c r="CG97" s="206"/>
      <c r="CH97" s="207">
        <f t="shared" si="152"/>
        <v>0</v>
      </c>
      <c r="CI97" s="206"/>
      <c r="CJ97" s="206"/>
      <c r="CK97" s="207">
        <f t="shared" si="153"/>
        <v>0</v>
      </c>
      <c r="CL97" s="206"/>
      <c r="CM97" s="206"/>
      <c r="CN97" s="207">
        <f t="shared" si="154"/>
        <v>0</v>
      </c>
      <c r="CO97" s="206"/>
      <c r="CP97" s="206"/>
      <c r="CQ97" s="207">
        <f t="shared" si="155"/>
        <v>0</v>
      </c>
      <c r="CR97" s="206"/>
      <c r="CS97" s="206"/>
      <c r="CT97" s="207">
        <f t="shared" si="156"/>
        <v>0</v>
      </c>
      <c r="CU97" s="206"/>
      <c r="CV97" s="206"/>
      <c r="CW97" s="207">
        <f t="shared" si="157"/>
        <v>0</v>
      </c>
      <c r="CX97" s="206"/>
      <c r="CY97" s="206"/>
      <c r="CZ97" s="207">
        <f t="shared" si="158"/>
        <v>0</v>
      </c>
      <c r="DA97" s="206"/>
      <c r="DB97" s="206"/>
      <c r="DC97" s="207">
        <f t="shared" si="159"/>
        <v>0</v>
      </c>
      <c r="DD97" s="206"/>
      <c r="DE97" s="206"/>
      <c r="DF97" s="207">
        <f t="shared" si="160"/>
        <v>0</v>
      </c>
      <c r="DG97" s="206"/>
      <c r="DH97" s="206"/>
      <c r="DI97" s="207">
        <f t="shared" si="161"/>
        <v>0</v>
      </c>
      <c r="DJ97" s="206"/>
      <c r="DK97" s="206"/>
      <c r="DL97" s="207">
        <f t="shared" si="162"/>
        <v>0</v>
      </c>
      <c r="DM97" s="206"/>
      <c r="DN97" s="206"/>
      <c r="DO97" s="207">
        <f t="shared" si="163"/>
        <v>0</v>
      </c>
      <c r="DP97" s="206"/>
      <c r="DQ97" s="206"/>
      <c r="DR97" s="207">
        <f t="shared" si="164"/>
        <v>0</v>
      </c>
      <c r="DS97" s="206"/>
      <c r="DT97" s="206"/>
      <c r="DU97" s="207">
        <f t="shared" si="165"/>
        <v>0</v>
      </c>
      <c r="DV97" s="206"/>
      <c r="DW97" s="206"/>
      <c r="DX97" s="207">
        <f t="shared" si="166"/>
        <v>0</v>
      </c>
    </row>
    <row r="98" spans="1:128" x14ac:dyDescent="0.2">
      <c r="A98" s="39">
        <f t="shared" si="167"/>
        <v>84</v>
      </c>
      <c r="B98" s="184"/>
      <c r="C98" s="184"/>
      <c r="D98" s="185"/>
      <c r="E98" s="38">
        <f t="shared" si="126"/>
        <v>42917</v>
      </c>
      <c r="F98" s="190"/>
      <c r="G98" s="206"/>
      <c r="H98" s="207"/>
      <c r="I98" s="206"/>
      <c r="J98" s="206"/>
      <c r="K98" s="207">
        <f t="shared" si="127"/>
        <v>0</v>
      </c>
      <c r="L98" s="206"/>
      <c r="M98" s="206"/>
      <c r="N98" s="207">
        <f t="shared" si="128"/>
        <v>0</v>
      </c>
      <c r="O98" s="206"/>
      <c r="P98" s="206"/>
      <c r="Q98" s="207">
        <f t="shared" si="129"/>
        <v>0</v>
      </c>
      <c r="R98" s="206"/>
      <c r="S98" s="206"/>
      <c r="T98" s="207">
        <f t="shared" si="130"/>
        <v>0</v>
      </c>
      <c r="U98" s="206"/>
      <c r="V98" s="206"/>
      <c r="W98" s="207">
        <f t="shared" si="131"/>
        <v>0</v>
      </c>
      <c r="X98" s="206"/>
      <c r="Y98" s="206"/>
      <c r="Z98" s="207">
        <f t="shared" si="132"/>
        <v>0</v>
      </c>
      <c r="AA98" s="206"/>
      <c r="AB98" s="206"/>
      <c r="AC98" s="207">
        <f t="shared" si="133"/>
        <v>0</v>
      </c>
      <c r="AD98" s="206"/>
      <c r="AE98" s="206"/>
      <c r="AF98" s="207">
        <f t="shared" si="134"/>
        <v>0</v>
      </c>
      <c r="AG98" s="206"/>
      <c r="AH98" s="206"/>
      <c r="AI98" s="207">
        <f t="shared" si="135"/>
        <v>0</v>
      </c>
      <c r="AJ98" s="206"/>
      <c r="AK98" s="206"/>
      <c r="AL98" s="207">
        <f t="shared" si="136"/>
        <v>0</v>
      </c>
      <c r="AM98" s="206"/>
      <c r="AN98" s="206"/>
      <c r="AO98" s="207">
        <f t="shared" si="137"/>
        <v>0</v>
      </c>
      <c r="AP98" s="206"/>
      <c r="AQ98" s="206"/>
      <c r="AR98" s="207">
        <f t="shared" si="138"/>
        <v>0</v>
      </c>
      <c r="AS98" s="206"/>
      <c r="AT98" s="206"/>
      <c r="AU98" s="207">
        <f t="shared" si="139"/>
        <v>0</v>
      </c>
      <c r="AV98" s="206"/>
      <c r="AW98" s="206"/>
      <c r="AX98" s="207">
        <f t="shared" si="140"/>
        <v>0</v>
      </c>
      <c r="AY98" s="206"/>
      <c r="AZ98" s="206"/>
      <c r="BA98" s="207">
        <f t="shared" si="141"/>
        <v>0</v>
      </c>
      <c r="BB98" s="206"/>
      <c r="BC98" s="206"/>
      <c r="BD98" s="207">
        <f t="shared" si="142"/>
        <v>0</v>
      </c>
      <c r="BE98" s="206"/>
      <c r="BF98" s="206"/>
      <c r="BG98" s="207">
        <f t="shared" si="143"/>
        <v>0</v>
      </c>
      <c r="BH98" s="206"/>
      <c r="BI98" s="206"/>
      <c r="BJ98" s="207">
        <f t="shared" si="144"/>
        <v>0</v>
      </c>
      <c r="BK98" s="206"/>
      <c r="BL98" s="206"/>
      <c r="BM98" s="207">
        <f t="shared" si="145"/>
        <v>0</v>
      </c>
      <c r="BN98" s="206"/>
      <c r="BO98" s="206"/>
      <c r="BP98" s="207">
        <f t="shared" si="146"/>
        <v>0</v>
      </c>
      <c r="BQ98" s="206"/>
      <c r="BR98" s="206"/>
      <c r="BS98" s="207">
        <f t="shared" si="147"/>
        <v>0</v>
      </c>
      <c r="BT98" s="206"/>
      <c r="BU98" s="206"/>
      <c r="BV98" s="207">
        <f t="shared" si="148"/>
        <v>0</v>
      </c>
      <c r="BW98" s="206"/>
      <c r="BX98" s="206"/>
      <c r="BY98" s="207">
        <f t="shared" si="149"/>
        <v>0</v>
      </c>
      <c r="BZ98" s="206"/>
      <c r="CA98" s="206"/>
      <c r="CB98" s="207">
        <f t="shared" si="150"/>
        <v>0</v>
      </c>
      <c r="CC98" s="206"/>
      <c r="CD98" s="206"/>
      <c r="CE98" s="207">
        <f t="shared" si="151"/>
        <v>0</v>
      </c>
      <c r="CF98" s="206"/>
      <c r="CG98" s="206"/>
      <c r="CH98" s="207">
        <f t="shared" si="152"/>
        <v>0</v>
      </c>
      <c r="CI98" s="206"/>
      <c r="CJ98" s="206"/>
      <c r="CK98" s="207">
        <f t="shared" si="153"/>
        <v>0</v>
      </c>
      <c r="CL98" s="206"/>
      <c r="CM98" s="206"/>
      <c r="CN98" s="207">
        <f t="shared" si="154"/>
        <v>0</v>
      </c>
      <c r="CO98" s="206"/>
      <c r="CP98" s="206"/>
      <c r="CQ98" s="207">
        <f t="shared" si="155"/>
        <v>0</v>
      </c>
      <c r="CR98" s="206"/>
      <c r="CS98" s="206"/>
      <c r="CT98" s="207">
        <f t="shared" si="156"/>
        <v>0</v>
      </c>
      <c r="CU98" s="206"/>
      <c r="CV98" s="206"/>
      <c r="CW98" s="207">
        <f t="shared" si="157"/>
        <v>0</v>
      </c>
      <c r="CX98" s="206"/>
      <c r="CY98" s="206"/>
      <c r="CZ98" s="207">
        <f t="shared" si="158"/>
        <v>0</v>
      </c>
      <c r="DA98" s="206"/>
      <c r="DB98" s="206"/>
      <c r="DC98" s="207">
        <f t="shared" si="159"/>
        <v>0</v>
      </c>
      <c r="DD98" s="206"/>
      <c r="DE98" s="206"/>
      <c r="DF98" s="207">
        <f t="shared" si="160"/>
        <v>0</v>
      </c>
      <c r="DG98" s="206"/>
      <c r="DH98" s="206"/>
      <c r="DI98" s="207">
        <f t="shared" si="161"/>
        <v>0</v>
      </c>
      <c r="DJ98" s="206"/>
      <c r="DK98" s="206"/>
      <c r="DL98" s="207">
        <f t="shared" si="162"/>
        <v>0</v>
      </c>
      <c r="DM98" s="206"/>
      <c r="DN98" s="206"/>
      <c r="DO98" s="207">
        <f t="shared" si="163"/>
        <v>0</v>
      </c>
      <c r="DP98" s="206"/>
      <c r="DQ98" s="206"/>
      <c r="DR98" s="207">
        <f t="shared" si="164"/>
        <v>0</v>
      </c>
      <c r="DS98" s="206"/>
      <c r="DT98" s="206"/>
      <c r="DU98" s="207">
        <f t="shared" si="165"/>
        <v>0</v>
      </c>
      <c r="DV98" s="206"/>
      <c r="DW98" s="206"/>
      <c r="DX98" s="207">
        <f t="shared" si="166"/>
        <v>0</v>
      </c>
    </row>
    <row r="99" spans="1:128" x14ac:dyDescent="0.2">
      <c r="A99" s="39">
        <f t="shared" si="167"/>
        <v>85</v>
      </c>
      <c r="B99" s="184"/>
      <c r="C99" s="184"/>
      <c r="D99" s="185"/>
      <c r="E99" s="38">
        <f t="shared" si="126"/>
        <v>42917</v>
      </c>
      <c r="F99" s="190"/>
      <c r="G99" s="206"/>
      <c r="H99" s="207"/>
      <c r="I99" s="206"/>
      <c r="J99" s="206"/>
      <c r="K99" s="207">
        <f t="shared" si="127"/>
        <v>0</v>
      </c>
      <c r="L99" s="206"/>
      <c r="M99" s="206"/>
      <c r="N99" s="207">
        <f t="shared" si="128"/>
        <v>0</v>
      </c>
      <c r="O99" s="206"/>
      <c r="P99" s="206"/>
      <c r="Q99" s="207">
        <f t="shared" si="129"/>
        <v>0</v>
      </c>
      <c r="R99" s="206"/>
      <c r="S99" s="206"/>
      <c r="T99" s="207">
        <f t="shared" si="130"/>
        <v>0</v>
      </c>
      <c r="U99" s="206"/>
      <c r="V99" s="206"/>
      <c r="W99" s="207">
        <f t="shared" si="131"/>
        <v>0</v>
      </c>
      <c r="X99" s="206"/>
      <c r="Y99" s="206"/>
      <c r="Z99" s="207">
        <f t="shared" si="132"/>
        <v>0</v>
      </c>
      <c r="AA99" s="206"/>
      <c r="AB99" s="206"/>
      <c r="AC99" s="207">
        <f t="shared" si="133"/>
        <v>0</v>
      </c>
      <c r="AD99" s="206"/>
      <c r="AE99" s="206"/>
      <c r="AF99" s="207">
        <f t="shared" si="134"/>
        <v>0</v>
      </c>
      <c r="AG99" s="206"/>
      <c r="AH99" s="206"/>
      <c r="AI99" s="207">
        <f t="shared" si="135"/>
        <v>0</v>
      </c>
      <c r="AJ99" s="206"/>
      <c r="AK99" s="206"/>
      <c r="AL99" s="207">
        <f t="shared" si="136"/>
        <v>0</v>
      </c>
      <c r="AM99" s="206"/>
      <c r="AN99" s="206"/>
      <c r="AO99" s="207">
        <f t="shared" si="137"/>
        <v>0</v>
      </c>
      <c r="AP99" s="206"/>
      <c r="AQ99" s="206"/>
      <c r="AR99" s="207">
        <f t="shared" si="138"/>
        <v>0</v>
      </c>
      <c r="AS99" s="206"/>
      <c r="AT99" s="206"/>
      <c r="AU99" s="207">
        <f t="shared" si="139"/>
        <v>0</v>
      </c>
      <c r="AV99" s="206"/>
      <c r="AW99" s="206"/>
      <c r="AX99" s="207">
        <f t="shared" si="140"/>
        <v>0</v>
      </c>
      <c r="AY99" s="206"/>
      <c r="AZ99" s="206"/>
      <c r="BA99" s="207">
        <f t="shared" si="141"/>
        <v>0</v>
      </c>
      <c r="BB99" s="206"/>
      <c r="BC99" s="206"/>
      <c r="BD99" s="207">
        <f t="shared" si="142"/>
        <v>0</v>
      </c>
      <c r="BE99" s="206"/>
      <c r="BF99" s="206"/>
      <c r="BG99" s="207">
        <f t="shared" si="143"/>
        <v>0</v>
      </c>
      <c r="BH99" s="206"/>
      <c r="BI99" s="206"/>
      <c r="BJ99" s="207">
        <f t="shared" si="144"/>
        <v>0</v>
      </c>
      <c r="BK99" s="206"/>
      <c r="BL99" s="206"/>
      <c r="BM99" s="207">
        <f t="shared" si="145"/>
        <v>0</v>
      </c>
      <c r="BN99" s="206"/>
      <c r="BO99" s="206"/>
      <c r="BP99" s="207">
        <f t="shared" si="146"/>
        <v>0</v>
      </c>
      <c r="BQ99" s="206"/>
      <c r="BR99" s="206"/>
      <c r="BS99" s="207">
        <f t="shared" si="147"/>
        <v>0</v>
      </c>
      <c r="BT99" s="206"/>
      <c r="BU99" s="206"/>
      <c r="BV99" s="207">
        <f t="shared" si="148"/>
        <v>0</v>
      </c>
      <c r="BW99" s="206"/>
      <c r="BX99" s="206"/>
      <c r="BY99" s="207">
        <f t="shared" si="149"/>
        <v>0</v>
      </c>
      <c r="BZ99" s="206"/>
      <c r="CA99" s="206"/>
      <c r="CB99" s="207">
        <f t="shared" si="150"/>
        <v>0</v>
      </c>
      <c r="CC99" s="206"/>
      <c r="CD99" s="206"/>
      <c r="CE99" s="207">
        <f t="shared" si="151"/>
        <v>0</v>
      </c>
      <c r="CF99" s="206"/>
      <c r="CG99" s="206"/>
      <c r="CH99" s="207">
        <f t="shared" si="152"/>
        <v>0</v>
      </c>
      <c r="CI99" s="206"/>
      <c r="CJ99" s="206"/>
      <c r="CK99" s="207">
        <f t="shared" si="153"/>
        <v>0</v>
      </c>
      <c r="CL99" s="206"/>
      <c r="CM99" s="206"/>
      <c r="CN99" s="207">
        <f t="shared" si="154"/>
        <v>0</v>
      </c>
      <c r="CO99" s="206"/>
      <c r="CP99" s="206"/>
      <c r="CQ99" s="207">
        <f t="shared" si="155"/>
        <v>0</v>
      </c>
      <c r="CR99" s="206"/>
      <c r="CS99" s="206"/>
      <c r="CT99" s="207">
        <f t="shared" si="156"/>
        <v>0</v>
      </c>
      <c r="CU99" s="206"/>
      <c r="CV99" s="206"/>
      <c r="CW99" s="207">
        <f t="shared" si="157"/>
        <v>0</v>
      </c>
      <c r="CX99" s="206"/>
      <c r="CY99" s="206"/>
      <c r="CZ99" s="207">
        <f t="shared" si="158"/>
        <v>0</v>
      </c>
      <c r="DA99" s="206"/>
      <c r="DB99" s="206"/>
      <c r="DC99" s="207">
        <f t="shared" si="159"/>
        <v>0</v>
      </c>
      <c r="DD99" s="206"/>
      <c r="DE99" s="206"/>
      <c r="DF99" s="207">
        <f t="shared" si="160"/>
        <v>0</v>
      </c>
      <c r="DG99" s="206"/>
      <c r="DH99" s="206"/>
      <c r="DI99" s="207">
        <f t="shared" si="161"/>
        <v>0</v>
      </c>
      <c r="DJ99" s="206"/>
      <c r="DK99" s="206"/>
      <c r="DL99" s="207">
        <f t="shared" si="162"/>
        <v>0</v>
      </c>
      <c r="DM99" s="206"/>
      <c r="DN99" s="206"/>
      <c r="DO99" s="207">
        <f t="shared" si="163"/>
        <v>0</v>
      </c>
      <c r="DP99" s="206"/>
      <c r="DQ99" s="206"/>
      <c r="DR99" s="207">
        <f t="shared" si="164"/>
        <v>0</v>
      </c>
      <c r="DS99" s="206"/>
      <c r="DT99" s="206"/>
      <c r="DU99" s="207">
        <f t="shared" si="165"/>
        <v>0</v>
      </c>
      <c r="DV99" s="206"/>
      <c r="DW99" s="206"/>
      <c r="DX99" s="207">
        <f t="shared" si="166"/>
        <v>0</v>
      </c>
    </row>
    <row r="100" spans="1:128" x14ac:dyDescent="0.2">
      <c r="A100" s="39">
        <f t="shared" si="167"/>
        <v>86</v>
      </c>
      <c r="B100" s="184"/>
      <c r="C100" s="184"/>
      <c r="D100" s="185"/>
      <c r="E100" s="38">
        <f t="shared" si="126"/>
        <v>42917</v>
      </c>
      <c r="F100" s="190"/>
      <c r="G100" s="206"/>
      <c r="H100" s="207"/>
      <c r="I100" s="206"/>
      <c r="J100" s="206"/>
      <c r="K100" s="207">
        <f t="shared" si="127"/>
        <v>0</v>
      </c>
      <c r="L100" s="206"/>
      <c r="M100" s="206"/>
      <c r="N100" s="207">
        <f t="shared" si="128"/>
        <v>0</v>
      </c>
      <c r="O100" s="206"/>
      <c r="P100" s="206"/>
      <c r="Q100" s="207">
        <f t="shared" si="129"/>
        <v>0</v>
      </c>
      <c r="R100" s="206"/>
      <c r="S100" s="206"/>
      <c r="T100" s="207">
        <f t="shared" si="130"/>
        <v>0</v>
      </c>
      <c r="U100" s="206"/>
      <c r="V100" s="206"/>
      <c r="W100" s="207">
        <f t="shared" si="131"/>
        <v>0</v>
      </c>
      <c r="X100" s="206"/>
      <c r="Y100" s="206"/>
      <c r="Z100" s="207">
        <f t="shared" si="132"/>
        <v>0</v>
      </c>
      <c r="AA100" s="206"/>
      <c r="AB100" s="206"/>
      <c r="AC100" s="207">
        <f t="shared" si="133"/>
        <v>0</v>
      </c>
      <c r="AD100" s="206"/>
      <c r="AE100" s="206"/>
      <c r="AF100" s="207">
        <f t="shared" si="134"/>
        <v>0</v>
      </c>
      <c r="AG100" s="206"/>
      <c r="AH100" s="206"/>
      <c r="AI100" s="207">
        <f t="shared" si="135"/>
        <v>0</v>
      </c>
      <c r="AJ100" s="206"/>
      <c r="AK100" s="206"/>
      <c r="AL100" s="207">
        <f t="shared" si="136"/>
        <v>0</v>
      </c>
      <c r="AM100" s="206"/>
      <c r="AN100" s="206"/>
      <c r="AO100" s="207">
        <f t="shared" si="137"/>
        <v>0</v>
      </c>
      <c r="AP100" s="206"/>
      <c r="AQ100" s="206"/>
      <c r="AR100" s="207">
        <f t="shared" si="138"/>
        <v>0</v>
      </c>
      <c r="AS100" s="206"/>
      <c r="AT100" s="206"/>
      <c r="AU100" s="207">
        <f t="shared" si="139"/>
        <v>0</v>
      </c>
      <c r="AV100" s="206"/>
      <c r="AW100" s="206"/>
      <c r="AX100" s="207">
        <f t="shared" si="140"/>
        <v>0</v>
      </c>
      <c r="AY100" s="206"/>
      <c r="AZ100" s="206"/>
      <c r="BA100" s="207">
        <f t="shared" si="141"/>
        <v>0</v>
      </c>
      <c r="BB100" s="206"/>
      <c r="BC100" s="206"/>
      <c r="BD100" s="207">
        <f t="shared" si="142"/>
        <v>0</v>
      </c>
      <c r="BE100" s="206"/>
      <c r="BF100" s="206"/>
      <c r="BG100" s="207">
        <f t="shared" si="143"/>
        <v>0</v>
      </c>
      <c r="BH100" s="206"/>
      <c r="BI100" s="206"/>
      <c r="BJ100" s="207">
        <f t="shared" si="144"/>
        <v>0</v>
      </c>
      <c r="BK100" s="206"/>
      <c r="BL100" s="206"/>
      <c r="BM100" s="207">
        <f t="shared" si="145"/>
        <v>0</v>
      </c>
      <c r="BN100" s="206"/>
      <c r="BO100" s="206"/>
      <c r="BP100" s="207">
        <f t="shared" si="146"/>
        <v>0</v>
      </c>
      <c r="BQ100" s="206"/>
      <c r="BR100" s="206"/>
      <c r="BS100" s="207">
        <f t="shared" si="147"/>
        <v>0</v>
      </c>
      <c r="BT100" s="206"/>
      <c r="BU100" s="206"/>
      <c r="BV100" s="207">
        <f t="shared" si="148"/>
        <v>0</v>
      </c>
      <c r="BW100" s="206"/>
      <c r="BX100" s="206"/>
      <c r="BY100" s="207">
        <f t="shared" si="149"/>
        <v>0</v>
      </c>
      <c r="BZ100" s="206"/>
      <c r="CA100" s="206"/>
      <c r="CB100" s="207">
        <f t="shared" si="150"/>
        <v>0</v>
      </c>
      <c r="CC100" s="206"/>
      <c r="CD100" s="206"/>
      <c r="CE100" s="207">
        <f t="shared" si="151"/>
        <v>0</v>
      </c>
      <c r="CF100" s="206"/>
      <c r="CG100" s="206"/>
      <c r="CH100" s="207">
        <f t="shared" si="152"/>
        <v>0</v>
      </c>
      <c r="CI100" s="206"/>
      <c r="CJ100" s="206"/>
      <c r="CK100" s="207">
        <f t="shared" si="153"/>
        <v>0</v>
      </c>
      <c r="CL100" s="206"/>
      <c r="CM100" s="206"/>
      <c r="CN100" s="207">
        <f t="shared" si="154"/>
        <v>0</v>
      </c>
      <c r="CO100" s="206"/>
      <c r="CP100" s="206"/>
      <c r="CQ100" s="207">
        <f t="shared" si="155"/>
        <v>0</v>
      </c>
      <c r="CR100" s="206"/>
      <c r="CS100" s="206"/>
      <c r="CT100" s="207">
        <f t="shared" si="156"/>
        <v>0</v>
      </c>
      <c r="CU100" s="206"/>
      <c r="CV100" s="206"/>
      <c r="CW100" s="207">
        <f t="shared" si="157"/>
        <v>0</v>
      </c>
      <c r="CX100" s="206"/>
      <c r="CY100" s="206"/>
      <c r="CZ100" s="207">
        <f t="shared" si="158"/>
        <v>0</v>
      </c>
      <c r="DA100" s="206"/>
      <c r="DB100" s="206"/>
      <c r="DC100" s="207">
        <f t="shared" si="159"/>
        <v>0</v>
      </c>
      <c r="DD100" s="206"/>
      <c r="DE100" s="206"/>
      <c r="DF100" s="207">
        <f t="shared" si="160"/>
        <v>0</v>
      </c>
      <c r="DG100" s="206"/>
      <c r="DH100" s="206"/>
      <c r="DI100" s="207">
        <f t="shared" si="161"/>
        <v>0</v>
      </c>
      <c r="DJ100" s="206"/>
      <c r="DK100" s="206"/>
      <c r="DL100" s="207">
        <f t="shared" si="162"/>
        <v>0</v>
      </c>
      <c r="DM100" s="206"/>
      <c r="DN100" s="206"/>
      <c r="DO100" s="207">
        <f t="shared" si="163"/>
        <v>0</v>
      </c>
      <c r="DP100" s="206"/>
      <c r="DQ100" s="206"/>
      <c r="DR100" s="207">
        <f t="shared" si="164"/>
        <v>0</v>
      </c>
      <c r="DS100" s="206"/>
      <c r="DT100" s="206"/>
      <c r="DU100" s="207">
        <f t="shared" si="165"/>
        <v>0</v>
      </c>
      <c r="DV100" s="206"/>
      <c r="DW100" s="206"/>
      <c r="DX100" s="207">
        <f t="shared" si="166"/>
        <v>0</v>
      </c>
    </row>
    <row r="101" spans="1:128" x14ac:dyDescent="0.2">
      <c r="A101" s="39">
        <f t="shared" si="167"/>
        <v>87</v>
      </c>
      <c r="B101" s="184"/>
      <c r="C101" s="184"/>
      <c r="D101" s="185"/>
      <c r="E101" s="38">
        <f t="shared" si="126"/>
        <v>42917</v>
      </c>
      <c r="F101" s="190"/>
      <c r="G101" s="206"/>
      <c r="H101" s="207"/>
      <c r="I101" s="206"/>
      <c r="J101" s="206"/>
      <c r="K101" s="207">
        <f t="shared" si="127"/>
        <v>0</v>
      </c>
      <c r="L101" s="206"/>
      <c r="M101" s="206"/>
      <c r="N101" s="207">
        <f t="shared" si="128"/>
        <v>0</v>
      </c>
      <c r="O101" s="206"/>
      <c r="P101" s="206"/>
      <c r="Q101" s="207">
        <f t="shared" si="129"/>
        <v>0</v>
      </c>
      <c r="R101" s="206"/>
      <c r="S101" s="206"/>
      <c r="T101" s="207">
        <f t="shared" si="130"/>
        <v>0</v>
      </c>
      <c r="U101" s="206"/>
      <c r="V101" s="206"/>
      <c r="W101" s="207">
        <f t="shared" si="131"/>
        <v>0</v>
      </c>
      <c r="X101" s="206"/>
      <c r="Y101" s="206"/>
      <c r="Z101" s="207">
        <f t="shared" si="132"/>
        <v>0</v>
      </c>
      <c r="AA101" s="206"/>
      <c r="AB101" s="206"/>
      <c r="AC101" s="207">
        <f t="shared" si="133"/>
        <v>0</v>
      </c>
      <c r="AD101" s="206"/>
      <c r="AE101" s="206"/>
      <c r="AF101" s="207">
        <f t="shared" si="134"/>
        <v>0</v>
      </c>
      <c r="AG101" s="206"/>
      <c r="AH101" s="206"/>
      <c r="AI101" s="207">
        <f t="shared" si="135"/>
        <v>0</v>
      </c>
      <c r="AJ101" s="206"/>
      <c r="AK101" s="206"/>
      <c r="AL101" s="207">
        <f t="shared" si="136"/>
        <v>0</v>
      </c>
      <c r="AM101" s="206"/>
      <c r="AN101" s="206"/>
      <c r="AO101" s="207">
        <f t="shared" si="137"/>
        <v>0</v>
      </c>
      <c r="AP101" s="206"/>
      <c r="AQ101" s="206"/>
      <c r="AR101" s="207">
        <f t="shared" si="138"/>
        <v>0</v>
      </c>
      <c r="AS101" s="206"/>
      <c r="AT101" s="206"/>
      <c r="AU101" s="207">
        <f t="shared" si="139"/>
        <v>0</v>
      </c>
      <c r="AV101" s="206"/>
      <c r="AW101" s="206"/>
      <c r="AX101" s="207">
        <f t="shared" si="140"/>
        <v>0</v>
      </c>
      <c r="AY101" s="206"/>
      <c r="AZ101" s="206"/>
      <c r="BA101" s="207">
        <f t="shared" si="141"/>
        <v>0</v>
      </c>
      <c r="BB101" s="206"/>
      <c r="BC101" s="206"/>
      <c r="BD101" s="207">
        <f t="shared" si="142"/>
        <v>0</v>
      </c>
      <c r="BE101" s="206"/>
      <c r="BF101" s="206"/>
      <c r="BG101" s="207">
        <f t="shared" si="143"/>
        <v>0</v>
      </c>
      <c r="BH101" s="206"/>
      <c r="BI101" s="206"/>
      <c r="BJ101" s="207">
        <f t="shared" si="144"/>
        <v>0</v>
      </c>
      <c r="BK101" s="206"/>
      <c r="BL101" s="206"/>
      <c r="BM101" s="207">
        <f t="shared" si="145"/>
        <v>0</v>
      </c>
      <c r="BN101" s="206"/>
      <c r="BO101" s="206"/>
      <c r="BP101" s="207">
        <f t="shared" si="146"/>
        <v>0</v>
      </c>
      <c r="BQ101" s="206"/>
      <c r="BR101" s="206"/>
      <c r="BS101" s="207">
        <f t="shared" si="147"/>
        <v>0</v>
      </c>
      <c r="BT101" s="206"/>
      <c r="BU101" s="206"/>
      <c r="BV101" s="207">
        <f t="shared" si="148"/>
        <v>0</v>
      </c>
      <c r="BW101" s="206"/>
      <c r="BX101" s="206"/>
      <c r="BY101" s="207">
        <f t="shared" si="149"/>
        <v>0</v>
      </c>
      <c r="BZ101" s="206"/>
      <c r="CA101" s="206"/>
      <c r="CB101" s="207">
        <f t="shared" si="150"/>
        <v>0</v>
      </c>
      <c r="CC101" s="206"/>
      <c r="CD101" s="206"/>
      <c r="CE101" s="207">
        <f t="shared" si="151"/>
        <v>0</v>
      </c>
      <c r="CF101" s="206"/>
      <c r="CG101" s="206"/>
      <c r="CH101" s="207">
        <f t="shared" si="152"/>
        <v>0</v>
      </c>
      <c r="CI101" s="206"/>
      <c r="CJ101" s="206"/>
      <c r="CK101" s="207">
        <f t="shared" si="153"/>
        <v>0</v>
      </c>
      <c r="CL101" s="206"/>
      <c r="CM101" s="206"/>
      <c r="CN101" s="207">
        <f t="shared" si="154"/>
        <v>0</v>
      </c>
      <c r="CO101" s="206"/>
      <c r="CP101" s="206"/>
      <c r="CQ101" s="207">
        <f t="shared" si="155"/>
        <v>0</v>
      </c>
      <c r="CR101" s="206"/>
      <c r="CS101" s="206"/>
      <c r="CT101" s="207">
        <f t="shared" si="156"/>
        <v>0</v>
      </c>
      <c r="CU101" s="206"/>
      <c r="CV101" s="206"/>
      <c r="CW101" s="207">
        <f t="shared" si="157"/>
        <v>0</v>
      </c>
      <c r="CX101" s="206"/>
      <c r="CY101" s="206"/>
      <c r="CZ101" s="207">
        <f t="shared" si="158"/>
        <v>0</v>
      </c>
      <c r="DA101" s="206"/>
      <c r="DB101" s="206"/>
      <c r="DC101" s="207">
        <f t="shared" si="159"/>
        <v>0</v>
      </c>
      <c r="DD101" s="206"/>
      <c r="DE101" s="206"/>
      <c r="DF101" s="207">
        <f t="shared" si="160"/>
        <v>0</v>
      </c>
      <c r="DG101" s="206"/>
      <c r="DH101" s="206"/>
      <c r="DI101" s="207">
        <f t="shared" si="161"/>
        <v>0</v>
      </c>
      <c r="DJ101" s="206"/>
      <c r="DK101" s="206"/>
      <c r="DL101" s="207">
        <f t="shared" si="162"/>
        <v>0</v>
      </c>
      <c r="DM101" s="206"/>
      <c r="DN101" s="206"/>
      <c r="DO101" s="207">
        <f t="shared" si="163"/>
        <v>0</v>
      </c>
      <c r="DP101" s="206"/>
      <c r="DQ101" s="206"/>
      <c r="DR101" s="207">
        <f t="shared" si="164"/>
        <v>0</v>
      </c>
      <c r="DS101" s="206"/>
      <c r="DT101" s="206"/>
      <c r="DU101" s="207">
        <f t="shared" si="165"/>
        <v>0</v>
      </c>
      <c r="DV101" s="206"/>
      <c r="DW101" s="206"/>
      <c r="DX101" s="207">
        <f t="shared" si="166"/>
        <v>0</v>
      </c>
    </row>
    <row r="102" spans="1:128" x14ac:dyDescent="0.2">
      <c r="A102" s="39">
        <f t="shared" si="167"/>
        <v>88</v>
      </c>
      <c r="B102" s="184"/>
      <c r="C102" s="184"/>
      <c r="D102" s="185"/>
      <c r="E102" s="38">
        <f t="shared" si="126"/>
        <v>42917</v>
      </c>
      <c r="F102" s="190"/>
      <c r="G102" s="206"/>
      <c r="H102" s="207"/>
      <c r="I102" s="206"/>
      <c r="J102" s="206"/>
      <c r="K102" s="207">
        <f t="shared" si="127"/>
        <v>0</v>
      </c>
      <c r="L102" s="206"/>
      <c r="M102" s="206"/>
      <c r="N102" s="207">
        <f t="shared" si="128"/>
        <v>0</v>
      </c>
      <c r="O102" s="206"/>
      <c r="P102" s="206"/>
      <c r="Q102" s="207">
        <f t="shared" si="129"/>
        <v>0</v>
      </c>
      <c r="R102" s="206"/>
      <c r="S102" s="206"/>
      <c r="T102" s="207">
        <f t="shared" si="130"/>
        <v>0</v>
      </c>
      <c r="U102" s="206"/>
      <c r="V102" s="206"/>
      <c r="W102" s="207">
        <f t="shared" si="131"/>
        <v>0</v>
      </c>
      <c r="X102" s="206"/>
      <c r="Y102" s="206"/>
      <c r="Z102" s="207">
        <f t="shared" si="132"/>
        <v>0</v>
      </c>
      <c r="AA102" s="206"/>
      <c r="AB102" s="206"/>
      <c r="AC102" s="207">
        <f t="shared" si="133"/>
        <v>0</v>
      </c>
      <c r="AD102" s="206"/>
      <c r="AE102" s="206"/>
      <c r="AF102" s="207">
        <f t="shared" si="134"/>
        <v>0</v>
      </c>
      <c r="AG102" s="206"/>
      <c r="AH102" s="206"/>
      <c r="AI102" s="207">
        <f t="shared" si="135"/>
        <v>0</v>
      </c>
      <c r="AJ102" s="206"/>
      <c r="AK102" s="206"/>
      <c r="AL102" s="207">
        <f t="shared" si="136"/>
        <v>0</v>
      </c>
      <c r="AM102" s="206"/>
      <c r="AN102" s="206"/>
      <c r="AO102" s="207">
        <f t="shared" si="137"/>
        <v>0</v>
      </c>
      <c r="AP102" s="206"/>
      <c r="AQ102" s="206"/>
      <c r="AR102" s="207">
        <f t="shared" si="138"/>
        <v>0</v>
      </c>
      <c r="AS102" s="206"/>
      <c r="AT102" s="206"/>
      <c r="AU102" s="207">
        <f t="shared" si="139"/>
        <v>0</v>
      </c>
      <c r="AV102" s="206"/>
      <c r="AW102" s="206"/>
      <c r="AX102" s="207">
        <f t="shared" si="140"/>
        <v>0</v>
      </c>
      <c r="AY102" s="206"/>
      <c r="AZ102" s="206"/>
      <c r="BA102" s="207">
        <f t="shared" si="141"/>
        <v>0</v>
      </c>
      <c r="BB102" s="206"/>
      <c r="BC102" s="206"/>
      <c r="BD102" s="207">
        <f t="shared" si="142"/>
        <v>0</v>
      </c>
      <c r="BE102" s="206"/>
      <c r="BF102" s="206"/>
      <c r="BG102" s="207">
        <f t="shared" si="143"/>
        <v>0</v>
      </c>
      <c r="BH102" s="206"/>
      <c r="BI102" s="206"/>
      <c r="BJ102" s="207">
        <f t="shared" si="144"/>
        <v>0</v>
      </c>
      <c r="BK102" s="206"/>
      <c r="BL102" s="206"/>
      <c r="BM102" s="207">
        <f t="shared" si="145"/>
        <v>0</v>
      </c>
      <c r="BN102" s="206"/>
      <c r="BO102" s="206"/>
      <c r="BP102" s="207">
        <f t="shared" si="146"/>
        <v>0</v>
      </c>
      <c r="BQ102" s="206"/>
      <c r="BR102" s="206"/>
      <c r="BS102" s="207">
        <f t="shared" si="147"/>
        <v>0</v>
      </c>
      <c r="BT102" s="206"/>
      <c r="BU102" s="206"/>
      <c r="BV102" s="207">
        <f t="shared" si="148"/>
        <v>0</v>
      </c>
      <c r="BW102" s="206"/>
      <c r="BX102" s="206"/>
      <c r="BY102" s="207">
        <f t="shared" si="149"/>
        <v>0</v>
      </c>
      <c r="BZ102" s="206"/>
      <c r="CA102" s="206"/>
      <c r="CB102" s="207">
        <f t="shared" si="150"/>
        <v>0</v>
      </c>
      <c r="CC102" s="206"/>
      <c r="CD102" s="206"/>
      <c r="CE102" s="207">
        <f t="shared" si="151"/>
        <v>0</v>
      </c>
      <c r="CF102" s="206"/>
      <c r="CG102" s="206"/>
      <c r="CH102" s="207">
        <f t="shared" si="152"/>
        <v>0</v>
      </c>
      <c r="CI102" s="206"/>
      <c r="CJ102" s="206"/>
      <c r="CK102" s="207">
        <f t="shared" si="153"/>
        <v>0</v>
      </c>
      <c r="CL102" s="206"/>
      <c r="CM102" s="206"/>
      <c r="CN102" s="207">
        <f t="shared" si="154"/>
        <v>0</v>
      </c>
      <c r="CO102" s="206"/>
      <c r="CP102" s="206"/>
      <c r="CQ102" s="207">
        <f t="shared" si="155"/>
        <v>0</v>
      </c>
      <c r="CR102" s="206"/>
      <c r="CS102" s="206"/>
      <c r="CT102" s="207">
        <f t="shared" si="156"/>
        <v>0</v>
      </c>
      <c r="CU102" s="206"/>
      <c r="CV102" s="206"/>
      <c r="CW102" s="207">
        <f t="shared" si="157"/>
        <v>0</v>
      </c>
      <c r="CX102" s="206"/>
      <c r="CY102" s="206"/>
      <c r="CZ102" s="207">
        <f t="shared" si="158"/>
        <v>0</v>
      </c>
      <c r="DA102" s="206"/>
      <c r="DB102" s="206"/>
      <c r="DC102" s="207">
        <f t="shared" si="159"/>
        <v>0</v>
      </c>
      <c r="DD102" s="206"/>
      <c r="DE102" s="206"/>
      <c r="DF102" s="207">
        <f t="shared" si="160"/>
        <v>0</v>
      </c>
      <c r="DG102" s="206"/>
      <c r="DH102" s="206"/>
      <c r="DI102" s="207">
        <f t="shared" si="161"/>
        <v>0</v>
      </c>
      <c r="DJ102" s="206"/>
      <c r="DK102" s="206"/>
      <c r="DL102" s="207">
        <f t="shared" si="162"/>
        <v>0</v>
      </c>
      <c r="DM102" s="206"/>
      <c r="DN102" s="206"/>
      <c r="DO102" s="207">
        <f t="shared" si="163"/>
        <v>0</v>
      </c>
      <c r="DP102" s="206"/>
      <c r="DQ102" s="206"/>
      <c r="DR102" s="207">
        <f t="shared" si="164"/>
        <v>0</v>
      </c>
      <c r="DS102" s="206"/>
      <c r="DT102" s="206"/>
      <c r="DU102" s="207">
        <f t="shared" si="165"/>
        <v>0</v>
      </c>
      <c r="DV102" s="206"/>
      <c r="DW102" s="206"/>
      <c r="DX102" s="207">
        <f t="shared" si="166"/>
        <v>0</v>
      </c>
    </row>
    <row r="103" spans="1:128" x14ac:dyDescent="0.2">
      <c r="A103" s="39">
        <f t="shared" si="167"/>
        <v>89</v>
      </c>
      <c r="B103" s="184"/>
      <c r="C103" s="184"/>
      <c r="D103" s="185"/>
      <c r="E103" s="38">
        <f t="shared" si="126"/>
        <v>42917</v>
      </c>
      <c r="F103" s="190"/>
      <c r="G103" s="206"/>
      <c r="H103" s="207"/>
      <c r="I103" s="206"/>
      <c r="J103" s="206"/>
      <c r="K103" s="207">
        <f t="shared" si="127"/>
        <v>0</v>
      </c>
      <c r="L103" s="206"/>
      <c r="M103" s="206"/>
      <c r="N103" s="207">
        <f t="shared" si="128"/>
        <v>0</v>
      </c>
      <c r="O103" s="206"/>
      <c r="P103" s="206"/>
      <c r="Q103" s="207">
        <f t="shared" si="129"/>
        <v>0</v>
      </c>
      <c r="R103" s="206"/>
      <c r="S103" s="206"/>
      <c r="T103" s="207">
        <f t="shared" si="130"/>
        <v>0</v>
      </c>
      <c r="U103" s="206"/>
      <c r="V103" s="206"/>
      <c r="W103" s="207">
        <f t="shared" si="131"/>
        <v>0</v>
      </c>
      <c r="X103" s="206"/>
      <c r="Y103" s="206"/>
      <c r="Z103" s="207">
        <f t="shared" si="132"/>
        <v>0</v>
      </c>
      <c r="AA103" s="206"/>
      <c r="AB103" s="206"/>
      <c r="AC103" s="207">
        <f t="shared" si="133"/>
        <v>0</v>
      </c>
      <c r="AD103" s="206"/>
      <c r="AE103" s="206"/>
      <c r="AF103" s="207">
        <f t="shared" si="134"/>
        <v>0</v>
      </c>
      <c r="AG103" s="206"/>
      <c r="AH103" s="206"/>
      <c r="AI103" s="207">
        <f t="shared" si="135"/>
        <v>0</v>
      </c>
      <c r="AJ103" s="206"/>
      <c r="AK103" s="206"/>
      <c r="AL103" s="207">
        <f t="shared" si="136"/>
        <v>0</v>
      </c>
      <c r="AM103" s="206"/>
      <c r="AN103" s="206"/>
      <c r="AO103" s="207">
        <f t="shared" si="137"/>
        <v>0</v>
      </c>
      <c r="AP103" s="206"/>
      <c r="AQ103" s="206"/>
      <c r="AR103" s="207">
        <f t="shared" si="138"/>
        <v>0</v>
      </c>
      <c r="AS103" s="206"/>
      <c r="AT103" s="206"/>
      <c r="AU103" s="207">
        <f t="shared" si="139"/>
        <v>0</v>
      </c>
      <c r="AV103" s="206"/>
      <c r="AW103" s="206"/>
      <c r="AX103" s="207">
        <f t="shared" si="140"/>
        <v>0</v>
      </c>
      <c r="AY103" s="206"/>
      <c r="AZ103" s="206"/>
      <c r="BA103" s="207">
        <f t="shared" si="141"/>
        <v>0</v>
      </c>
      <c r="BB103" s="206"/>
      <c r="BC103" s="206"/>
      <c r="BD103" s="207">
        <f t="shared" si="142"/>
        <v>0</v>
      </c>
      <c r="BE103" s="206"/>
      <c r="BF103" s="206"/>
      <c r="BG103" s="207">
        <f t="shared" si="143"/>
        <v>0</v>
      </c>
      <c r="BH103" s="206"/>
      <c r="BI103" s="206"/>
      <c r="BJ103" s="207">
        <f t="shared" si="144"/>
        <v>0</v>
      </c>
      <c r="BK103" s="206"/>
      <c r="BL103" s="206"/>
      <c r="BM103" s="207">
        <f t="shared" si="145"/>
        <v>0</v>
      </c>
      <c r="BN103" s="206"/>
      <c r="BO103" s="206"/>
      <c r="BP103" s="207">
        <f t="shared" si="146"/>
        <v>0</v>
      </c>
      <c r="BQ103" s="206"/>
      <c r="BR103" s="206"/>
      <c r="BS103" s="207">
        <f t="shared" si="147"/>
        <v>0</v>
      </c>
      <c r="BT103" s="206"/>
      <c r="BU103" s="206"/>
      <c r="BV103" s="207">
        <f t="shared" si="148"/>
        <v>0</v>
      </c>
      <c r="BW103" s="206"/>
      <c r="BX103" s="206"/>
      <c r="BY103" s="207">
        <f t="shared" si="149"/>
        <v>0</v>
      </c>
      <c r="BZ103" s="206"/>
      <c r="CA103" s="206"/>
      <c r="CB103" s="207">
        <f t="shared" si="150"/>
        <v>0</v>
      </c>
      <c r="CC103" s="206"/>
      <c r="CD103" s="206"/>
      <c r="CE103" s="207">
        <f t="shared" si="151"/>
        <v>0</v>
      </c>
      <c r="CF103" s="206"/>
      <c r="CG103" s="206"/>
      <c r="CH103" s="207">
        <f t="shared" si="152"/>
        <v>0</v>
      </c>
      <c r="CI103" s="206"/>
      <c r="CJ103" s="206"/>
      <c r="CK103" s="207">
        <f t="shared" si="153"/>
        <v>0</v>
      </c>
      <c r="CL103" s="206"/>
      <c r="CM103" s="206"/>
      <c r="CN103" s="207">
        <f t="shared" si="154"/>
        <v>0</v>
      </c>
      <c r="CO103" s="206"/>
      <c r="CP103" s="206"/>
      <c r="CQ103" s="207">
        <f t="shared" si="155"/>
        <v>0</v>
      </c>
      <c r="CR103" s="206"/>
      <c r="CS103" s="206"/>
      <c r="CT103" s="207">
        <f t="shared" si="156"/>
        <v>0</v>
      </c>
      <c r="CU103" s="206"/>
      <c r="CV103" s="206"/>
      <c r="CW103" s="207">
        <f t="shared" si="157"/>
        <v>0</v>
      </c>
      <c r="CX103" s="206"/>
      <c r="CY103" s="206"/>
      <c r="CZ103" s="207">
        <f t="shared" si="158"/>
        <v>0</v>
      </c>
      <c r="DA103" s="206"/>
      <c r="DB103" s="206"/>
      <c r="DC103" s="207">
        <f t="shared" si="159"/>
        <v>0</v>
      </c>
      <c r="DD103" s="206"/>
      <c r="DE103" s="206"/>
      <c r="DF103" s="207">
        <f t="shared" si="160"/>
        <v>0</v>
      </c>
      <c r="DG103" s="206"/>
      <c r="DH103" s="206"/>
      <c r="DI103" s="207">
        <f t="shared" si="161"/>
        <v>0</v>
      </c>
      <c r="DJ103" s="206"/>
      <c r="DK103" s="206"/>
      <c r="DL103" s="207">
        <f t="shared" si="162"/>
        <v>0</v>
      </c>
      <c r="DM103" s="206"/>
      <c r="DN103" s="206"/>
      <c r="DO103" s="207">
        <f t="shared" si="163"/>
        <v>0</v>
      </c>
      <c r="DP103" s="206"/>
      <c r="DQ103" s="206"/>
      <c r="DR103" s="207">
        <f t="shared" si="164"/>
        <v>0</v>
      </c>
      <c r="DS103" s="206"/>
      <c r="DT103" s="206"/>
      <c r="DU103" s="207">
        <f t="shared" si="165"/>
        <v>0</v>
      </c>
      <c r="DV103" s="206"/>
      <c r="DW103" s="206"/>
      <c r="DX103" s="207">
        <f t="shared" si="166"/>
        <v>0</v>
      </c>
    </row>
    <row r="104" spans="1:128" x14ac:dyDescent="0.2">
      <c r="A104" s="39">
        <f t="shared" si="167"/>
        <v>90</v>
      </c>
      <c r="B104" s="184"/>
      <c r="C104" s="184"/>
      <c r="D104" s="185"/>
      <c r="E104" s="38">
        <f t="shared" si="126"/>
        <v>42917</v>
      </c>
      <c r="F104" s="190"/>
      <c r="G104" s="206"/>
      <c r="H104" s="207"/>
      <c r="I104" s="206"/>
      <c r="J104" s="206"/>
      <c r="K104" s="207">
        <f t="shared" si="127"/>
        <v>0</v>
      </c>
      <c r="L104" s="206"/>
      <c r="M104" s="206"/>
      <c r="N104" s="207">
        <f t="shared" si="128"/>
        <v>0</v>
      </c>
      <c r="O104" s="206"/>
      <c r="P104" s="206"/>
      <c r="Q104" s="207">
        <f t="shared" si="129"/>
        <v>0</v>
      </c>
      <c r="R104" s="206"/>
      <c r="S104" s="206"/>
      <c r="T104" s="207">
        <f t="shared" si="130"/>
        <v>0</v>
      </c>
      <c r="U104" s="206"/>
      <c r="V104" s="206"/>
      <c r="W104" s="207">
        <f t="shared" si="131"/>
        <v>0</v>
      </c>
      <c r="X104" s="206"/>
      <c r="Y104" s="206"/>
      <c r="Z104" s="207">
        <f t="shared" si="132"/>
        <v>0</v>
      </c>
      <c r="AA104" s="206"/>
      <c r="AB104" s="206"/>
      <c r="AC104" s="207">
        <f t="shared" si="133"/>
        <v>0</v>
      </c>
      <c r="AD104" s="206"/>
      <c r="AE104" s="206"/>
      <c r="AF104" s="207">
        <f t="shared" si="134"/>
        <v>0</v>
      </c>
      <c r="AG104" s="206"/>
      <c r="AH104" s="206"/>
      <c r="AI104" s="207">
        <f t="shared" si="135"/>
        <v>0</v>
      </c>
      <c r="AJ104" s="206"/>
      <c r="AK104" s="206"/>
      <c r="AL104" s="207">
        <f t="shared" si="136"/>
        <v>0</v>
      </c>
      <c r="AM104" s="206"/>
      <c r="AN104" s="206"/>
      <c r="AO104" s="207">
        <f t="shared" si="137"/>
        <v>0</v>
      </c>
      <c r="AP104" s="206"/>
      <c r="AQ104" s="206"/>
      <c r="AR104" s="207">
        <f t="shared" si="138"/>
        <v>0</v>
      </c>
      <c r="AS104" s="206"/>
      <c r="AT104" s="206"/>
      <c r="AU104" s="207">
        <f t="shared" si="139"/>
        <v>0</v>
      </c>
      <c r="AV104" s="206"/>
      <c r="AW104" s="206"/>
      <c r="AX104" s="207">
        <f t="shared" si="140"/>
        <v>0</v>
      </c>
      <c r="AY104" s="206"/>
      <c r="AZ104" s="206"/>
      <c r="BA104" s="207">
        <f t="shared" si="141"/>
        <v>0</v>
      </c>
      <c r="BB104" s="206"/>
      <c r="BC104" s="206"/>
      <c r="BD104" s="207">
        <f t="shared" si="142"/>
        <v>0</v>
      </c>
      <c r="BE104" s="206"/>
      <c r="BF104" s="206"/>
      <c r="BG104" s="207">
        <f t="shared" si="143"/>
        <v>0</v>
      </c>
      <c r="BH104" s="206"/>
      <c r="BI104" s="206"/>
      <c r="BJ104" s="207">
        <f t="shared" si="144"/>
        <v>0</v>
      </c>
      <c r="BK104" s="206"/>
      <c r="BL104" s="206"/>
      <c r="BM104" s="207">
        <f t="shared" si="145"/>
        <v>0</v>
      </c>
      <c r="BN104" s="206"/>
      <c r="BO104" s="206"/>
      <c r="BP104" s="207">
        <f t="shared" si="146"/>
        <v>0</v>
      </c>
      <c r="BQ104" s="206"/>
      <c r="BR104" s="206"/>
      <c r="BS104" s="207">
        <f t="shared" si="147"/>
        <v>0</v>
      </c>
      <c r="BT104" s="206"/>
      <c r="BU104" s="206"/>
      <c r="BV104" s="207">
        <f t="shared" si="148"/>
        <v>0</v>
      </c>
      <c r="BW104" s="206"/>
      <c r="BX104" s="206"/>
      <c r="BY104" s="207">
        <f t="shared" si="149"/>
        <v>0</v>
      </c>
      <c r="BZ104" s="206"/>
      <c r="CA104" s="206"/>
      <c r="CB104" s="207">
        <f t="shared" si="150"/>
        <v>0</v>
      </c>
      <c r="CC104" s="206"/>
      <c r="CD104" s="206"/>
      <c r="CE104" s="207">
        <f t="shared" si="151"/>
        <v>0</v>
      </c>
      <c r="CF104" s="206"/>
      <c r="CG104" s="206"/>
      <c r="CH104" s="207">
        <f t="shared" si="152"/>
        <v>0</v>
      </c>
      <c r="CI104" s="206"/>
      <c r="CJ104" s="206"/>
      <c r="CK104" s="207">
        <f t="shared" si="153"/>
        <v>0</v>
      </c>
      <c r="CL104" s="206"/>
      <c r="CM104" s="206"/>
      <c r="CN104" s="207">
        <f t="shared" si="154"/>
        <v>0</v>
      </c>
      <c r="CO104" s="206"/>
      <c r="CP104" s="206"/>
      <c r="CQ104" s="207">
        <f t="shared" si="155"/>
        <v>0</v>
      </c>
      <c r="CR104" s="206"/>
      <c r="CS104" s="206"/>
      <c r="CT104" s="207">
        <f t="shared" si="156"/>
        <v>0</v>
      </c>
      <c r="CU104" s="206"/>
      <c r="CV104" s="206"/>
      <c r="CW104" s="207">
        <f t="shared" si="157"/>
        <v>0</v>
      </c>
      <c r="CX104" s="206"/>
      <c r="CY104" s="206"/>
      <c r="CZ104" s="207">
        <f t="shared" si="158"/>
        <v>0</v>
      </c>
      <c r="DA104" s="206"/>
      <c r="DB104" s="206"/>
      <c r="DC104" s="207">
        <f t="shared" si="159"/>
        <v>0</v>
      </c>
      <c r="DD104" s="206"/>
      <c r="DE104" s="206"/>
      <c r="DF104" s="207">
        <f t="shared" si="160"/>
        <v>0</v>
      </c>
      <c r="DG104" s="206"/>
      <c r="DH104" s="206"/>
      <c r="DI104" s="207">
        <f t="shared" si="161"/>
        <v>0</v>
      </c>
      <c r="DJ104" s="206"/>
      <c r="DK104" s="206"/>
      <c r="DL104" s="207">
        <f t="shared" si="162"/>
        <v>0</v>
      </c>
      <c r="DM104" s="206"/>
      <c r="DN104" s="206"/>
      <c r="DO104" s="207">
        <f t="shared" si="163"/>
        <v>0</v>
      </c>
      <c r="DP104" s="206"/>
      <c r="DQ104" s="206"/>
      <c r="DR104" s="207">
        <f t="shared" si="164"/>
        <v>0</v>
      </c>
      <c r="DS104" s="206"/>
      <c r="DT104" s="206"/>
      <c r="DU104" s="207">
        <f t="shared" si="165"/>
        <v>0</v>
      </c>
      <c r="DV104" s="206"/>
      <c r="DW104" s="206"/>
      <c r="DX104" s="207">
        <f t="shared" si="166"/>
        <v>0</v>
      </c>
    </row>
    <row r="105" spans="1:128" x14ac:dyDescent="0.2">
      <c r="A105" s="39">
        <f t="shared" si="167"/>
        <v>91</v>
      </c>
      <c r="B105" s="184"/>
      <c r="C105" s="184"/>
      <c r="D105" s="185"/>
      <c r="E105" s="38">
        <f t="shared" si="126"/>
        <v>42917</v>
      </c>
      <c r="F105" s="190"/>
      <c r="G105" s="206"/>
      <c r="H105" s="207"/>
      <c r="I105" s="206"/>
      <c r="J105" s="206"/>
      <c r="K105" s="207">
        <f t="shared" si="127"/>
        <v>0</v>
      </c>
      <c r="L105" s="206"/>
      <c r="M105" s="206"/>
      <c r="N105" s="207">
        <f t="shared" si="128"/>
        <v>0</v>
      </c>
      <c r="O105" s="206"/>
      <c r="P105" s="206"/>
      <c r="Q105" s="207">
        <f t="shared" si="129"/>
        <v>0</v>
      </c>
      <c r="R105" s="206"/>
      <c r="S105" s="206"/>
      <c r="T105" s="207">
        <f t="shared" si="130"/>
        <v>0</v>
      </c>
      <c r="U105" s="206"/>
      <c r="V105" s="206"/>
      <c r="W105" s="207">
        <f t="shared" si="131"/>
        <v>0</v>
      </c>
      <c r="X105" s="206"/>
      <c r="Y105" s="206"/>
      <c r="Z105" s="207">
        <f t="shared" si="132"/>
        <v>0</v>
      </c>
      <c r="AA105" s="206"/>
      <c r="AB105" s="206"/>
      <c r="AC105" s="207">
        <f t="shared" si="133"/>
        <v>0</v>
      </c>
      <c r="AD105" s="206"/>
      <c r="AE105" s="206"/>
      <c r="AF105" s="207">
        <f t="shared" si="134"/>
        <v>0</v>
      </c>
      <c r="AG105" s="206"/>
      <c r="AH105" s="206"/>
      <c r="AI105" s="207">
        <f t="shared" si="135"/>
        <v>0</v>
      </c>
      <c r="AJ105" s="206"/>
      <c r="AK105" s="206"/>
      <c r="AL105" s="207">
        <f t="shared" si="136"/>
        <v>0</v>
      </c>
      <c r="AM105" s="206"/>
      <c r="AN105" s="206"/>
      <c r="AO105" s="207">
        <f t="shared" si="137"/>
        <v>0</v>
      </c>
      <c r="AP105" s="206"/>
      <c r="AQ105" s="206"/>
      <c r="AR105" s="207">
        <f t="shared" si="138"/>
        <v>0</v>
      </c>
      <c r="AS105" s="206"/>
      <c r="AT105" s="206"/>
      <c r="AU105" s="207">
        <f t="shared" si="139"/>
        <v>0</v>
      </c>
      <c r="AV105" s="206"/>
      <c r="AW105" s="206"/>
      <c r="AX105" s="207">
        <f t="shared" si="140"/>
        <v>0</v>
      </c>
      <c r="AY105" s="206"/>
      <c r="AZ105" s="206"/>
      <c r="BA105" s="207">
        <f t="shared" si="141"/>
        <v>0</v>
      </c>
      <c r="BB105" s="206"/>
      <c r="BC105" s="206"/>
      <c r="BD105" s="207">
        <f t="shared" si="142"/>
        <v>0</v>
      </c>
      <c r="BE105" s="206"/>
      <c r="BF105" s="206"/>
      <c r="BG105" s="207">
        <f t="shared" si="143"/>
        <v>0</v>
      </c>
      <c r="BH105" s="206"/>
      <c r="BI105" s="206"/>
      <c r="BJ105" s="207">
        <f t="shared" si="144"/>
        <v>0</v>
      </c>
      <c r="BK105" s="206"/>
      <c r="BL105" s="206"/>
      <c r="BM105" s="207">
        <f t="shared" si="145"/>
        <v>0</v>
      </c>
      <c r="BN105" s="206"/>
      <c r="BO105" s="206"/>
      <c r="BP105" s="207">
        <f t="shared" si="146"/>
        <v>0</v>
      </c>
      <c r="BQ105" s="206"/>
      <c r="BR105" s="206"/>
      <c r="BS105" s="207">
        <f t="shared" si="147"/>
        <v>0</v>
      </c>
      <c r="BT105" s="206"/>
      <c r="BU105" s="206"/>
      <c r="BV105" s="207">
        <f t="shared" si="148"/>
        <v>0</v>
      </c>
      <c r="BW105" s="206"/>
      <c r="BX105" s="206"/>
      <c r="BY105" s="207">
        <f t="shared" si="149"/>
        <v>0</v>
      </c>
      <c r="BZ105" s="206"/>
      <c r="CA105" s="206"/>
      <c r="CB105" s="207">
        <f t="shared" si="150"/>
        <v>0</v>
      </c>
      <c r="CC105" s="206"/>
      <c r="CD105" s="206"/>
      <c r="CE105" s="207">
        <f t="shared" si="151"/>
        <v>0</v>
      </c>
      <c r="CF105" s="206"/>
      <c r="CG105" s="206"/>
      <c r="CH105" s="207">
        <f t="shared" si="152"/>
        <v>0</v>
      </c>
      <c r="CI105" s="206"/>
      <c r="CJ105" s="206"/>
      <c r="CK105" s="207">
        <f t="shared" si="153"/>
        <v>0</v>
      </c>
      <c r="CL105" s="206"/>
      <c r="CM105" s="206"/>
      <c r="CN105" s="207">
        <f t="shared" si="154"/>
        <v>0</v>
      </c>
      <c r="CO105" s="206"/>
      <c r="CP105" s="206"/>
      <c r="CQ105" s="207">
        <f t="shared" si="155"/>
        <v>0</v>
      </c>
      <c r="CR105" s="206"/>
      <c r="CS105" s="206"/>
      <c r="CT105" s="207">
        <f t="shared" si="156"/>
        <v>0</v>
      </c>
      <c r="CU105" s="206"/>
      <c r="CV105" s="206"/>
      <c r="CW105" s="207">
        <f t="shared" si="157"/>
        <v>0</v>
      </c>
      <c r="CX105" s="206"/>
      <c r="CY105" s="206"/>
      <c r="CZ105" s="207">
        <f t="shared" si="158"/>
        <v>0</v>
      </c>
      <c r="DA105" s="206"/>
      <c r="DB105" s="206"/>
      <c r="DC105" s="207">
        <f t="shared" si="159"/>
        <v>0</v>
      </c>
      <c r="DD105" s="206"/>
      <c r="DE105" s="206"/>
      <c r="DF105" s="207">
        <f t="shared" si="160"/>
        <v>0</v>
      </c>
      <c r="DG105" s="206"/>
      <c r="DH105" s="206"/>
      <c r="DI105" s="207">
        <f t="shared" si="161"/>
        <v>0</v>
      </c>
      <c r="DJ105" s="206"/>
      <c r="DK105" s="206"/>
      <c r="DL105" s="207">
        <f t="shared" si="162"/>
        <v>0</v>
      </c>
      <c r="DM105" s="206"/>
      <c r="DN105" s="206"/>
      <c r="DO105" s="207">
        <f t="shared" si="163"/>
        <v>0</v>
      </c>
      <c r="DP105" s="206"/>
      <c r="DQ105" s="206"/>
      <c r="DR105" s="207">
        <f t="shared" si="164"/>
        <v>0</v>
      </c>
      <c r="DS105" s="206"/>
      <c r="DT105" s="206"/>
      <c r="DU105" s="207">
        <f t="shared" si="165"/>
        <v>0</v>
      </c>
      <c r="DV105" s="206"/>
      <c r="DW105" s="206"/>
      <c r="DX105" s="207">
        <f t="shared" si="166"/>
        <v>0</v>
      </c>
    </row>
    <row r="106" spans="1:128" x14ac:dyDescent="0.2">
      <c r="A106" s="39">
        <f t="shared" si="167"/>
        <v>92</v>
      </c>
      <c r="B106" s="184"/>
      <c r="C106" s="184"/>
      <c r="D106" s="185"/>
      <c r="E106" s="38">
        <f t="shared" si="126"/>
        <v>42917</v>
      </c>
      <c r="F106" s="190"/>
      <c r="G106" s="206"/>
      <c r="H106" s="207"/>
      <c r="I106" s="206"/>
      <c r="J106" s="206"/>
      <c r="K106" s="207">
        <f t="shared" si="127"/>
        <v>0</v>
      </c>
      <c r="L106" s="206"/>
      <c r="M106" s="206"/>
      <c r="N106" s="207">
        <f t="shared" si="128"/>
        <v>0</v>
      </c>
      <c r="O106" s="206"/>
      <c r="P106" s="206"/>
      <c r="Q106" s="207">
        <f t="shared" si="129"/>
        <v>0</v>
      </c>
      <c r="R106" s="206"/>
      <c r="S106" s="206"/>
      <c r="T106" s="207">
        <f t="shared" si="130"/>
        <v>0</v>
      </c>
      <c r="U106" s="206"/>
      <c r="V106" s="206"/>
      <c r="W106" s="207">
        <f t="shared" si="131"/>
        <v>0</v>
      </c>
      <c r="X106" s="206"/>
      <c r="Y106" s="206"/>
      <c r="Z106" s="207">
        <f t="shared" si="132"/>
        <v>0</v>
      </c>
      <c r="AA106" s="206"/>
      <c r="AB106" s="206"/>
      <c r="AC106" s="207">
        <f t="shared" si="133"/>
        <v>0</v>
      </c>
      <c r="AD106" s="206"/>
      <c r="AE106" s="206"/>
      <c r="AF106" s="207">
        <f t="shared" si="134"/>
        <v>0</v>
      </c>
      <c r="AG106" s="206"/>
      <c r="AH106" s="206"/>
      <c r="AI106" s="207">
        <f t="shared" si="135"/>
        <v>0</v>
      </c>
      <c r="AJ106" s="206"/>
      <c r="AK106" s="206"/>
      <c r="AL106" s="207">
        <f t="shared" si="136"/>
        <v>0</v>
      </c>
      <c r="AM106" s="206"/>
      <c r="AN106" s="206"/>
      <c r="AO106" s="207">
        <f t="shared" si="137"/>
        <v>0</v>
      </c>
      <c r="AP106" s="206"/>
      <c r="AQ106" s="206"/>
      <c r="AR106" s="207">
        <f t="shared" si="138"/>
        <v>0</v>
      </c>
      <c r="AS106" s="206"/>
      <c r="AT106" s="206"/>
      <c r="AU106" s="207">
        <f t="shared" si="139"/>
        <v>0</v>
      </c>
      <c r="AV106" s="206"/>
      <c r="AW106" s="206"/>
      <c r="AX106" s="207">
        <f t="shared" si="140"/>
        <v>0</v>
      </c>
      <c r="AY106" s="206"/>
      <c r="AZ106" s="206"/>
      <c r="BA106" s="207">
        <f t="shared" si="141"/>
        <v>0</v>
      </c>
      <c r="BB106" s="206"/>
      <c r="BC106" s="206"/>
      <c r="BD106" s="207">
        <f t="shared" si="142"/>
        <v>0</v>
      </c>
      <c r="BE106" s="206"/>
      <c r="BF106" s="206"/>
      <c r="BG106" s="207">
        <f t="shared" si="143"/>
        <v>0</v>
      </c>
      <c r="BH106" s="206"/>
      <c r="BI106" s="206"/>
      <c r="BJ106" s="207">
        <f t="shared" si="144"/>
        <v>0</v>
      </c>
      <c r="BK106" s="206"/>
      <c r="BL106" s="206"/>
      <c r="BM106" s="207">
        <f t="shared" si="145"/>
        <v>0</v>
      </c>
      <c r="BN106" s="206"/>
      <c r="BO106" s="206"/>
      <c r="BP106" s="207">
        <f t="shared" si="146"/>
        <v>0</v>
      </c>
      <c r="BQ106" s="206"/>
      <c r="BR106" s="206"/>
      <c r="BS106" s="207">
        <f t="shared" si="147"/>
        <v>0</v>
      </c>
      <c r="BT106" s="206"/>
      <c r="BU106" s="206"/>
      <c r="BV106" s="207">
        <f t="shared" si="148"/>
        <v>0</v>
      </c>
      <c r="BW106" s="206"/>
      <c r="BX106" s="206"/>
      <c r="BY106" s="207">
        <f t="shared" si="149"/>
        <v>0</v>
      </c>
      <c r="BZ106" s="206"/>
      <c r="CA106" s="206"/>
      <c r="CB106" s="207">
        <f t="shared" si="150"/>
        <v>0</v>
      </c>
      <c r="CC106" s="206"/>
      <c r="CD106" s="206"/>
      <c r="CE106" s="207">
        <f t="shared" si="151"/>
        <v>0</v>
      </c>
      <c r="CF106" s="206"/>
      <c r="CG106" s="206"/>
      <c r="CH106" s="207">
        <f t="shared" si="152"/>
        <v>0</v>
      </c>
      <c r="CI106" s="206"/>
      <c r="CJ106" s="206"/>
      <c r="CK106" s="207">
        <f t="shared" si="153"/>
        <v>0</v>
      </c>
      <c r="CL106" s="206"/>
      <c r="CM106" s="206"/>
      <c r="CN106" s="207">
        <f t="shared" si="154"/>
        <v>0</v>
      </c>
      <c r="CO106" s="206"/>
      <c r="CP106" s="206"/>
      <c r="CQ106" s="207">
        <f t="shared" si="155"/>
        <v>0</v>
      </c>
      <c r="CR106" s="206"/>
      <c r="CS106" s="206"/>
      <c r="CT106" s="207">
        <f t="shared" si="156"/>
        <v>0</v>
      </c>
      <c r="CU106" s="206"/>
      <c r="CV106" s="206"/>
      <c r="CW106" s="207">
        <f t="shared" si="157"/>
        <v>0</v>
      </c>
      <c r="CX106" s="206"/>
      <c r="CY106" s="206"/>
      <c r="CZ106" s="207">
        <f t="shared" si="158"/>
        <v>0</v>
      </c>
      <c r="DA106" s="206"/>
      <c r="DB106" s="206"/>
      <c r="DC106" s="207">
        <f t="shared" si="159"/>
        <v>0</v>
      </c>
      <c r="DD106" s="206"/>
      <c r="DE106" s="206"/>
      <c r="DF106" s="207">
        <f t="shared" si="160"/>
        <v>0</v>
      </c>
      <c r="DG106" s="206"/>
      <c r="DH106" s="206"/>
      <c r="DI106" s="207">
        <f t="shared" si="161"/>
        <v>0</v>
      </c>
      <c r="DJ106" s="206"/>
      <c r="DK106" s="206"/>
      <c r="DL106" s="207">
        <f t="shared" si="162"/>
        <v>0</v>
      </c>
      <c r="DM106" s="206"/>
      <c r="DN106" s="206"/>
      <c r="DO106" s="207">
        <f t="shared" si="163"/>
        <v>0</v>
      </c>
      <c r="DP106" s="206"/>
      <c r="DQ106" s="206"/>
      <c r="DR106" s="207">
        <f t="shared" si="164"/>
        <v>0</v>
      </c>
      <c r="DS106" s="206"/>
      <c r="DT106" s="206"/>
      <c r="DU106" s="207">
        <f t="shared" si="165"/>
        <v>0</v>
      </c>
      <c r="DV106" s="206"/>
      <c r="DW106" s="206"/>
      <c r="DX106" s="207">
        <f t="shared" si="166"/>
        <v>0</v>
      </c>
    </row>
    <row r="107" spans="1:128" x14ac:dyDescent="0.2">
      <c r="A107" s="39">
        <f t="shared" si="167"/>
        <v>93</v>
      </c>
      <c r="B107" s="184"/>
      <c r="C107" s="184"/>
      <c r="D107" s="185"/>
      <c r="E107" s="38">
        <f t="shared" si="126"/>
        <v>42917</v>
      </c>
      <c r="F107" s="190"/>
      <c r="G107" s="206"/>
      <c r="H107" s="207"/>
      <c r="I107" s="206"/>
      <c r="J107" s="206"/>
      <c r="K107" s="207">
        <f t="shared" si="127"/>
        <v>0</v>
      </c>
      <c r="L107" s="206"/>
      <c r="M107" s="206"/>
      <c r="N107" s="207">
        <f t="shared" si="128"/>
        <v>0</v>
      </c>
      <c r="O107" s="206"/>
      <c r="P107" s="206"/>
      <c r="Q107" s="207">
        <f t="shared" si="129"/>
        <v>0</v>
      </c>
      <c r="R107" s="206"/>
      <c r="S107" s="206"/>
      <c r="T107" s="207">
        <f t="shared" si="130"/>
        <v>0</v>
      </c>
      <c r="U107" s="206"/>
      <c r="V107" s="206"/>
      <c r="W107" s="207">
        <f t="shared" si="131"/>
        <v>0</v>
      </c>
      <c r="X107" s="206"/>
      <c r="Y107" s="206"/>
      <c r="Z107" s="207">
        <f t="shared" si="132"/>
        <v>0</v>
      </c>
      <c r="AA107" s="206"/>
      <c r="AB107" s="206"/>
      <c r="AC107" s="207">
        <f t="shared" si="133"/>
        <v>0</v>
      </c>
      <c r="AD107" s="206"/>
      <c r="AE107" s="206"/>
      <c r="AF107" s="207">
        <f t="shared" si="134"/>
        <v>0</v>
      </c>
      <c r="AG107" s="206"/>
      <c r="AH107" s="206"/>
      <c r="AI107" s="207">
        <f t="shared" si="135"/>
        <v>0</v>
      </c>
      <c r="AJ107" s="206"/>
      <c r="AK107" s="206"/>
      <c r="AL107" s="207">
        <f t="shared" si="136"/>
        <v>0</v>
      </c>
      <c r="AM107" s="206"/>
      <c r="AN107" s="206"/>
      <c r="AO107" s="207">
        <f t="shared" si="137"/>
        <v>0</v>
      </c>
      <c r="AP107" s="206"/>
      <c r="AQ107" s="206"/>
      <c r="AR107" s="207">
        <f t="shared" si="138"/>
        <v>0</v>
      </c>
      <c r="AS107" s="206"/>
      <c r="AT107" s="206"/>
      <c r="AU107" s="207">
        <f t="shared" si="139"/>
        <v>0</v>
      </c>
      <c r="AV107" s="206"/>
      <c r="AW107" s="206"/>
      <c r="AX107" s="207">
        <f t="shared" si="140"/>
        <v>0</v>
      </c>
      <c r="AY107" s="206"/>
      <c r="AZ107" s="206"/>
      <c r="BA107" s="207">
        <f t="shared" si="141"/>
        <v>0</v>
      </c>
      <c r="BB107" s="206"/>
      <c r="BC107" s="206"/>
      <c r="BD107" s="207">
        <f t="shared" si="142"/>
        <v>0</v>
      </c>
      <c r="BE107" s="206"/>
      <c r="BF107" s="206"/>
      <c r="BG107" s="207">
        <f t="shared" si="143"/>
        <v>0</v>
      </c>
      <c r="BH107" s="206"/>
      <c r="BI107" s="206"/>
      <c r="BJ107" s="207">
        <f t="shared" si="144"/>
        <v>0</v>
      </c>
      <c r="BK107" s="206"/>
      <c r="BL107" s="206"/>
      <c r="BM107" s="207">
        <f t="shared" si="145"/>
        <v>0</v>
      </c>
      <c r="BN107" s="206"/>
      <c r="BO107" s="206"/>
      <c r="BP107" s="207">
        <f t="shared" si="146"/>
        <v>0</v>
      </c>
      <c r="BQ107" s="206"/>
      <c r="BR107" s="206"/>
      <c r="BS107" s="207">
        <f t="shared" si="147"/>
        <v>0</v>
      </c>
      <c r="BT107" s="206"/>
      <c r="BU107" s="206"/>
      <c r="BV107" s="207">
        <f t="shared" si="148"/>
        <v>0</v>
      </c>
      <c r="BW107" s="206"/>
      <c r="BX107" s="206"/>
      <c r="BY107" s="207">
        <f t="shared" si="149"/>
        <v>0</v>
      </c>
      <c r="BZ107" s="206"/>
      <c r="CA107" s="206"/>
      <c r="CB107" s="207">
        <f t="shared" si="150"/>
        <v>0</v>
      </c>
      <c r="CC107" s="206"/>
      <c r="CD107" s="206"/>
      <c r="CE107" s="207">
        <f t="shared" si="151"/>
        <v>0</v>
      </c>
      <c r="CF107" s="206"/>
      <c r="CG107" s="206"/>
      <c r="CH107" s="207">
        <f t="shared" si="152"/>
        <v>0</v>
      </c>
      <c r="CI107" s="206"/>
      <c r="CJ107" s="206"/>
      <c r="CK107" s="207">
        <f t="shared" si="153"/>
        <v>0</v>
      </c>
      <c r="CL107" s="206"/>
      <c r="CM107" s="206"/>
      <c r="CN107" s="207">
        <f t="shared" si="154"/>
        <v>0</v>
      </c>
      <c r="CO107" s="206"/>
      <c r="CP107" s="206"/>
      <c r="CQ107" s="207">
        <f t="shared" si="155"/>
        <v>0</v>
      </c>
      <c r="CR107" s="206"/>
      <c r="CS107" s="206"/>
      <c r="CT107" s="207">
        <f t="shared" si="156"/>
        <v>0</v>
      </c>
      <c r="CU107" s="206"/>
      <c r="CV107" s="206"/>
      <c r="CW107" s="207">
        <f t="shared" si="157"/>
        <v>0</v>
      </c>
      <c r="CX107" s="206"/>
      <c r="CY107" s="206"/>
      <c r="CZ107" s="207">
        <f t="shared" si="158"/>
        <v>0</v>
      </c>
      <c r="DA107" s="206"/>
      <c r="DB107" s="206"/>
      <c r="DC107" s="207">
        <f t="shared" si="159"/>
        <v>0</v>
      </c>
      <c r="DD107" s="206"/>
      <c r="DE107" s="206"/>
      <c r="DF107" s="207">
        <f t="shared" si="160"/>
        <v>0</v>
      </c>
      <c r="DG107" s="206"/>
      <c r="DH107" s="206"/>
      <c r="DI107" s="207">
        <f t="shared" si="161"/>
        <v>0</v>
      </c>
      <c r="DJ107" s="206"/>
      <c r="DK107" s="206"/>
      <c r="DL107" s="207">
        <f t="shared" si="162"/>
        <v>0</v>
      </c>
      <c r="DM107" s="206"/>
      <c r="DN107" s="206"/>
      <c r="DO107" s="207">
        <f t="shared" si="163"/>
        <v>0</v>
      </c>
      <c r="DP107" s="206"/>
      <c r="DQ107" s="206"/>
      <c r="DR107" s="207">
        <f t="shared" si="164"/>
        <v>0</v>
      </c>
      <c r="DS107" s="206"/>
      <c r="DT107" s="206"/>
      <c r="DU107" s="207">
        <f t="shared" si="165"/>
        <v>0</v>
      </c>
      <c r="DV107" s="206"/>
      <c r="DW107" s="206"/>
      <c r="DX107" s="207">
        <f t="shared" si="166"/>
        <v>0</v>
      </c>
    </row>
    <row r="108" spans="1:128" x14ac:dyDescent="0.2">
      <c r="A108" s="39">
        <f t="shared" si="167"/>
        <v>94</v>
      </c>
      <c r="B108" s="184"/>
      <c r="C108" s="184"/>
      <c r="D108" s="185"/>
      <c r="E108" s="38">
        <f t="shared" si="126"/>
        <v>42917</v>
      </c>
      <c r="F108" s="190"/>
      <c r="G108" s="206"/>
      <c r="H108" s="207"/>
      <c r="I108" s="206"/>
      <c r="J108" s="206"/>
      <c r="K108" s="207">
        <f t="shared" si="127"/>
        <v>0</v>
      </c>
      <c r="L108" s="206"/>
      <c r="M108" s="206"/>
      <c r="N108" s="207">
        <f t="shared" si="128"/>
        <v>0</v>
      </c>
      <c r="O108" s="206"/>
      <c r="P108" s="206"/>
      <c r="Q108" s="207">
        <f t="shared" si="129"/>
        <v>0</v>
      </c>
      <c r="R108" s="206"/>
      <c r="S108" s="206"/>
      <c r="T108" s="207">
        <f t="shared" si="130"/>
        <v>0</v>
      </c>
      <c r="U108" s="206"/>
      <c r="V108" s="206"/>
      <c r="W108" s="207">
        <f t="shared" si="131"/>
        <v>0</v>
      </c>
      <c r="X108" s="206"/>
      <c r="Y108" s="206"/>
      <c r="Z108" s="207">
        <f t="shared" si="132"/>
        <v>0</v>
      </c>
      <c r="AA108" s="206"/>
      <c r="AB108" s="206"/>
      <c r="AC108" s="207">
        <f t="shared" si="133"/>
        <v>0</v>
      </c>
      <c r="AD108" s="206"/>
      <c r="AE108" s="206"/>
      <c r="AF108" s="207">
        <f t="shared" si="134"/>
        <v>0</v>
      </c>
      <c r="AG108" s="206"/>
      <c r="AH108" s="206"/>
      <c r="AI108" s="207">
        <f t="shared" si="135"/>
        <v>0</v>
      </c>
      <c r="AJ108" s="206"/>
      <c r="AK108" s="206"/>
      <c r="AL108" s="207">
        <f t="shared" si="136"/>
        <v>0</v>
      </c>
      <c r="AM108" s="206"/>
      <c r="AN108" s="206"/>
      <c r="AO108" s="207">
        <f t="shared" si="137"/>
        <v>0</v>
      </c>
      <c r="AP108" s="206"/>
      <c r="AQ108" s="206"/>
      <c r="AR108" s="207">
        <f t="shared" si="138"/>
        <v>0</v>
      </c>
      <c r="AS108" s="206"/>
      <c r="AT108" s="206"/>
      <c r="AU108" s="207">
        <f t="shared" si="139"/>
        <v>0</v>
      </c>
      <c r="AV108" s="206"/>
      <c r="AW108" s="206"/>
      <c r="AX108" s="207">
        <f t="shared" si="140"/>
        <v>0</v>
      </c>
      <c r="AY108" s="206"/>
      <c r="AZ108" s="206"/>
      <c r="BA108" s="207">
        <f t="shared" si="141"/>
        <v>0</v>
      </c>
      <c r="BB108" s="206"/>
      <c r="BC108" s="206"/>
      <c r="BD108" s="207">
        <f t="shared" si="142"/>
        <v>0</v>
      </c>
      <c r="BE108" s="206"/>
      <c r="BF108" s="206"/>
      <c r="BG108" s="207">
        <f t="shared" si="143"/>
        <v>0</v>
      </c>
      <c r="BH108" s="206"/>
      <c r="BI108" s="206"/>
      <c r="BJ108" s="207">
        <f t="shared" si="144"/>
        <v>0</v>
      </c>
      <c r="BK108" s="206"/>
      <c r="BL108" s="206"/>
      <c r="BM108" s="207">
        <f t="shared" si="145"/>
        <v>0</v>
      </c>
      <c r="BN108" s="206"/>
      <c r="BO108" s="206"/>
      <c r="BP108" s="207">
        <f t="shared" si="146"/>
        <v>0</v>
      </c>
      <c r="BQ108" s="206"/>
      <c r="BR108" s="206"/>
      <c r="BS108" s="207">
        <f t="shared" si="147"/>
        <v>0</v>
      </c>
      <c r="BT108" s="206"/>
      <c r="BU108" s="206"/>
      <c r="BV108" s="207">
        <f t="shared" si="148"/>
        <v>0</v>
      </c>
      <c r="BW108" s="206"/>
      <c r="BX108" s="206"/>
      <c r="BY108" s="207">
        <f t="shared" si="149"/>
        <v>0</v>
      </c>
      <c r="BZ108" s="206"/>
      <c r="CA108" s="206"/>
      <c r="CB108" s="207">
        <f t="shared" si="150"/>
        <v>0</v>
      </c>
      <c r="CC108" s="206"/>
      <c r="CD108" s="206"/>
      <c r="CE108" s="207">
        <f t="shared" si="151"/>
        <v>0</v>
      </c>
      <c r="CF108" s="206"/>
      <c r="CG108" s="206"/>
      <c r="CH108" s="207">
        <f t="shared" si="152"/>
        <v>0</v>
      </c>
      <c r="CI108" s="206"/>
      <c r="CJ108" s="206"/>
      <c r="CK108" s="207">
        <f t="shared" si="153"/>
        <v>0</v>
      </c>
      <c r="CL108" s="206"/>
      <c r="CM108" s="206"/>
      <c r="CN108" s="207">
        <f t="shared" si="154"/>
        <v>0</v>
      </c>
      <c r="CO108" s="206"/>
      <c r="CP108" s="206"/>
      <c r="CQ108" s="207">
        <f t="shared" si="155"/>
        <v>0</v>
      </c>
      <c r="CR108" s="206"/>
      <c r="CS108" s="206"/>
      <c r="CT108" s="207">
        <f t="shared" si="156"/>
        <v>0</v>
      </c>
      <c r="CU108" s="206"/>
      <c r="CV108" s="206"/>
      <c r="CW108" s="207">
        <f t="shared" si="157"/>
        <v>0</v>
      </c>
      <c r="CX108" s="206"/>
      <c r="CY108" s="206"/>
      <c r="CZ108" s="207">
        <f t="shared" si="158"/>
        <v>0</v>
      </c>
      <c r="DA108" s="206"/>
      <c r="DB108" s="206"/>
      <c r="DC108" s="207">
        <f t="shared" si="159"/>
        <v>0</v>
      </c>
      <c r="DD108" s="206"/>
      <c r="DE108" s="206"/>
      <c r="DF108" s="207">
        <f t="shared" si="160"/>
        <v>0</v>
      </c>
      <c r="DG108" s="206"/>
      <c r="DH108" s="206"/>
      <c r="DI108" s="207">
        <f t="shared" si="161"/>
        <v>0</v>
      </c>
      <c r="DJ108" s="206"/>
      <c r="DK108" s="206"/>
      <c r="DL108" s="207">
        <f t="shared" si="162"/>
        <v>0</v>
      </c>
      <c r="DM108" s="206"/>
      <c r="DN108" s="206"/>
      <c r="DO108" s="207">
        <f t="shared" si="163"/>
        <v>0</v>
      </c>
      <c r="DP108" s="206"/>
      <c r="DQ108" s="206"/>
      <c r="DR108" s="207">
        <f t="shared" si="164"/>
        <v>0</v>
      </c>
      <c r="DS108" s="206"/>
      <c r="DT108" s="206"/>
      <c r="DU108" s="207">
        <f t="shared" si="165"/>
        <v>0</v>
      </c>
      <c r="DV108" s="206"/>
      <c r="DW108" s="206"/>
      <c r="DX108" s="207">
        <f t="shared" si="166"/>
        <v>0</v>
      </c>
    </row>
    <row r="109" spans="1:128" x14ac:dyDescent="0.2">
      <c r="A109" s="39">
        <f t="shared" si="167"/>
        <v>95</v>
      </c>
      <c r="B109" s="184"/>
      <c r="C109" s="309"/>
      <c r="D109" s="185"/>
      <c r="E109" s="38">
        <f t="shared" si="126"/>
        <v>42917</v>
      </c>
      <c r="F109" s="190"/>
      <c r="G109" s="206"/>
      <c r="H109" s="207"/>
      <c r="I109" s="206"/>
      <c r="J109" s="206"/>
      <c r="K109" s="207">
        <f t="shared" si="127"/>
        <v>0</v>
      </c>
      <c r="L109" s="206"/>
      <c r="M109" s="206"/>
      <c r="N109" s="207">
        <f t="shared" si="128"/>
        <v>0</v>
      </c>
      <c r="O109" s="206"/>
      <c r="P109" s="206"/>
      <c r="Q109" s="207">
        <f t="shared" si="129"/>
        <v>0</v>
      </c>
      <c r="R109" s="206"/>
      <c r="S109" s="206"/>
      <c r="T109" s="207">
        <f t="shared" si="130"/>
        <v>0</v>
      </c>
      <c r="U109" s="206"/>
      <c r="V109" s="206"/>
      <c r="W109" s="207">
        <f t="shared" si="131"/>
        <v>0</v>
      </c>
      <c r="X109" s="206"/>
      <c r="Y109" s="206"/>
      <c r="Z109" s="207">
        <f t="shared" si="132"/>
        <v>0</v>
      </c>
      <c r="AA109" s="206"/>
      <c r="AB109" s="206"/>
      <c r="AC109" s="207">
        <f t="shared" si="133"/>
        <v>0</v>
      </c>
      <c r="AD109" s="206"/>
      <c r="AE109" s="206"/>
      <c r="AF109" s="207">
        <f t="shared" si="134"/>
        <v>0</v>
      </c>
      <c r="AG109" s="206"/>
      <c r="AH109" s="206"/>
      <c r="AI109" s="207">
        <f t="shared" si="135"/>
        <v>0</v>
      </c>
      <c r="AJ109" s="206"/>
      <c r="AK109" s="206"/>
      <c r="AL109" s="207">
        <f t="shared" si="136"/>
        <v>0</v>
      </c>
      <c r="AM109" s="206"/>
      <c r="AN109" s="206"/>
      <c r="AO109" s="207">
        <f t="shared" si="137"/>
        <v>0</v>
      </c>
      <c r="AP109" s="206"/>
      <c r="AQ109" s="206"/>
      <c r="AR109" s="207">
        <f t="shared" si="138"/>
        <v>0</v>
      </c>
      <c r="AS109" s="206"/>
      <c r="AT109" s="206"/>
      <c r="AU109" s="207">
        <f t="shared" si="139"/>
        <v>0</v>
      </c>
      <c r="AV109" s="206"/>
      <c r="AW109" s="206"/>
      <c r="AX109" s="207">
        <f t="shared" si="140"/>
        <v>0</v>
      </c>
      <c r="AY109" s="206"/>
      <c r="AZ109" s="206"/>
      <c r="BA109" s="207">
        <f t="shared" si="141"/>
        <v>0</v>
      </c>
      <c r="BB109" s="206"/>
      <c r="BC109" s="206"/>
      <c r="BD109" s="207">
        <f t="shared" si="142"/>
        <v>0</v>
      </c>
      <c r="BE109" s="206"/>
      <c r="BF109" s="206"/>
      <c r="BG109" s="207">
        <f t="shared" si="143"/>
        <v>0</v>
      </c>
      <c r="BH109" s="206"/>
      <c r="BI109" s="206"/>
      <c r="BJ109" s="207">
        <f t="shared" si="144"/>
        <v>0</v>
      </c>
      <c r="BK109" s="206"/>
      <c r="BL109" s="206"/>
      <c r="BM109" s="207">
        <f t="shared" si="145"/>
        <v>0</v>
      </c>
      <c r="BN109" s="206"/>
      <c r="BO109" s="206"/>
      <c r="BP109" s="207">
        <f t="shared" si="146"/>
        <v>0</v>
      </c>
      <c r="BQ109" s="206"/>
      <c r="BR109" s="206"/>
      <c r="BS109" s="207">
        <f t="shared" si="147"/>
        <v>0</v>
      </c>
      <c r="BT109" s="206"/>
      <c r="BU109" s="206"/>
      <c r="BV109" s="207">
        <f t="shared" si="148"/>
        <v>0</v>
      </c>
      <c r="BW109" s="206"/>
      <c r="BX109" s="206"/>
      <c r="BY109" s="207">
        <f t="shared" si="149"/>
        <v>0</v>
      </c>
      <c r="BZ109" s="206"/>
      <c r="CA109" s="206"/>
      <c r="CB109" s="207">
        <f t="shared" si="150"/>
        <v>0</v>
      </c>
      <c r="CC109" s="206"/>
      <c r="CD109" s="206"/>
      <c r="CE109" s="207">
        <f t="shared" si="151"/>
        <v>0</v>
      </c>
      <c r="CF109" s="206"/>
      <c r="CG109" s="206"/>
      <c r="CH109" s="207">
        <f t="shared" si="152"/>
        <v>0</v>
      </c>
      <c r="CI109" s="206"/>
      <c r="CJ109" s="206"/>
      <c r="CK109" s="207">
        <f t="shared" si="153"/>
        <v>0</v>
      </c>
      <c r="CL109" s="206"/>
      <c r="CM109" s="206"/>
      <c r="CN109" s="207">
        <f t="shared" si="154"/>
        <v>0</v>
      </c>
      <c r="CO109" s="206"/>
      <c r="CP109" s="206"/>
      <c r="CQ109" s="207">
        <f t="shared" si="155"/>
        <v>0</v>
      </c>
      <c r="CR109" s="206"/>
      <c r="CS109" s="206"/>
      <c r="CT109" s="207">
        <f t="shared" si="156"/>
        <v>0</v>
      </c>
      <c r="CU109" s="206"/>
      <c r="CV109" s="206"/>
      <c r="CW109" s="207">
        <f t="shared" si="157"/>
        <v>0</v>
      </c>
      <c r="CX109" s="206"/>
      <c r="CY109" s="206"/>
      <c r="CZ109" s="207">
        <f t="shared" si="158"/>
        <v>0</v>
      </c>
      <c r="DA109" s="206"/>
      <c r="DB109" s="206"/>
      <c r="DC109" s="207">
        <f t="shared" si="159"/>
        <v>0</v>
      </c>
      <c r="DD109" s="206"/>
      <c r="DE109" s="206"/>
      <c r="DF109" s="207">
        <f t="shared" si="160"/>
        <v>0</v>
      </c>
      <c r="DG109" s="206"/>
      <c r="DH109" s="206"/>
      <c r="DI109" s="207">
        <f t="shared" si="161"/>
        <v>0</v>
      </c>
      <c r="DJ109" s="206"/>
      <c r="DK109" s="206"/>
      <c r="DL109" s="207">
        <f t="shared" si="162"/>
        <v>0</v>
      </c>
      <c r="DM109" s="206"/>
      <c r="DN109" s="206"/>
      <c r="DO109" s="207">
        <f t="shared" si="163"/>
        <v>0</v>
      </c>
      <c r="DP109" s="206"/>
      <c r="DQ109" s="206"/>
      <c r="DR109" s="207">
        <f t="shared" si="164"/>
        <v>0</v>
      </c>
      <c r="DS109" s="206"/>
      <c r="DT109" s="206"/>
      <c r="DU109" s="207">
        <f t="shared" si="165"/>
        <v>0</v>
      </c>
      <c r="DV109" s="206"/>
      <c r="DW109" s="206"/>
      <c r="DX109" s="207">
        <f t="shared" si="166"/>
        <v>0</v>
      </c>
    </row>
    <row r="110" spans="1:128" x14ac:dyDescent="0.2">
      <c r="A110" s="39">
        <f t="shared" si="167"/>
        <v>96</v>
      </c>
      <c r="B110" s="184"/>
      <c r="C110" s="309"/>
      <c r="D110" s="185"/>
      <c r="E110" s="38">
        <f t="shared" si="126"/>
        <v>42917</v>
      </c>
      <c r="F110" s="190"/>
      <c r="G110" s="206"/>
      <c r="H110" s="207"/>
      <c r="I110" s="206"/>
      <c r="J110" s="206"/>
      <c r="K110" s="207">
        <f t="shared" si="127"/>
        <v>0</v>
      </c>
      <c r="L110" s="206"/>
      <c r="M110" s="206"/>
      <c r="N110" s="207">
        <f t="shared" si="128"/>
        <v>0</v>
      </c>
      <c r="O110" s="206"/>
      <c r="P110" s="206"/>
      <c r="Q110" s="207">
        <f t="shared" si="129"/>
        <v>0</v>
      </c>
      <c r="R110" s="206"/>
      <c r="S110" s="206"/>
      <c r="T110" s="207">
        <f t="shared" si="130"/>
        <v>0</v>
      </c>
      <c r="U110" s="206"/>
      <c r="V110" s="206"/>
      <c r="W110" s="207">
        <f t="shared" si="131"/>
        <v>0</v>
      </c>
      <c r="X110" s="206"/>
      <c r="Y110" s="206"/>
      <c r="Z110" s="207">
        <f t="shared" si="132"/>
        <v>0</v>
      </c>
      <c r="AA110" s="206"/>
      <c r="AB110" s="206"/>
      <c r="AC110" s="207">
        <f t="shared" si="133"/>
        <v>0</v>
      </c>
      <c r="AD110" s="206"/>
      <c r="AE110" s="206"/>
      <c r="AF110" s="207">
        <f t="shared" si="134"/>
        <v>0</v>
      </c>
      <c r="AG110" s="206"/>
      <c r="AH110" s="206"/>
      <c r="AI110" s="207">
        <f t="shared" si="135"/>
        <v>0</v>
      </c>
      <c r="AJ110" s="206"/>
      <c r="AK110" s="206"/>
      <c r="AL110" s="207">
        <f t="shared" si="136"/>
        <v>0</v>
      </c>
      <c r="AM110" s="206"/>
      <c r="AN110" s="206"/>
      <c r="AO110" s="207">
        <f t="shared" si="137"/>
        <v>0</v>
      </c>
      <c r="AP110" s="206"/>
      <c r="AQ110" s="206"/>
      <c r="AR110" s="207">
        <f t="shared" si="138"/>
        <v>0</v>
      </c>
      <c r="AS110" s="206"/>
      <c r="AT110" s="206"/>
      <c r="AU110" s="207">
        <f t="shared" si="139"/>
        <v>0</v>
      </c>
      <c r="AV110" s="206"/>
      <c r="AW110" s="206"/>
      <c r="AX110" s="207">
        <f t="shared" si="140"/>
        <v>0</v>
      </c>
      <c r="AY110" s="206"/>
      <c r="AZ110" s="206"/>
      <c r="BA110" s="207">
        <f t="shared" si="141"/>
        <v>0</v>
      </c>
      <c r="BB110" s="206"/>
      <c r="BC110" s="206"/>
      <c r="BD110" s="207">
        <f t="shared" si="142"/>
        <v>0</v>
      </c>
      <c r="BE110" s="206"/>
      <c r="BF110" s="206"/>
      <c r="BG110" s="207">
        <f t="shared" si="143"/>
        <v>0</v>
      </c>
      <c r="BH110" s="206"/>
      <c r="BI110" s="206"/>
      <c r="BJ110" s="207">
        <f t="shared" si="144"/>
        <v>0</v>
      </c>
      <c r="BK110" s="206"/>
      <c r="BL110" s="206"/>
      <c r="BM110" s="207">
        <f t="shared" si="145"/>
        <v>0</v>
      </c>
      <c r="BN110" s="206"/>
      <c r="BO110" s="206"/>
      <c r="BP110" s="207">
        <f t="shared" si="146"/>
        <v>0</v>
      </c>
      <c r="BQ110" s="206"/>
      <c r="BR110" s="206"/>
      <c r="BS110" s="207">
        <f t="shared" si="147"/>
        <v>0</v>
      </c>
      <c r="BT110" s="206"/>
      <c r="BU110" s="206"/>
      <c r="BV110" s="207">
        <f t="shared" si="148"/>
        <v>0</v>
      </c>
      <c r="BW110" s="206"/>
      <c r="BX110" s="206"/>
      <c r="BY110" s="207">
        <f t="shared" si="149"/>
        <v>0</v>
      </c>
      <c r="BZ110" s="206"/>
      <c r="CA110" s="206"/>
      <c r="CB110" s="207">
        <f t="shared" si="150"/>
        <v>0</v>
      </c>
      <c r="CC110" s="206"/>
      <c r="CD110" s="206"/>
      <c r="CE110" s="207">
        <f t="shared" si="151"/>
        <v>0</v>
      </c>
      <c r="CF110" s="206"/>
      <c r="CG110" s="206"/>
      <c r="CH110" s="207">
        <f t="shared" si="152"/>
        <v>0</v>
      </c>
      <c r="CI110" s="206"/>
      <c r="CJ110" s="206"/>
      <c r="CK110" s="207">
        <f t="shared" si="153"/>
        <v>0</v>
      </c>
      <c r="CL110" s="206"/>
      <c r="CM110" s="206"/>
      <c r="CN110" s="207">
        <f t="shared" si="154"/>
        <v>0</v>
      </c>
      <c r="CO110" s="206"/>
      <c r="CP110" s="206"/>
      <c r="CQ110" s="207">
        <f t="shared" si="155"/>
        <v>0</v>
      </c>
      <c r="CR110" s="206"/>
      <c r="CS110" s="206"/>
      <c r="CT110" s="207">
        <f t="shared" si="156"/>
        <v>0</v>
      </c>
      <c r="CU110" s="206"/>
      <c r="CV110" s="206"/>
      <c r="CW110" s="207">
        <f t="shared" si="157"/>
        <v>0</v>
      </c>
      <c r="CX110" s="206"/>
      <c r="CY110" s="206"/>
      <c r="CZ110" s="207">
        <f t="shared" si="158"/>
        <v>0</v>
      </c>
      <c r="DA110" s="206"/>
      <c r="DB110" s="206"/>
      <c r="DC110" s="207">
        <f t="shared" si="159"/>
        <v>0</v>
      </c>
      <c r="DD110" s="206"/>
      <c r="DE110" s="206"/>
      <c r="DF110" s="207">
        <f t="shared" si="160"/>
        <v>0</v>
      </c>
      <c r="DG110" s="206"/>
      <c r="DH110" s="206"/>
      <c r="DI110" s="207">
        <f t="shared" si="161"/>
        <v>0</v>
      </c>
      <c r="DJ110" s="206"/>
      <c r="DK110" s="206"/>
      <c r="DL110" s="207">
        <f t="shared" si="162"/>
        <v>0</v>
      </c>
      <c r="DM110" s="206"/>
      <c r="DN110" s="206"/>
      <c r="DO110" s="207">
        <f t="shared" si="163"/>
        <v>0</v>
      </c>
      <c r="DP110" s="206"/>
      <c r="DQ110" s="206"/>
      <c r="DR110" s="207">
        <f t="shared" si="164"/>
        <v>0</v>
      </c>
      <c r="DS110" s="206"/>
      <c r="DT110" s="206"/>
      <c r="DU110" s="207">
        <f t="shared" si="165"/>
        <v>0</v>
      </c>
      <c r="DV110" s="206"/>
      <c r="DW110" s="206"/>
      <c r="DX110" s="207">
        <f t="shared" si="166"/>
        <v>0</v>
      </c>
    </row>
    <row r="111" spans="1:128" x14ac:dyDescent="0.2">
      <c r="A111" s="39">
        <f t="shared" si="167"/>
        <v>97</v>
      </c>
      <c r="B111" s="184"/>
      <c r="C111" s="309"/>
      <c r="D111" s="185"/>
      <c r="E111" s="38">
        <f t="shared" si="126"/>
        <v>42917</v>
      </c>
      <c r="F111" s="190"/>
      <c r="G111" s="206"/>
      <c r="H111" s="207"/>
      <c r="I111" s="206"/>
      <c r="J111" s="206"/>
      <c r="K111" s="207">
        <f t="shared" si="127"/>
        <v>0</v>
      </c>
      <c r="L111" s="206"/>
      <c r="M111" s="206"/>
      <c r="N111" s="207">
        <f t="shared" si="128"/>
        <v>0</v>
      </c>
      <c r="O111" s="206"/>
      <c r="P111" s="206"/>
      <c r="Q111" s="207">
        <f t="shared" si="129"/>
        <v>0</v>
      </c>
      <c r="R111" s="206"/>
      <c r="S111" s="206"/>
      <c r="T111" s="207">
        <f t="shared" si="130"/>
        <v>0</v>
      </c>
      <c r="U111" s="206"/>
      <c r="V111" s="206"/>
      <c r="W111" s="207">
        <f t="shared" si="131"/>
        <v>0</v>
      </c>
      <c r="X111" s="206"/>
      <c r="Y111" s="206"/>
      <c r="Z111" s="207">
        <f t="shared" si="132"/>
        <v>0</v>
      </c>
      <c r="AA111" s="206"/>
      <c r="AB111" s="206"/>
      <c r="AC111" s="207">
        <f t="shared" si="133"/>
        <v>0</v>
      </c>
      <c r="AD111" s="206"/>
      <c r="AE111" s="206"/>
      <c r="AF111" s="207">
        <f t="shared" si="134"/>
        <v>0</v>
      </c>
      <c r="AG111" s="206"/>
      <c r="AH111" s="206"/>
      <c r="AI111" s="207">
        <f t="shared" si="135"/>
        <v>0</v>
      </c>
      <c r="AJ111" s="206"/>
      <c r="AK111" s="206"/>
      <c r="AL111" s="207">
        <f t="shared" si="136"/>
        <v>0</v>
      </c>
      <c r="AM111" s="206"/>
      <c r="AN111" s="206"/>
      <c r="AO111" s="207">
        <f t="shared" si="137"/>
        <v>0</v>
      </c>
      <c r="AP111" s="206"/>
      <c r="AQ111" s="206"/>
      <c r="AR111" s="207">
        <f t="shared" si="138"/>
        <v>0</v>
      </c>
      <c r="AS111" s="206"/>
      <c r="AT111" s="206"/>
      <c r="AU111" s="207">
        <f t="shared" si="139"/>
        <v>0</v>
      </c>
      <c r="AV111" s="206"/>
      <c r="AW111" s="206"/>
      <c r="AX111" s="207">
        <f t="shared" si="140"/>
        <v>0</v>
      </c>
      <c r="AY111" s="206"/>
      <c r="AZ111" s="206"/>
      <c r="BA111" s="207">
        <f t="shared" si="141"/>
        <v>0</v>
      </c>
      <c r="BB111" s="206"/>
      <c r="BC111" s="206"/>
      <c r="BD111" s="207">
        <f t="shared" si="142"/>
        <v>0</v>
      </c>
      <c r="BE111" s="206"/>
      <c r="BF111" s="206"/>
      <c r="BG111" s="207">
        <f t="shared" si="143"/>
        <v>0</v>
      </c>
      <c r="BH111" s="206"/>
      <c r="BI111" s="206"/>
      <c r="BJ111" s="207">
        <f t="shared" si="144"/>
        <v>0</v>
      </c>
      <c r="BK111" s="206"/>
      <c r="BL111" s="206"/>
      <c r="BM111" s="207">
        <f t="shared" si="145"/>
        <v>0</v>
      </c>
      <c r="BN111" s="206"/>
      <c r="BO111" s="206"/>
      <c r="BP111" s="207">
        <f t="shared" si="146"/>
        <v>0</v>
      </c>
      <c r="BQ111" s="206"/>
      <c r="BR111" s="206"/>
      <c r="BS111" s="207">
        <f t="shared" si="147"/>
        <v>0</v>
      </c>
      <c r="BT111" s="206"/>
      <c r="BU111" s="206"/>
      <c r="BV111" s="207">
        <f t="shared" si="148"/>
        <v>0</v>
      </c>
      <c r="BW111" s="206"/>
      <c r="BX111" s="206"/>
      <c r="BY111" s="207">
        <f t="shared" si="149"/>
        <v>0</v>
      </c>
      <c r="BZ111" s="206"/>
      <c r="CA111" s="206"/>
      <c r="CB111" s="207">
        <f t="shared" si="150"/>
        <v>0</v>
      </c>
      <c r="CC111" s="206"/>
      <c r="CD111" s="206"/>
      <c r="CE111" s="207">
        <f t="shared" si="151"/>
        <v>0</v>
      </c>
      <c r="CF111" s="206"/>
      <c r="CG111" s="206"/>
      <c r="CH111" s="207">
        <f t="shared" si="152"/>
        <v>0</v>
      </c>
      <c r="CI111" s="206"/>
      <c r="CJ111" s="206"/>
      <c r="CK111" s="207">
        <f t="shared" si="153"/>
        <v>0</v>
      </c>
      <c r="CL111" s="206"/>
      <c r="CM111" s="206"/>
      <c r="CN111" s="207">
        <f t="shared" si="154"/>
        <v>0</v>
      </c>
      <c r="CO111" s="206"/>
      <c r="CP111" s="206"/>
      <c r="CQ111" s="207">
        <f t="shared" si="155"/>
        <v>0</v>
      </c>
      <c r="CR111" s="206"/>
      <c r="CS111" s="206"/>
      <c r="CT111" s="207">
        <f t="shared" si="156"/>
        <v>0</v>
      </c>
      <c r="CU111" s="206"/>
      <c r="CV111" s="206"/>
      <c r="CW111" s="207">
        <f t="shared" si="157"/>
        <v>0</v>
      </c>
      <c r="CX111" s="206"/>
      <c r="CY111" s="206"/>
      <c r="CZ111" s="207">
        <f t="shared" si="158"/>
        <v>0</v>
      </c>
      <c r="DA111" s="206"/>
      <c r="DB111" s="206"/>
      <c r="DC111" s="207">
        <f t="shared" si="159"/>
        <v>0</v>
      </c>
      <c r="DD111" s="206"/>
      <c r="DE111" s="206"/>
      <c r="DF111" s="207">
        <f t="shared" si="160"/>
        <v>0</v>
      </c>
      <c r="DG111" s="206"/>
      <c r="DH111" s="206"/>
      <c r="DI111" s="207">
        <f t="shared" si="161"/>
        <v>0</v>
      </c>
      <c r="DJ111" s="206"/>
      <c r="DK111" s="206"/>
      <c r="DL111" s="207">
        <f t="shared" si="162"/>
        <v>0</v>
      </c>
      <c r="DM111" s="206"/>
      <c r="DN111" s="206"/>
      <c r="DO111" s="207">
        <f t="shared" si="163"/>
        <v>0</v>
      </c>
      <c r="DP111" s="206"/>
      <c r="DQ111" s="206"/>
      <c r="DR111" s="207">
        <f t="shared" si="164"/>
        <v>0</v>
      </c>
      <c r="DS111" s="206"/>
      <c r="DT111" s="206"/>
      <c r="DU111" s="207">
        <f t="shared" si="165"/>
        <v>0</v>
      </c>
      <c r="DV111" s="206"/>
      <c r="DW111" s="206"/>
      <c r="DX111" s="207">
        <f t="shared" si="166"/>
        <v>0</v>
      </c>
    </row>
    <row r="112" spans="1:128" x14ac:dyDescent="0.2">
      <c r="A112" s="39">
        <f t="shared" si="167"/>
        <v>98</v>
      </c>
      <c r="B112" s="184"/>
      <c r="C112" s="309"/>
      <c r="D112" s="185"/>
      <c r="E112" s="38">
        <f t="shared" si="126"/>
        <v>42917</v>
      </c>
      <c r="F112" s="190"/>
      <c r="G112" s="206"/>
      <c r="H112" s="207"/>
      <c r="I112" s="206"/>
      <c r="J112" s="206"/>
      <c r="K112" s="207">
        <f t="shared" si="127"/>
        <v>0</v>
      </c>
      <c r="L112" s="206"/>
      <c r="M112" s="206"/>
      <c r="N112" s="207">
        <f t="shared" si="128"/>
        <v>0</v>
      </c>
      <c r="O112" s="206"/>
      <c r="P112" s="206"/>
      <c r="Q112" s="207">
        <f t="shared" si="129"/>
        <v>0</v>
      </c>
      <c r="R112" s="206"/>
      <c r="S112" s="206"/>
      <c r="T112" s="207">
        <f t="shared" si="130"/>
        <v>0</v>
      </c>
      <c r="U112" s="206"/>
      <c r="V112" s="206"/>
      <c r="W112" s="207">
        <f t="shared" si="131"/>
        <v>0</v>
      </c>
      <c r="X112" s="206"/>
      <c r="Y112" s="206"/>
      <c r="Z112" s="207">
        <f t="shared" si="132"/>
        <v>0</v>
      </c>
      <c r="AA112" s="206"/>
      <c r="AB112" s="206"/>
      <c r="AC112" s="207">
        <f t="shared" si="133"/>
        <v>0</v>
      </c>
      <c r="AD112" s="206"/>
      <c r="AE112" s="206"/>
      <c r="AF112" s="207">
        <f t="shared" si="134"/>
        <v>0</v>
      </c>
      <c r="AG112" s="206"/>
      <c r="AH112" s="206"/>
      <c r="AI112" s="207">
        <f t="shared" si="135"/>
        <v>0</v>
      </c>
      <c r="AJ112" s="206"/>
      <c r="AK112" s="206"/>
      <c r="AL112" s="207">
        <f t="shared" si="136"/>
        <v>0</v>
      </c>
      <c r="AM112" s="206"/>
      <c r="AN112" s="206"/>
      <c r="AO112" s="207">
        <f t="shared" si="137"/>
        <v>0</v>
      </c>
      <c r="AP112" s="206"/>
      <c r="AQ112" s="206"/>
      <c r="AR112" s="207">
        <f t="shared" si="138"/>
        <v>0</v>
      </c>
      <c r="AS112" s="206"/>
      <c r="AT112" s="206"/>
      <c r="AU112" s="207">
        <f t="shared" si="139"/>
        <v>0</v>
      </c>
      <c r="AV112" s="206"/>
      <c r="AW112" s="206"/>
      <c r="AX112" s="207">
        <f t="shared" si="140"/>
        <v>0</v>
      </c>
      <c r="AY112" s="206"/>
      <c r="AZ112" s="206"/>
      <c r="BA112" s="207">
        <f t="shared" si="141"/>
        <v>0</v>
      </c>
      <c r="BB112" s="206"/>
      <c r="BC112" s="206"/>
      <c r="BD112" s="207">
        <f t="shared" si="142"/>
        <v>0</v>
      </c>
      <c r="BE112" s="206"/>
      <c r="BF112" s="206"/>
      <c r="BG112" s="207">
        <f t="shared" si="143"/>
        <v>0</v>
      </c>
      <c r="BH112" s="206"/>
      <c r="BI112" s="206"/>
      <c r="BJ112" s="207">
        <f t="shared" si="144"/>
        <v>0</v>
      </c>
      <c r="BK112" s="206"/>
      <c r="BL112" s="206"/>
      <c r="BM112" s="207">
        <f t="shared" si="145"/>
        <v>0</v>
      </c>
      <c r="BN112" s="206"/>
      <c r="BO112" s="206"/>
      <c r="BP112" s="207">
        <f t="shared" si="146"/>
        <v>0</v>
      </c>
      <c r="BQ112" s="206"/>
      <c r="BR112" s="206"/>
      <c r="BS112" s="207">
        <f t="shared" si="147"/>
        <v>0</v>
      </c>
      <c r="BT112" s="206"/>
      <c r="BU112" s="206"/>
      <c r="BV112" s="207">
        <f t="shared" si="148"/>
        <v>0</v>
      </c>
      <c r="BW112" s="206"/>
      <c r="BX112" s="206"/>
      <c r="BY112" s="207">
        <f t="shared" si="149"/>
        <v>0</v>
      </c>
      <c r="BZ112" s="206"/>
      <c r="CA112" s="206"/>
      <c r="CB112" s="207">
        <f t="shared" si="150"/>
        <v>0</v>
      </c>
      <c r="CC112" s="206"/>
      <c r="CD112" s="206"/>
      <c r="CE112" s="207">
        <f t="shared" si="151"/>
        <v>0</v>
      </c>
      <c r="CF112" s="206"/>
      <c r="CG112" s="206"/>
      <c r="CH112" s="207">
        <f t="shared" si="152"/>
        <v>0</v>
      </c>
      <c r="CI112" s="206"/>
      <c r="CJ112" s="206"/>
      <c r="CK112" s="207">
        <f t="shared" si="153"/>
        <v>0</v>
      </c>
      <c r="CL112" s="206"/>
      <c r="CM112" s="206"/>
      <c r="CN112" s="207">
        <f t="shared" si="154"/>
        <v>0</v>
      </c>
      <c r="CO112" s="206"/>
      <c r="CP112" s="206"/>
      <c r="CQ112" s="207">
        <f t="shared" si="155"/>
        <v>0</v>
      </c>
      <c r="CR112" s="206"/>
      <c r="CS112" s="206"/>
      <c r="CT112" s="207">
        <f t="shared" si="156"/>
        <v>0</v>
      </c>
      <c r="CU112" s="206"/>
      <c r="CV112" s="206"/>
      <c r="CW112" s="207">
        <f t="shared" si="157"/>
        <v>0</v>
      </c>
      <c r="CX112" s="206"/>
      <c r="CY112" s="206"/>
      <c r="CZ112" s="207">
        <f t="shared" si="158"/>
        <v>0</v>
      </c>
      <c r="DA112" s="206"/>
      <c r="DB112" s="206"/>
      <c r="DC112" s="207">
        <f t="shared" si="159"/>
        <v>0</v>
      </c>
      <c r="DD112" s="206"/>
      <c r="DE112" s="206"/>
      <c r="DF112" s="207">
        <f t="shared" si="160"/>
        <v>0</v>
      </c>
      <c r="DG112" s="206"/>
      <c r="DH112" s="206"/>
      <c r="DI112" s="207">
        <f t="shared" si="161"/>
        <v>0</v>
      </c>
      <c r="DJ112" s="206"/>
      <c r="DK112" s="206"/>
      <c r="DL112" s="207">
        <f t="shared" si="162"/>
        <v>0</v>
      </c>
      <c r="DM112" s="206"/>
      <c r="DN112" s="206"/>
      <c r="DO112" s="207">
        <f t="shared" si="163"/>
        <v>0</v>
      </c>
      <c r="DP112" s="206"/>
      <c r="DQ112" s="206"/>
      <c r="DR112" s="207">
        <f t="shared" si="164"/>
        <v>0</v>
      </c>
      <c r="DS112" s="206"/>
      <c r="DT112" s="206"/>
      <c r="DU112" s="207">
        <f t="shared" si="165"/>
        <v>0</v>
      </c>
      <c r="DV112" s="206"/>
      <c r="DW112" s="206"/>
      <c r="DX112" s="207">
        <f t="shared" si="166"/>
        <v>0</v>
      </c>
    </row>
    <row r="113" spans="1:128" x14ac:dyDescent="0.2">
      <c r="A113" s="39">
        <f t="shared" si="167"/>
        <v>99</v>
      </c>
      <c r="B113" s="184"/>
      <c r="C113" s="309"/>
      <c r="D113" s="185"/>
      <c r="E113" s="38">
        <f t="shared" si="126"/>
        <v>42917</v>
      </c>
      <c r="F113" s="190"/>
      <c r="G113" s="206"/>
      <c r="H113" s="207"/>
      <c r="I113" s="206"/>
      <c r="J113" s="206"/>
      <c r="K113" s="207">
        <f t="shared" si="127"/>
        <v>0</v>
      </c>
      <c r="L113" s="206"/>
      <c r="M113" s="206"/>
      <c r="N113" s="207">
        <f t="shared" si="128"/>
        <v>0</v>
      </c>
      <c r="O113" s="206"/>
      <c r="P113" s="206"/>
      <c r="Q113" s="207">
        <f t="shared" si="129"/>
        <v>0</v>
      </c>
      <c r="R113" s="206"/>
      <c r="S113" s="206"/>
      <c r="T113" s="207">
        <f t="shared" si="130"/>
        <v>0</v>
      </c>
      <c r="U113" s="206"/>
      <c r="V113" s="206"/>
      <c r="W113" s="207">
        <f t="shared" si="131"/>
        <v>0</v>
      </c>
      <c r="X113" s="206"/>
      <c r="Y113" s="206"/>
      <c r="Z113" s="207">
        <f t="shared" si="132"/>
        <v>0</v>
      </c>
      <c r="AA113" s="206"/>
      <c r="AB113" s="206"/>
      <c r="AC113" s="207">
        <f t="shared" si="133"/>
        <v>0</v>
      </c>
      <c r="AD113" s="206"/>
      <c r="AE113" s="206"/>
      <c r="AF113" s="207">
        <f t="shared" si="134"/>
        <v>0</v>
      </c>
      <c r="AG113" s="206"/>
      <c r="AH113" s="206"/>
      <c r="AI113" s="207">
        <f t="shared" si="135"/>
        <v>0</v>
      </c>
      <c r="AJ113" s="206"/>
      <c r="AK113" s="206"/>
      <c r="AL113" s="207">
        <f t="shared" si="136"/>
        <v>0</v>
      </c>
      <c r="AM113" s="206"/>
      <c r="AN113" s="206"/>
      <c r="AO113" s="207">
        <f t="shared" si="137"/>
        <v>0</v>
      </c>
      <c r="AP113" s="206"/>
      <c r="AQ113" s="206"/>
      <c r="AR113" s="207">
        <f t="shared" si="138"/>
        <v>0</v>
      </c>
      <c r="AS113" s="206"/>
      <c r="AT113" s="206"/>
      <c r="AU113" s="207">
        <f t="shared" si="139"/>
        <v>0</v>
      </c>
      <c r="AV113" s="206"/>
      <c r="AW113" s="206"/>
      <c r="AX113" s="207">
        <f>SUM(AV113:AW113)</f>
        <v>0</v>
      </c>
      <c r="AY113" s="206"/>
      <c r="AZ113" s="206"/>
      <c r="BA113" s="207">
        <f t="shared" si="141"/>
        <v>0</v>
      </c>
      <c r="BB113" s="206"/>
      <c r="BC113" s="206"/>
      <c r="BD113" s="207">
        <f t="shared" si="142"/>
        <v>0</v>
      </c>
      <c r="BE113" s="206"/>
      <c r="BF113" s="206"/>
      <c r="BG113" s="207">
        <f t="shared" si="143"/>
        <v>0</v>
      </c>
      <c r="BH113" s="206"/>
      <c r="BI113" s="206"/>
      <c r="BJ113" s="207">
        <f t="shared" si="144"/>
        <v>0</v>
      </c>
      <c r="BK113" s="206"/>
      <c r="BL113" s="206"/>
      <c r="BM113" s="207">
        <f t="shared" si="145"/>
        <v>0</v>
      </c>
      <c r="BN113" s="206"/>
      <c r="BO113" s="206"/>
      <c r="BP113" s="207">
        <f t="shared" si="146"/>
        <v>0</v>
      </c>
      <c r="BQ113" s="206"/>
      <c r="BR113" s="206"/>
      <c r="BS113" s="207">
        <f t="shared" si="147"/>
        <v>0</v>
      </c>
      <c r="BT113" s="206"/>
      <c r="BU113" s="206"/>
      <c r="BV113" s="207">
        <f t="shared" si="148"/>
        <v>0</v>
      </c>
      <c r="BW113" s="206"/>
      <c r="BX113" s="206"/>
      <c r="BY113" s="207">
        <f t="shared" si="149"/>
        <v>0</v>
      </c>
      <c r="BZ113" s="206"/>
      <c r="CA113" s="206"/>
      <c r="CB113" s="207">
        <f t="shared" si="150"/>
        <v>0</v>
      </c>
      <c r="CC113" s="206"/>
      <c r="CD113" s="206"/>
      <c r="CE113" s="207">
        <f t="shared" si="151"/>
        <v>0</v>
      </c>
      <c r="CF113" s="206"/>
      <c r="CG113" s="206"/>
      <c r="CH113" s="207">
        <f t="shared" si="152"/>
        <v>0</v>
      </c>
      <c r="CI113" s="206"/>
      <c r="CJ113" s="206"/>
      <c r="CK113" s="207">
        <f t="shared" si="153"/>
        <v>0</v>
      </c>
      <c r="CL113" s="206"/>
      <c r="CM113" s="206"/>
      <c r="CN113" s="207">
        <f t="shared" si="154"/>
        <v>0</v>
      </c>
      <c r="CO113" s="206"/>
      <c r="CP113" s="206"/>
      <c r="CQ113" s="207">
        <f t="shared" si="155"/>
        <v>0</v>
      </c>
      <c r="CR113" s="206"/>
      <c r="CS113" s="206"/>
      <c r="CT113" s="207">
        <f t="shared" si="156"/>
        <v>0</v>
      </c>
      <c r="CU113" s="206"/>
      <c r="CV113" s="206"/>
      <c r="CW113" s="207">
        <f t="shared" si="157"/>
        <v>0</v>
      </c>
      <c r="CX113" s="206"/>
      <c r="CY113" s="206"/>
      <c r="CZ113" s="207">
        <f t="shared" si="158"/>
        <v>0</v>
      </c>
      <c r="DA113" s="206"/>
      <c r="DB113" s="206"/>
      <c r="DC113" s="207">
        <f t="shared" si="159"/>
        <v>0</v>
      </c>
      <c r="DD113" s="206"/>
      <c r="DE113" s="206"/>
      <c r="DF113" s="207">
        <f t="shared" si="160"/>
        <v>0</v>
      </c>
      <c r="DG113" s="206"/>
      <c r="DH113" s="206"/>
      <c r="DI113" s="207">
        <f t="shared" si="161"/>
        <v>0</v>
      </c>
      <c r="DJ113" s="206"/>
      <c r="DK113" s="206"/>
      <c r="DL113" s="207">
        <f t="shared" si="162"/>
        <v>0</v>
      </c>
      <c r="DM113" s="206"/>
      <c r="DN113" s="206"/>
      <c r="DO113" s="207">
        <f t="shared" si="163"/>
        <v>0</v>
      </c>
      <c r="DP113" s="206"/>
      <c r="DQ113" s="206"/>
      <c r="DR113" s="207">
        <f t="shared" si="164"/>
        <v>0</v>
      </c>
      <c r="DS113" s="206"/>
      <c r="DT113" s="206"/>
      <c r="DU113" s="207">
        <f t="shared" si="165"/>
        <v>0</v>
      </c>
      <c r="DV113" s="206"/>
      <c r="DW113" s="206"/>
      <c r="DX113" s="207">
        <f t="shared" si="166"/>
        <v>0</v>
      </c>
    </row>
    <row r="114" spans="1:128" x14ac:dyDescent="0.2">
      <c r="A114" s="39">
        <f t="shared" si="167"/>
        <v>100</v>
      </c>
      <c r="B114" s="184"/>
      <c r="C114" s="309"/>
      <c r="D114" s="185"/>
      <c r="E114" s="38">
        <f t="shared" si="126"/>
        <v>42917</v>
      </c>
      <c r="F114" s="190"/>
      <c r="G114" s="206"/>
      <c r="H114" s="207"/>
      <c r="I114" s="206"/>
      <c r="J114" s="206"/>
      <c r="K114" s="207">
        <f t="shared" si="127"/>
        <v>0</v>
      </c>
      <c r="L114" s="206"/>
      <c r="M114" s="206"/>
      <c r="N114" s="207">
        <f t="shared" si="128"/>
        <v>0</v>
      </c>
      <c r="O114" s="206"/>
      <c r="P114" s="206"/>
      <c r="Q114" s="207">
        <f t="shared" si="129"/>
        <v>0</v>
      </c>
      <c r="R114" s="206"/>
      <c r="S114" s="206"/>
      <c r="T114" s="207">
        <f t="shared" si="130"/>
        <v>0</v>
      </c>
      <c r="U114" s="206"/>
      <c r="V114" s="206"/>
      <c r="W114" s="207">
        <f t="shared" si="131"/>
        <v>0</v>
      </c>
      <c r="X114" s="206"/>
      <c r="Y114" s="206"/>
      <c r="Z114" s="207">
        <f t="shared" si="132"/>
        <v>0</v>
      </c>
      <c r="AA114" s="206"/>
      <c r="AB114" s="206"/>
      <c r="AC114" s="207">
        <f t="shared" si="133"/>
        <v>0</v>
      </c>
      <c r="AD114" s="206"/>
      <c r="AE114" s="206"/>
      <c r="AF114" s="207">
        <f t="shared" si="134"/>
        <v>0</v>
      </c>
      <c r="AG114" s="206"/>
      <c r="AH114" s="206"/>
      <c r="AI114" s="207">
        <f t="shared" si="135"/>
        <v>0</v>
      </c>
      <c r="AJ114" s="206"/>
      <c r="AK114" s="206"/>
      <c r="AL114" s="207">
        <f t="shared" si="136"/>
        <v>0</v>
      </c>
      <c r="AM114" s="206"/>
      <c r="AN114" s="206"/>
      <c r="AO114" s="207">
        <f t="shared" si="137"/>
        <v>0</v>
      </c>
      <c r="AP114" s="206"/>
      <c r="AQ114" s="206"/>
      <c r="AR114" s="207">
        <f t="shared" si="138"/>
        <v>0</v>
      </c>
      <c r="AS114" s="206"/>
      <c r="AT114" s="206"/>
      <c r="AU114" s="207">
        <f t="shared" si="139"/>
        <v>0</v>
      </c>
      <c r="AV114" s="206"/>
      <c r="AW114" s="206"/>
      <c r="AX114" s="207">
        <f>SUM(AV114:AW114)</f>
        <v>0</v>
      </c>
      <c r="AY114" s="206"/>
      <c r="AZ114" s="206"/>
      <c r="BA114" s="207">
        <f t="shared" si="141"/>
        <v>0</v>
      </c>
      <c r="BB114" s="206"/>
      <c r="BC114" s="206"/>
      <c r="BD114" s="207">
        <f t="shared" si="142"/>
        <v>0</v>
      </c>
      <c r="BE114" s="206"/>
      <c r="BF114" s="206"/>
      <c r="BG114" s="207">
        <f t="shared" si="143"/>
        <v>0</v>
      </c>
      <c r="BH114" s="206"/>
      <c r="BI114" s="206"/>
      <c r="BJ114" s="207">
        <f t="shared" si="144"/>
        <v>0</v>
      </c>
      <c r="BK114" s="206"/>
      <c r="BL114" s="206"/>
      <c r="BM114" s="207">
        <f t="shared" si="145"/>
        <v>0</v>
      </c>
      <c r="BN114" s="206"/>
      <c r="BO114" s="206"/>
      <c r="BP114" s="207">
        <f t="shared" si="146"/>
        <v>0</v>
      </c>
      <c r="BQ114" s="206"/>
      <c r="BR114" s="206"/>
      <c r="BS114" s="207">
        <f t="shared" si="147"/>
        <v>0</v>
      </c>
      <c r="BT114" s="206"/>
      <c r="BU114" s="206"/>
      <c r="BV114" s="207">
        <f t="shared" si="148"/>
        <v>0</v>
      </c>
      <c r="BW114" s="206"/>
      <c r="BX114" s="206"/>
      <c r="BY114" s="207">
        <f t="shared" si="149"/>
        <v>0</v>
      </c>
      <c r="BZ114" s="206"/>
      <c r="CA114" s="206"/>
      <c r="CB114" s="207">
        <f t="shared" si="150"/>
        <v>0</v>
      </c>
      <c r="CC114" s="206"/>
      <c r="CD114" s="206"/>
      <c r="CE114" s="207">
        <f t="shared" si="151"/>
        <v>0</v>
      </c>
      <c r="CF114" s="206"/>
      <c r="CG114" s="206"/>
      <c r="CH114" s="207">
        <f t="shared" si="152"/>
        <v>0</v>
      </c>
      <c r="CI114" s="206"/>
      <c r="CJ114" s="206"/>
      <c r="CK114" s="207">
        <f t="shared" si="153"/>
        <v>0</v>
      </c>
      <c r="CL114" s="206"/>
      <c r="CM114" s="206"/>
      <c r="CN114" s="207">
        <f t="shared" si="154"/>
        <v>0</v>
      </c>
      <c r="CO114" s="206"/>
      <c r="CP114" s="206"/>
      <c r="CQ114" s="207">
        <f t="shared" si="155"/>
        <v>0</v>
      </c>
      <c r="CR114" s="206"/>
      <c r="CS114" s="206"/>
      <c r="CT114" s="207">
        <f t="shared" si="156"/>
        <v>0</v>
      </c>
      <c r="CU114" s="206"/>
      <c r="CV114" s="206"/>
      <c r="CW114" s="207">
        <f t="shared" si="157"/>
        <v>0</v>
      </c>
      <c r="CX114" s="206"/>
      <c r="CY114" s="206"/>
      <c r="CZ114" s="207">
        <f t="shared" si="158"/>
        <v>0</v>
      </c>
      <c r="DA114" s="206"/>
      <c r="DB114" s="206"/>
      <c r="DC114" s="207">
        <f t="shared" si="159"/>
        <v>0</v>
      </c>
      <c r="DD114" s="206"/>
      <c r="DE114" s="206"/>
      <c r="DF114" s="207">
        <f t="shared" si="160"/>
        <v>0</v>
      </c>
      <c r="DG114" s="206"/>
      <c r="DH114" s="206"/>
      <c r="DI114" s="207">
        <f t="shared" si="161"/>
        <v>0</v>
      </c>
      <c r="DJ114" s="206"/>
      <c r="DK114" s="206"/>
      <c r="DL114" s="207">
        <f t="shared" si="162"/>
        <v>0</v>
      </c>
      <c r="DM114" s="206"/>
      <c r="DN114" s="206"/>
      <c r="DO114" s="207">
        <f t="shared" si="163"/>
        <v>0</v>
      </c>
      <c r="DP114" s="206"/>
      <c r="DQ114" s="206"/>
      <c r="DR114" s="207">
        <f t="shared" si="164"/>
        <v>0</v>
      </c>
      <c r="DS114" s="206"/>
      <c r="DT114" s="206"/>
      <c r="DU114" s="207">
        <f t="shared" si="165"/>
        <v>0</v>
      </c>
      <c r="DV114" s="206"/>
      <c r="DW114" s="206"/>
      <c r="DX114" s="207">
        <f t="shared" si="166"/>
        <v>0</v>
      </c>
    </row>
    <row r="115" spans="1:128" s="41" customFormat="1" ht="13.5" thickBot="1" x14ac:dyDescent="0.25">
      <c r="B115" s="199"/>
      <c r="C115" s="199"/>
      <c r="D115" s="199"/>
      <c r="E115" s="199"/>
      <c r="F115" s="199" t="s">
        <v>114</v>
      </c>
      <c r="G115" s="209">
        <f>SUM(G15:G114)</f>
        <v>0</v>
      </c>
      <c r="H115" s="210"/>
      <c r="I115" s="209">
        <f t="shared" ref="I115:K115" si="168">SUM(I15:I114)</f>
        <v>0</v>
      </c>
      <c r="J115" s="209">
        <f t="shared" si="168"/>
        <v>0</v>
      </c>
      <c r="K115" s="209">
        <f t="shared" si="168"/>
        <v>0</v>
      </c>
      <c r="L115" s="209">
        <f t="shared" ref="L115" si="169">SUM(L15:L114)</f>
        <v>0</v>
      </c>
      <c r="M115" s="209">
        <f t="shared" ref="M115" si="170">SUM(M15:M114)</f>
        <v>0</v>
      </c>
      <c r="N115" s="209">
        <f t="shared" ref="N115:BY115" si="171">SUM(N15:N114)</f>
        <v>0</v>
      </c>
      <c r="O115" s="209">
        <f t="shared" si="171"/>
        <v>0</v>
      </c>
      <c r="P115" s="209">
        <f t="shared" si="171"/>
        <v>0</v>
      </c>
      <c r="Q115" s="209">
        <f t="shared" si="171"/>
        <v>0</v>
      </c>
      <c r="R115" s="209">
        <f t="shared" si="171"/>
        <v>0</v>
      </c>
      <c r="S115" s="209">
        <f t="shared" si="171"/>
        <v>0</v>
      </c>
      <c r="T115" s="209">
        <f t="shared" si="171"/>
        <v>0</v>
      </c>
      <c r="U115" s="209">
        <f t="shared" si="171"/>
        <v>0</v>
      </c>
      <c r="V115" s="209">
        <f t="shared" si="171"/>
        <v>0</v>
      </c>
      <c r="W115" s="209">
        <f t="shared" si="171"/>
        <v>0</v>
      </c>
      <c r="X115" s="209">
        <f t="shared" si="171"/>
        <v>0</v>
      </c>
      <c r="Y115" s="209">
        <f t="shared" si="171"/>
        <v>0</v>
      </c>
      <c r="Z115" s="209">
        <f t="shared" si="171"/>
        <v>0</v>
      </c>
      <c r="AA115" s="209">
        <f t="shared" si="171"/>
        <v>0</v>
      </c>
      <c r="AB115" s="209">
        <f t="shared" si="171"/>
        <v>0</v>
      </c>
      <c r="AC115" s="209">
        <f t="shared" si="171"/>
        <v>0</v>
      </c>
      <c r="AD115" s="209">
        <f t="shared" si="171"/>
        <v>0</v>
      </c>
      <c r="AE115" s="209">
        <f t="shared" si="171"/>
        <v>0</v>
      </c>
      <c r="AF115" s="209">
        <f t="shared" si="171"/>
        <v>0</v>
      </c>
      <c r="AG115" s="209">
        <f t="shared" si="171"/>
        <v>0</v>
      </c>
      <c r="AH115" s="209">
        <f t="shared" si="171"/>
        <v>0</v>
      </c>
      <c r="AI115" s="209">
        <f t="shared" si="171"/>
        <v>0</v>
      </c>
      <c r="AJ115" s="209">
        <f t="shared" si="171"/>
        <v>0</v>
      </c>
      <c r="AK115" s="209">
        <f t="shared" si="171"/>
        <v>0</v>
      </c>
      <c r="AL115" s="209">
        <f t="shared" si="171"/>
        <v>0</v>
      </c>
      <c r="AM115" s="209">
        <f t="shared" si="171"/>
        <v>0</v>
      </c>
      <c r="AN115" s="209">
        <f t="shared" si="171"/>
        <v>0</v>
      </c>
      <c r="AO115" s="209">
        <f t="shared" si="171"/>
        <v>0</v>
      </c>
      <c r="AP115" s="209">
        <f t="shared" si="171"/>
        <v>0</v>
      </c>
      <c r="AQ115" s="209">
        <f t="shared" si="171"/>
        <v>0</v>
      </c>
      <c r="AR115" s="209">
        <f t="shared" si="171"/>
        <v>0</v>
      </c>
      <c r="AS115" s="209">
        <f t="shared" si="171"/>
        <v>0</v>
      </c>
      <c r="AT115" s="209">
        <f t="shared" si="171"/>
        <v>0</v>
      </c>
      <c r="AU115" s="209">
        <f t="shared" si="171"/>
        <v>0</v>
      </c>
      <c r="AV115" s="209">
        <f t="shared" si="171"/>
        <v>0</v>
      </c>
      <c r="AW115" s="209">
        <f t="shared" si="171"/>
        <v>0</v>
      </c>
      <c r="AX115" s="209">
        <f t="shared" si="171"/>
        <v>0</v>
      </c>
      <c r="AY115" s="209">
        <f t="shared" si="171"/>
        <v>0</v>
      </c>
      <c r="AZ115" s="209">
        <f t="shared" si="171"/>
        <v>0</v>
      </c>
      <c r="BA115" s="209">
        <f t="shared" si="171"/>
        <v>0</v>
      </c>
      <c r="BB115" s="209">
        <f t="shared" si="171"/>
        <v>0</v>
      </c>
      <c r="BC115" s="209">
        <f t="shared" si="171"/>
        <v>0</v>
      </c>
      <c r="BD115" s="209">
        <f t="shared" si="171"/>
        <v>0</v>
      </c>
      <c r="BE115" s="209">
        <f t="shared" si="171"/>
        <v>0</v>
      </c>
      <c r="BF115" s="209">
        <f t="shared" si="171"/>
        <v>0</v>
      </c>
      <c r="BG115" s="209">
        <f t="shared" si="171"/>
        <v>0</v>
      </c>
      <c r="BH115" s="209">
        <f t="shared" si="171"/>
        <v>0</v>
      </c>
      <c r="BI115" s="209">
        <f t="shared" si="171"/>
        <v>0</v>
      </c>
      <c r="BJ115" s="209">
        <f t="shared" si="171"/>
        <v>0</v>
      </c>
      <c r="BK115" s="209">
        <f t="shared" si="171"/>
        <v>0</v>
      </c>
      <c r="BL115" s="209">
        <f t="shared" si="171"/>
        <v>0</v>
      </c>
      <c r="BM115" s="209">
        <f t="shared" si="171"/>
        <v>0</v>
      </c>
      <c r="BN115" s="209">
        <f t="shared" si="171"/>
        <v>0</v>
      </c>
      <c r="BO115" s="209">
        <f t="shared" si="171"/>
        <v>0</v>
      </c>
      <c r="BP115" s="209">
        <f t="shared" si="171"/>
        <v>0</v>
      </c>
      <c r="BQ115" s="209">
        <f t="shared" si="171"/>
        <v>0</v>
      </c>
      <c r="BR115" s="209">
        <f t="shared" si="171"/>
        <v>0</v>
      </c>
      <c r="BS115" s="209">
        <f t="shared" si="171"/>
        <v>0</v>
      </c>
      <c r="BT115" s="209">
        <f t="shared" si="171"/>
        <v>0</v>
      </c>
      <c r="BU115" s="209">
        <f t="shared" si="171"/>
        <v>0</v>
      </c>
      <c r="BV115" s="209">
        <f t="shared" si="171"/>
        <v>0</v>
      </c>
      <c r="BW115" s="209">
        <f t="shared" si="171"/>
        <v>0</v>
      </c>
      <c r="BX115" s="209">
        <f t="shared" si="171"/>
        <v>0</v>
      </c>
      <c r="BY115" s="209">
        <f t="shared" si="171"/>
        <v>0</v>
      </c>
      <c r="BZ115" s="209">
        <f t="shared" ref="BZ115:DX115" si="172">SUM(BZ15:BZ114)</f>
        <v>0</v>
      </c>
      <c r="CA115" s="209">
        <f t="shared" si="172"/>
        <v>0</v>
      </c>
      <c r="CB115" s="209">
        <f t="shared" si="172"/>
        <v>0</v>
      </c>
      <c r="CC115" s="209">
        <f t="shared" si="172"/>
        <v>0</v>
      </c>
      <c r="CD115" s="209">
        <f t="shared" si="172"/>
        <v>0</v>
      </c>
      <c r="CE115" s="209">
        <f t="shared" si="172"/>
        <v>0</v>
      </c>
      <c r="CF115" s="209">
        <f t="shared" si="172"/>
        <v>0</v>
      </c>
      <c r="CG115" s="209">
        <f t="shared" si="172"/>
        <v>0</v>
      </c>
      <c r="CH115" s="209">
        <f t="shared" si="172"/>
        <v>0</v>
      </c>
      <c r="CI115" s="209">
        <f t="shared" si="172"/>
        <v>0</v>
      </c>
      <c r="CJ115" s="209">
        <f t="shared" si="172"/>
        <v>0</v>
      </c>
      <c r="CK115" s="209">
        <f t="shared" si="172"/>
        <v>0</v>
      </c>
      <c r="CL115" s="209">
        <f t="shared" si="172"/>
        <v>0</v>
      </c>
      <c r="CM115" s="209">
        <f t="shared" si="172"/>
        <v>0</v>
      </c>
      <c r="CN115" s="209">
        <f t="shared" si="172"/>
        <v>0</v>
      </c>
      <c r="CO115" s="209">
        <f t="shared" si="172"/>
        <v>0</v>
      </c>
      <c r="CP115" s="209">
        <f t="shared" si="172"/>
        <v>0</v>
      </c>
      <c r="CQ115" s="209">
        <f t="shared" si="172"/>
        <v>0</v>
      </c>
      <c r="CR115" s="209">
        <f t="shared" si="172"/>
        <v>0</v>
      </c>
      <c r="CS115" s="209">
        <f t="shared" si="172"/>
        <v>0</v>
      </c>
      <c r="CT115" s="209">
        <f t="shared" si="172"/>
        <v>0</v>
      </c>
      <c r="CU115" s="209">
        <f t="shared" si="172"/>
        <v>0</v>
      </c>
      <c r="CV115" s="209">
        <f t="shared" si="172"/>
        <v>0</v>
      </c>
      <c r="CW115" s="209">
        <f t="shared" si="172"/>
        <v>0</v>
      </c>
      <c r="CX115" s="209">
        <f t="shared" si="172"/>
        <v>0</v>
      </c>
      <c r="CY115" s="209">
        <f t="shared" si="172"/>
        <v>0</v>
      </c>
      <c r="CZ115" s="209">
        <f t="shared" si="172"/>
        <v>0</v>
      </c>
      <c r="DA115" s="209">
        <f t="shared" si="172"/>
        <v>0</v>
      </c>
      <c r="DB115" s="209">
        <f t="shared" si="172"/>
        <v>0</v>
      </c>
      <c r="DC115" s="209">
        <f t="shared" si="172"/>
        <v>0</v>
      </c>
      <c r="DD115" s="209">
        <f t="shared" si="172"/>
        <v>0</v>
      </c>
      <c r="DE115" s="209">
        <f t="shared" si="172"/>
        <v>0</v>
      </c>
      <c r="DF115" s="209">
        <f t="shared" si="172"/>
        <v>0</v>
      </c>
      <c r="DG115" s="209">
        <f t="shared" si="172"/>
        <v>0</v>
      </c>
      <c r="DH115" s="209">
        <f t="shared" si="172"/>
        <v>0</v>
      </c>
      <c r="DI115" s="209">
        <f t="shared" si="172"/>
        <v>0</v>
      </c>
      <c r="DJ115" s="209">
        <f t="shared" si="172"/>
        <v>0</v>
      </c>
      <c r="DK115" s="209">
        <f t="shared" si="172"/>
        <v>0</v>
      </c>
      <c r="DL115" s="209">
        <f t="shared" si="172"/>
        <v>0</v>
      </c>
      <c r="DM115" s="209">
        <f t="shared" si="172"/>
        <v>0</v>
      </c>
      <c r="DN115" s="209">
        <f t="shared" si="172"/>
        <v>0</v>
      </c>
      <c r="DO115" s="209">
        <f t="shared" si="172"/>
        <v>0</v>
      </c>
      <c r="DP115" s="209">
        <f t="shared" si="172"/>
        <v>0</v>
      </c>
      <c r="DQ115" s="209">
        <f t="shared" si="172"/>
        <v>0</v>
      </c>
      <c r="DR115" s="209">
        <f t="shared" si="172"/>
        <v>0</v>
      </c>
      <c r="DS115" s="209">
        <f t="shared" si="172"/>
        <v>0</v>
      </c>
      <c r="DT115" s="209">
        <f t="shared" si="172"/>
        <v>0</v>
      </c>
      <c r="DU115" s="209">
        <f t="shared" si="172"/>
        <v>0</v>
      </c>
      <c r="DV115" s="209">
        <f t="shared" si="172"/>
        <v>0</v>
      </c>
      <c r="DW115" s="209">
        <f t="shared" si="172"/>
        <v>0</v>
      </c>
      <c r="DX115" s="209">
        <f t="shared" si="172"/>
        <v>0</v>
      </c>
    </row>
    <row r="116" spans="1:128" s="41" customFormat="1" ht="15.75" thickTop="1" x14ac:dyDescent="0.25">
      <c r="A116" s="54">
        <f>B9</f>
        <v>1</v>
      </c>
      <c r="B116" s="52" t="s">
        <v>172</v>
      </c>
      <c r="C116" s="255"/>
      <c r="D116" s="255"/>
      <c r="E116" s="255"/>
      <c r="F116" s="255"/>
      <c r="G116" s="223"/>
      <c r="H116" s="210"/>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c r="DK116" s="223"/>
      <c r="DL116" s="223"/>
      <c r="DM116" s="223"/>
      <c r="DN116" s="223"/>
      <c r="DO116" s="223"/>
      <c r="DP116" s="223"/>
      <c r="DQ116" s="223"/>
      <c r="DR116" s="223"/>
      <c r="DS116" s="223"/>
      <c r="DT116" s="223"/>
      <c r="DU116" s="223"/>
      <c r="DV116" s="223"/>
      <c r="DW116" s="223"/>
      <c r="DX116" s="223"/>
    </row>
    <row r="117" spans="1:128" ht="15" x14ac:dyDescent="0.25">
      <c r="A117" s="54">
        <f>+B10</f>
        <v>2</v>
      </c>
      <c r="B117" s="261" t="s">
        <v>171</v>
      </c>
    </row>
    <row r="118" spans="1:128" ht="15" x14ac:dyDescent="0.25">
      <c r="A118" s="54">
        <f>B13</f>
        <v>3</v>
      </c>
      <c r="B118" s="52" t="s">
        <v>115</v>
      </c>
    </row>
    <row r="119" spans="1:128" ht="15" x14ac:dyDescent="0.25">
      <c r="A119" s="54">
        <f>+C13</f>
        <v>4</v>
      </c>
      <c r="B119" s="52" t="s">
        <v>116</v>
      </c>
    </row>
    <row r="120" spans="1:128" ht="15" x14ac:dyDescent="0.25">
      <c r="A120" s="54">
        <f>+D13</f>
        <v>5</v>
      </c>
      <c r="B120" s="52" t="s">
        <v>182</v>
      </c>
    </row>
    <row r="121" spans="1:128" ht="15" x14ac:dyDescent="0.25">
      <c r="A121" s="54">
        <f>+F13</f>
        <v>6</v>
      </c>
      <c r="B121" s="198" t="s">
        <v>117</v>
      </c>
    </row>
    <row r="122" spans="1:128" ht="15" x14ac:dyDescent="0.25">
      <c r="A122" s="53">
        <f>G12</f>
        <v>7</v>
      </c>
      <c r="B122" s="52" t="s">
        <v>118</v>
      </c>
    </row>
    <row r="123" spans="1:128" ht="15" customHeight="1" x14ac:dyDescent="0.25">
      <c r="A123" s="53">
        <f>I12</f>
        <v>8</v>
      </c>
      <c r="B123" s="201" t="s">
        <v>128</v>
      </c>
    </row>
    <row r="124" spans="1:128" ht="15" customHeight="1" x14ac:dyDescent="0.25">
      <c r="A124" s="53"/>
      <c r="B124" s="200" t="s">
        <v>119</v>
      </c>
    </row>
    <row r="125" spans="1:128" ht="15" customHeight="1" x14ac:dyDescent="0.25">
      <c r="A125" s="53"/>
      <c r="B125" s="200" t="s">
        <v>120</v>
      </c>
    </row>
    <row r="126" spans="1:128" s="36" customFormat="1" x14ac:dyDescent="0.2">
      <c r="B126" s="143" t="s">
        <v>39</v>
      </c>
    </row>
    <row r="127" spans="1:128" x14ac:dyDescent="0.2"/>
    <row r="128" spans="1:128" ht="15.75" thickBot="1" x14ac:dyDescent="0.3">
      <c r="A128" s="54"/>
    </row>
    <row r="129" spans="1:16" s="56" customFormat="1" x14ac:dyDescent="0.25">
      <c r="B129" s="339" t="s">
        <v>27</v>
      </c>
      <c r="C129" s="340"/>
      <c r="D129" s="340"/>
      <c r="E129" s="340"/>
      <c r="F129" s="340"/>
      <c r="G129" s="340"/>
      <c r="H129" s="340"/>
      <c r="I129" s="340"/>
      <c r="J129" s="340"/>
      <c r="K129" s="340"/>
      <c r="L129" s="340"/>
      <c r="M129" s="340"/>
      <c r="N129" s="340"/>
      <c r="O129" s="340"/>
      <c r="P129" s="341"/>
    </row>
    <row r="130" spans="1:16" s="56" customFormat="1" ht="122.25" customHeight="1" thickBot="1" x14ac:dyDescent="0.3">
      <c r="B130" s="330" t="s">
        <v>69</v>
      </c>
      <c r="C130" s="331"/>
      <c r="D130" s="331"/>
      <c r="E130" s="331"/>
      <c r="F130" s="331"/>
      <c r="G130" s="331"/>
      <c r="H130" s="331"/>
      <c r="I130" s="331"/>
      <c r="J130" s="331"/>
      <c r="K130" s="331"/>
      <c r="L130" s="331"/>
      <c r="M130" s="331"/>
      <c r="N130" s="331"/>
      <c r="O130" s="331"/>
      <c r="P130" s="332"/>
    </row>
    <row r="131" spans="1:16" ht="15" hidden="1" x14ac:dyDescent="0.25">
      <c r="A131" s="54"/>
    </row>
    <row r="132" spans="1:16" ht="15" hidden="1" x14ac:dyDescent="0.25">
      <c r="A132" s="54"/>
    </row>
    <row r="133" spans="1:16" hidden="1" x14ac:dyDescent="0.2"/>
    <row r="134" spans="1:16" hidden="1" x14ac:dyDescent="0.2"/>
    <row r="135" spans="1:16" hidden="1" x14ac:dyDescent="0.2"/>
    <row r="136" spans="1:16" hidden="1" x14ac:dyDescent="0.2"/>
    <row r="137" spans="1:16" hidden="1" x14ac:dyDescent="0.2"/>
    <row r="138" spans="1:16" hidden="1" x14ac:dyDescent="0.2"/>
    <row r="139" spans="1:16" hidden="1" x14ac:dyDescent="0.2"/>
    <row r="140" spans="1:16" hidden="1" x14ac:dyDescent="0.2"/>
    <row r="141" spans="1:16" hidden="1" x14ac:dyDescent="0.2"/>
    <row r="142" spans="1:16" hidden="1" x14ac:dyDescent="0.2"/>
    <row r="143" spans="1:16" hidden="1" x14ac:dyDescent="0.2"/>
    <row r="144" spans="1:16"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x14ac:dyDescent="0.2"/>
  </sheetData>
  <sheetProtection algorithmName="SHA-512" hashValue="N022OmfpaHvse6X4tLQVk6H3kQYn+Wgc2fwBn7daBHCtP7GbGFEXc5BjMubdDXWcIEPWTgRIFw7x0TT06m8dgA==" saltValue="F4fePvI1WRLh1R4s34M3Xw==" spinCount="100000" sheet="1" objects="1" scenarios="1" formatColumns="0" formatRows="0"/>
  <mergeCells count="2">
    <mergeCell ref="B129:P129"/>
    <mergeCell ref="B130:P130"/>
  </mergeCells>
  <conditionalFormatting sqref="G15:DX114">
    <cfRule type="cellIs" dxfId="18" priority="296" operator="lessThan">
      <formula>0</formula>
    </cfRule>
  </conditionalFormatting>
  <conditionalFormatting sqref="M5">
    <cfRule type="cellIs" dxfId="17" priority="297" stopIfTrue="1" operator="lessThan">
      <formula>0</formula>
    </cfRule>
  </conditionalFormatting>
  <conditionalFormatting sqref="I11:DX11 K12 N12 Q12 T12 W12 Z12 AC12 AF12 AI12 AL12 AO12 AR12 AU12 AX12 BA12 BD12 BG12 BJ12 BM12 BP12 BS12 BV12 BY12 CB12 CE12 CH12 CK12 CN12 CQ12 CT12 CW12 CZ12 DC12 DF12 DI12 DL12 DO12 DR12 DU12 DX12 I13:DX114">
    <cfRule type="expression" dxfId="16" priority="299">
      <formula>I$13&gt;$D$10</formula>
    </cfRule>
  </conditionalFormatting>
  <conditionalFormatting sqref="DV11:DW11 DV13:DX114">
    <cfRule type="expression" dxfId="15" priority="611">
      <formula>$D$10&gt;43190</formula>
    </cfRule>
  </conditionalFormatting>
  <conditionalFormatting sqref="C15:C114">
    <cfRule type="duplicateValues" dxfId="14" priority="196"/>
  </conditionalFormatting>
  <conditionalFormatting sqref="B15:B114">
    <cfRule type="duplicateValues" dxfId="13" priority="197"/>
  </conditionalFormatting>
  <dataValidations xWindow="583" yWindow="600" count="5">
    <dataValidation allowBlank="1" showErrorMessage="1" prompt="Please override, if an employee leaves prior to year end. " sqref="E14:F14"/>
    <dataValidation type="list" allowBlank="1" showInputMessage="1" showErrorMessage="1" promptTitle="Current Pay Period End Date" prompt="Please select from dropdown." sqref="D10">
      <formula1>$EC$15:$EC$54</formula1>
    </dataValidation>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G15:G114 AV15:AW114 BW15:BX114 I15:J114 AA15:AB114 X15:Y114 U15:V114 DM15:DN114 R15:S114 O15:P114 L15:M114 AD15:AE114 DP15:DQ114 AG15:AH114 BQ15:BR114 AM15:AN114 BT15:BU114 DJ15:DK114 AY15:AZ114 AJ15:AK114 AP15:AQ114 BB15:BC114 DS15:DT114 AS15:AT114 BK15:BL114 BN15:BO114 BE15:BF114 BH15:BI114 BZ15:CA114 CF15:CG114 DV15:DW114 CC15:CD114 CI15:CJ114 CL15:CM114 CX15:CY114 CO15:CP114 CU15:CV114 DA15:DB114 DD15:DE114 DG15:DH114 CR15:CS114">
      <formula1>0</formula1>
    </dataValidation>
    <dataValidation type="list" allowBlank="1" showInputMessage="1" showErrorMessage="1" errorTitle="Please select from dropdown." error="Please select from dropdown." promptTitle="Start Date             " prompt="Please select from dropdown." sqref="D9">
      <formula1>$EF$15:$EF$21</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Weekly Output'!A1" tooltip="Schedule B: Week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EC16:EC54" formula="1"/>
  </ignoredErrors>
  <drawing r:id="rId2"/>
  <extLst>
    <ext xmlns:x14="http://schemas.microsoft.com/office/spreadsheetml/2009/9/main" uri="{CCE6A557-97BC-4b89-ADB6-D9C93CAAB3DF}">
      <x14:dataValidations xmlns:xm="http://schemas.microsoft.com/office/excel/2006/main" xWindow="583" yWindow="600" count="2">
        <x14:dataValidation type="date" allowBlank="1" showErrorMessage="1" errorTitle="Invalid Start Date." error="Please input a date between first pay-period Start Date selected above and last pay-period end date before 31-Mar-18 in dd-mmm-yy format." promptTitle="Start Date">
          <x14:formula1>
            <xm:f>$D$9</xm:f>
          </x14:formula1>
          <x14:formula2>
            <xm:f>'Sch D. Workings'!$L$9</xm:f>
          </x14:formula2>
          <xm:sqref>D15:D114</xm:sqref>
        </x14:dataValidation>
        <x14:dataValidation type="date" allowBlank="1" showInputMessage="1" showErrorMessage="1" errorTitle="Invalid end date." error="Please input a date between first pay-period Start Date selected above and last pay-period end date before 31-Mar-18 in dd-mmm-yy format.">
          <x14:formula1>
            <xm:f>$D$9</xm:f>
          </x14:formula1>
          <x14:formula2>
            <xm:f>'Sch D. Workings'!$L$9</xm:f>
          </x14:formula2>
          <xm:sqref>F15:F114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28</v>
      </c>
      <c r="C1" s="176"/>
    </row>
    <row r="2" spans="2:80" s="56" customFormat="1" x14ac:dyDescent="0.2">
      <c r="B2" s="58" t="s">
        <v>30</v>
      </c>
      <c r="C2" s="58" t="s">
        <v>29</v>
      </c>
    </row>
    <row r="3" spans="2:80" s="56" customFormat="1" x14ac:dyDescent="0.25"/>
    <row r="4" spans="2:80" s="56" customFormat="1" ht="18" x14ac:dyDescent="0.25">
      <c r="B4" s="323" t="s">
        <v>189</v>
      </c>
      <c r="C4" s="325">
        <f>'Sch A. Input'!C4</f>
        <v>0</v>
      </c>
      <c r="D4" s="55"/>
    </row>
    <row r="5" spans="2:80" s="56" customFormat="1" ht="37.5" customHeight="1" x14ac:dyDescent="0.25">
      <c r="C5" s="324"/>
      <c r="D5" s="139" t="s">
        <v>89</v>
      </c>
    </row>
    <row r="6" spans="2:80" s="2" customFormat="1" ht="20.25" x14ac:dyDescent="0.3">
      <c r="B6" s="140" t="s">
        <v>121</v>
      </c>
      <c r="C6" s="141"/>
      <c r="D6" s="142"/>
      <c r="E6" s="141"/>
      <c r="F6" s="141"/>
      <c r="G6" s="141"/>
      <c r="H6" s="141"/>
      <c r="I6" s="141"/>
      <c r="J6" s="141"/>
      <c r="K6" s="141"/>
      <c r="L6" s="141"/>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Week End Date</v>
      </c>
      <c r="E9" s="59">
        <f>+'Sch A. Input'!$D$10</f>
        <v>42917</v>
      </c>
    </row>
    <row r="10" spans="2:80" ht="13.5" thickBot="1" x14ac:dyDescent="0.25">
      <c r="F10" s="88" t="s">
        <v>32</v>
      </c>
      <c r="G10" s="88" t="s">
        <v>32</v>
      </c>
      <c r="H10" s="88" t="s">
        <v>32</v>
      </c>
      <c r="J10" s="88" t="s">
        <v>32</v>
      </c>
      <c r="L10" s="88"/>
    </row>
    <row r="11" spans="2:80" ht="76.5" x14ac:dyDescent="0.2">
      <c r="B11" s="60" t="s">
        <v>2</v>
      </c>
      <c r="C11" s="61" t="s">
        <v>3</v>
      </c>
      <c r="D11" s="61" t="s">
        <v>148</v>
      </c>
      <c r="E11" s="61" t="s">
        <v>5</v>
      </c>
      <c r="F11" s="62" t="s">
        <v>124</v>
      </c>
      <c r="G11" s="62" t="s">
        <v>125</v>
      </c>
      <c r="H11" s="62" t="s">
        <v>126</v>
      </c>
      <c r="I11" s="144"/>
      <c r="J11" s="63" t="s">
        <v>127</v>
      </c>
      <c r="L11" s="88"/>
    </row>
    <row r="12" spans="2:80" x14ac:dyDescent="0.2">
      <c r="B12" s="64" t="str">
        <f>IF('Sch A. Input'!B15="","",'Sch A. Input'!B15)</f>
        <v/>
      </c>
      <c r="C12" s="65" t="str">
        <f>IF('Sch A. Input'!C15="","",'Sch A. Input'!C15)</f>
        <v/>
      </c>
      <c r="D12" s="66" t="str">
        <f>IF('Sch A. Input'!D15="","",'Sch A. Input'!D15)</f>
        <v/>
      </c>
      <c r="E12" s="66">
        <f>IF('Sch A. Input'!E15="","",MIN('Sch A. Input'!E15,'Sch A. Input'!F15))</f>
        <v>42917</v>
      </c>
      <c r="F12" s="211">
        <f>SUMIFS('Sch A. Input'!G15:DX15,'Sch A. Input'!$G$14:$DX$14,"Recurring",'Sch A. Input'!$G$13:$DX$13,$E$9)</f>
        <v>0</v>
      </c>
      <c r="G12" s="211">
        <f>SUMIFS('Sch A. Input'!G15:DX15,'Sch A. Input'!$G$14:$DX$14,"One-time",'Sch A. Input'!$G$13:$DX$13,'Sch B. Weekly Output'!$E$9)</f>
        <v>0</v>
      </c>
      <c r="H12" s="212">
        <f>SUM(F12:G12)</f>
        <v>0</v>
      </c>
      <c r="I12" s="213"/>
      <c r="J12" s="214">
        <f>IFERROR(-'Sch D. Workings'!AF17,'Sch D. Workings'!AF17)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42917</v>
      </c>
      <c r="F13" s="211">
        <f>SUMIFS('Sch A. Input'!G16:DX16,'Sch A. Input'!$G$14:$DX$14,"Recurring",'Sch A. Input'!$G$13:$DX$13,$E$9)</f>
        <v>0</v>
      </c>
      <c r="G13" s="211">
        <f>SUMIFS('Sch A. Input'!G16:DX16,'Sch A. Input'!$G$14:$DX$14,"One-time",'Sch A. Input'!$G$13:$DX$13,'Sch B. Weekly Output'!$E$9)</f>
        <v>0</v>
      </c>
      <c r="H13" s="212">
        <f t="shared" ref="H13:H22" si="0">SUM(F13:G13)</f>
        <v>0</v>
      </c>
      <c r="I13" s="213"/>
      <c r="J13" s="214">
        <f>IFERROR(-'Sch D. Workings'!AF18,'Sch D. Workings'!AF18)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42917</v>
      </c>
      <c r="F14" s="211">
        <f>SUMIFS('Sch A. Input'!G17:DX17,'Sch A. Input'!$G$14:$DX$14,"Recurring",'Sch A. Input'!$G$13:$DX$13,$E$9)</f>
        <v>0</v>
      </c>
      <c r="G14" s="211">
        <f>SUMIFS('Sch A. Input'!G17:DX17,'Sch A. Input'!$G$14:$DX$14,"One-time",'Sch A. Input'!$G$13:$DX$13,'Sch B. Weekly Output'!$E$9)</f>
        <v>0</v>
      </c>
      <c r="H14" s="212">
        <f t="shared" si="0"/>
        <v>0</v>
      </c>
      <c r="I14" s="213"/>
      <c r="J14" s="214">
        <f>IFERROR(-'Sch D. Workings'!AF19,'Sch D. Workings'!AF19)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42917</v>
      </c>
      <c r="F15" s="211">
        <f>SUMIFS('Sch A. Input'!G18:DX18,'Sch A. Input'!$G$14:$DX$14,"Recurring",'Sch A. Input'!$G$13:$DX$13,$E$9)</f>
        <v>0</v>
      </c>
      <c r="G15" s="211">
        <f>SUMIFS('Sch A. Input'!G18:DX18,'Sch A. Input'!$G$14:$DX$14,"One-time",'Sch A. Input'!$G$13:$DX$13,'Sch B. Weekly Output'!$E$9)</f>
        <v>0</v>
      </c>
      <c r="H15" s="212">
        <f t="shared" si="0"/>
        <v>0</v>
      </c>
      <c r="I15" s="213"/>
      <c r="J15" s="214">
        <f>IFERROR(-'Sch D. Workings'!AF20,'Sch D. Workings'!AF20)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42917</v>
      </c>
      <c r="F16" s="211">
        <f>SUMIFS('Sch A. Input'!G19:DX19,'Sch A. Input'!$G$14:$DX$14,"Recurring",'Sch A. Input'!$G$13:$DX$13,$E$9)</f>
        <v>0</v>
      </c>
      <c r="G16" s="211">
        <f>SUMIFS('Sch A. Input'!G19:DX19,'Sch A. Input'!$G$14:$DX$14,"One-time",'Sch A. Input'!$G$13:$DX$13,'Sch B. Weekly Output'!$E$9)</f>
        <v>0</v>
      </c>
      <c r="H16" s="212">
        <f t="shared" si="0"/>
        <v>0</v>
      </c>
      <c r="I16" s="213"/>
      <c r="J16" s="214">
        <f>IFERROR(-'Sch D. Workings'!AF21,'Sch D. Workings'!AF21)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42917</v>
      </c>
      <c r="F17" s="211">
        <f>SUMIFS('Sch A. Input'!G20:DX20,'Sch A. Input'!$G$14:$DX$14,"Recurring",'Sch A. Input'!$G$13:$DX$13,$E$9)</f>
        <v>0</v>
      </c>
      <c r="G17" s="211">
        <f>SUMIFS('Sch A. Input'!G20:DX20,'Sch A. Input'!$G$14:$DX$14,"One-time",'Sch A. Input'!$G$13:$DX$13,'Sch B. Weekly Output'!$E$9)</f>
        <v>0</v>
      </c>
      <c r="H17" s="212">
        <f t="shared" si="0"/>
        <v>0</v>
      </c>
      <c r="I17" s="213"/>
      <c r="J17" s="214">
        <f>IFERROR(-'Sch D. Workings'!AF22,'Sch D. Workings'!AF22)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42917</v>
      </c>
      <c r="F18" s="211">
        <f>SUMIFS('Sch A. Input'!G21:DX21,'Sch A. Input'!$G$14:$DX$14,"Recurring",'Sch A. Input'!$G$13:$DX$13,$E$9)</f>
        <v>0</v>
      </c>
      <c r="G18" s="211">
        <f>SUMIFS('Sch A. Input'!G21:DX21,'Sch A. Input'!$G$14:$DX$14,"One-time",'Sch A. Input'!$G$13:$DX$13,'Sch B. Weekly Output'!$E$9)</f>
        <v>0</v>
      </c>
      <c r="H18" s="212">
        <f t="shared" si="0"/>
        <v>0</v>
      </c>
      <c r="I18" s="213"/>
      <c r="J18" s="214">
        <f>IFERROR(-'Sch D. Workings'!AF23,'Sch D. Workings'!AF23)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42917</v>
      </c>
      <c r="F19" s="211">
        <f>SUMIFS('Sch A. Input'!G22:DX22,'Sch A. Input'!$G$14:$DX$14,"Recurring",'Sch A. Input'!$G$13:$DX$13,$E$9)</f>
        <v>0</v>
      </c>
      <c r="G19" s="211">
        <f>SUMIFS('Sch A. Input'!G22:DX22,'Sch A. Input'!$G$14:$DX$14,"One-time",'Sch A. Input'!$G$13:$DX$13,'Sch B. Weekly Output'!$E$9)</f>
        <v>0</v>
      </c>
      <c r="H19" s="212">
        <f t="shared" si="0"/>
        <v>0</v>
      </c>
      <c r="I19" s="213"/>
      <c r="J19" s="214">
        <f>IFERROR(-'Sch D. Workings'!AF24,'Sch D. Workings'!AF24)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42917</v>
      </c>
      <c r="F20" s="211">
        <f>SUMIFS('Sch A. Input'!G23:DX23,'Sch A. Input'!$G$14:$DX$14,"Recurring",'Sch A. Input'!$G$13:$DX$13,$E$9)</f>
        <v>0</v>
      </c>
      <c r="G20" s="211">
        <f>SUMIFS('Sch A. Input'!G23:DX23,'Sch A. Input'!$G$14:$DX$14,"One-time",'Sch A. Input'!$G$13:$DX$13,'Sch B. Weekly Output'!$E$9)</f>
        <v>0</v>
      </c>
      <c r="H20" s="212">
        <f t="shared" si="0"/>
        <v>0</v>
      </c>
      <c r="I20" s="213"/>
      <c r="J20" s="214">
        <f>IFERROR(-'Sch D. Workings'!AF25,'Sch D. Workings'!AF25)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42917</v>
      </c>
      <c r="F21" s="211">
        <f>SUMIFS('Sch A. Input'!G24:DX24,'Sch A. Input'!$G$14:$DX$14,"Recurring",'Sch A. Input'!$G$13:$DX$13,$E$9)</f>
        <v>0</v>
      </c>
      <c r="G21" s="211">
        <f>SUMIFS('Sch A. Input'!G24:DX24,'Sch A. Input'!$G$14:$DX$14,"One-time",'Sch A. Input'!$G$13:$DX$13,'Sch B. Weekly Output'!$E$9)</f>
        <v>0</v>
      </c>
      <c r="H21" s="212">
        <f t="shared" si="0"/>
        <v>0</v>
      </c>
      <c r="I21" s="213"/>
      <c r="J21" s="214">
        <f>IFERROR(-'Sch D. Workings'!AF26,'Sch D. Workings'!AF26)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42917</v>
      </c>
      <c r="F22" s="211">
        <f>SUMIFS('Sch A. Input'!G25:DX25,'Sch A. Input'!$G$14:$DX$14,"Recurring",'Sch A. Input'!$G$13:$DX$13,$E$9)</f>
        <v>0</v>
      </c>
      <c r="G22" s="211">
        <f>SUMIFS('Sch A. Input'!G25:DX25,'Sch A. Input'!$G$14:$DX$14,"One-time",'Sch A. Input'!$G$13:$DX$13,'Sch B. Weekly Output'!$E$9)</f>
        <v>0</v>
      </c>
      <c r="H22" s="212">
        <f t="shared" si="0"/>
        <v>0</v>
      </c>
      <c r="I22" s="213"/>
      <c r="J22" s="214">
        <f>IFERROR(-'Sch D. Workings'!AF27,'Sch D. Workings'!AF27)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42917</v>
      </c>
      <c r="F23" s="211">
        <f>SUMIFS('Sch A. Input'!G26:DX26,'Sch A. Input'!$G$14:$DX$14,"Recurring",'Sch A. Input'!$G$13:$DX$13,$E$9)</f>
        <v>0</v>
      </c>
      <c r="G23" s="211">
        <f>SUMIFS('Sch A. Input'!G26:DX26,'Sch A. Input'!$G$14:$DX$14,"One-time",'Sch A. Input'!$G$13:$DX$13,'Sch B. Weekly Output'!$E$9)</f>
        <v>0</v>
      </c>
      <c r="H23" s="212">
        <f t="shared" ref="H23:H28" si="1">SUM(F23:G23)</f>
        <v>0</v>
      </c>
      <c r="I23" s="213"/>
      <c r="J23" s="214">
        <f>IFERROR(-'Sch D. Workings'!AF28,'Sch D. Workings'!AF28)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42917</v>
      </c>
      <c r="F24" s="211">
        <f>SUMIFS('Sch A. Input'!G27:DX27,'Sch A. Input'!$G$14:$DX$14,"Recurring",'Sch A. Input'!$G$13:$DX$13,$E$9)</f>
        <v>0</v>
      </c>
      <c r="G24" s="211">
        <f>SUMIFS('Sch A. Input'!G27:DX27,'Sch A. Input'!$G$14:$DX$14,"One-time",'Sch A. Input'!$G$13:$DX$13,'Sch B. Weekly Output'!$E$9)</f>
        <v>0</v>
      </c>
      <c r="H24" s="212">
        <f t="shared" si="1"/>
        <v>0</v>
      </c>
      <c r="I24" s="213"/>
      <c r="J24" s="214">
        <f>IFERROR(-'Sch D. Workings'!AF29,'Sch D. Workings'!AF29)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42917</v>
      </c>
      <c r="F25" s="211">
        <f>SUMIFS('Sch A. Input'!G28:DX28,'Sch A. Input'!$G$14:$DX$14,"Recurring",'Sch A. Input'!$G$13:$DX$13,$E$9)</f>
        <v>0</v>
      </c>
      <c r="G25" s="211">
        <f>SUMIFS('Sch A. Input'!G28:DX28,'Sch A. Input'!$G$14:$DX$14,"One-time",'Sch A. Input'!$G$13:$DX$13,'Sch B. Weekly Output'!$E$9)</f>
        <v>0</v>
      </c>
      <c r="H25" s="212">
        <f t="shared" si="1"/>
        <v>0</v>
      </c>
      <c r="I25" s="213"/>
      <c r="J25" s="214">
        <f>IFERROR(-'Sch D. Workings'!AF30,'Sch D. Workings'!AF30)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42917</v>
      </c>
      <c r="F26" s="211">
        <f>SUMIFS('Sch A. Input'!G29:DX29,'Sch A. Input'!$G$14:$DX$14,"Recurring",'Sch A. Input'!$G$13:$DX$13,$E$9)</f>
        <v>0</v>
      </c>
      <c r="G26" s="211">
        <f>SUMIFS('Sch A. Input'!G29:DX29,'Sch A. Input'!$G$14:$DX$14,"One-time",'Sch A. Input'!$G$13:$DX$13,'Sch B. Weekly Output'!$E$9)</f>
        <v>0</v>
      </c>
      <c r="H26" s="212">
        <f t="shared" si="1"/>
        <v>0</v>
      </c>
      <c r="I26" s="213"/>
      <c r="J26" s="214">
        <f>IFERROR(-'Sch D. Workings'!AF31,'Sch D. Workings'!AF31)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42917</v>
      </c>
      <c r="F27" s="211">
        <f>SUMIFS('Sch A. Input'!G30:DX30,'Sch A. Input'!$G$14:$DX$14,"Recurring",'Sch A. Input'!$G$13:$DX$13,$E$9)</f>
        <v>0</v>
      </c>
      <c r="G27" s="211">
        <f>SUMIFS('Sch A. Input'!G30:DX30,'Sch A. Input'!$G$14:$DX$14,"One-time",'Sch A. Input'!$G$13:$DX$13,'Sch B. Weekly Output'!$E$9)</f>
        <v>0</v>
      </c>
      <c r="H27" s="212">
        <f t="shared" si="1"/>
        <v>0</v>
      </c>
      <c r="I27" s="213"/>
      <c r="J27" s="214">
        <f>IFERROR(-'Sch D. Workings'!AF32,'Sch D. Workings'!AF32)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42917</v>
      </c>
      <c r="F28" s="211">
        <f>SUMIFS('Sch A. Input'!G31:DX31,'Sch A. Input'!$G$14:$DX$14,"Recurring",'Sch A. Input'!$G$13:$DX$13,$E$9)</f>
        <v>0</v>
      </c>
      <c r="G28" s="211">
        <f>SUMIFS('Sch A. Input'!G31:DX31,'Sch A. Input'!$G$14:$DX$14,"One-time",'Sch A. Input'!$G$13:$DX$13,'Sch B. Weekly Output'!$E$9)</f>
        <v>0</v>
      </c>
      <c r="H28" s="212">
        <f t="shared" si="1"/>
        <v>0</v>
      </c>
      <c r="I28" s="213"/>
      <c r="J28" s="214">
        <f>IFERROR(-'Sch D. Workings'!AF33,'Sch D. Workings'!AF33)</f>
        <v>0</v>
      </c>
      <c r="L28" s="88"/>
    </row>
    <row r="29" spans="2:12" x14ac:dyDescent="0.2">
      <c r="B29" s="177" t="str">
        <f>IF('Sch A. Input'!B32="","",'Sch A. Input'!B32)</f>
        <v/>
      </c>
      <c r="C29" s="178" t="str">
        <f>IF('Sch A. Input'!C32="","",'Sch A. Input'!C32)</f>
        <v/>
      </c>
      <c r="D29" s="179" t="str">
        <f>IF('Sch A. Input'!D32="","",'Sch A. Input'!D32)</f>
        <v/>
      </c>
      <c r="E29" s="179">
        <f>IF('Sch A. Input'!E32="","",MIN('Sch A. Input'!E32,'Sch A. Input'!F32))</f>
        <v>42917</v>
      </c>
      <c r="F29" s="215">
        <f>SUMIFS('Sch A. Input'!G32:DX32,'Sch A. Input'!$G$14:$DX$14,"Recurring",'Sch A. Input'!$G$13:$DX$13,$E$9)</f>
        <v>0</v>
      </c>
      <c r="G29" s="215">
        <f>SUMIFS('Sch A. Input'!G32:DX32,'Sch A. Input'!$G$14:$DX$14,"One-time",'Sch A. Input'!$G$13:$DX$13,'Sch B. Weekly Output'!$E$9)</f>
        <v>0</v>
      </c>
      <c r="H29" s="216">
        <f t="shared" ref="H29:H92" si="2">SUM(F29:G29)</f>
        <v>0</v>
      </c>
      <c r="I29" s="213"/>
      <c r="J29" s="217">
        <f>IFERROR(-'Sch D. Workings'!AF34,'Sch D. Workings'!AF34)</f>
        <v>0</v>
      </c>
      <c r="L29" s="88"/>
    </row>
    <row r="30" spans="2:12" x14ac:dyDescent="0.2">
      <c r="B30" s="177" t="str">
        <f>IF('Sch A. Input'!B33="","",'Sch A. Input'!B33)</f>
        <v/>
      </c>
      <c r="C30" s="178" t="str">
        <f>IF('Sch A. Input'!C33="","",'Sch A. Input'!C33)</f>
        <v/>
      </c>
      <c r="D30" s="179" t="str">
        <f>IF('Sch A. Input'!D33="","",'Sch A. Input'!D33)</f>
        <v/>
      </c>
      <c r="E30" s="179">
        <f>IF('Sch A. Input'!E33="","",MIN('Sch A. Input'!E33,'Sch A. Input'!F33))</f>
        <v>42917</v>
      </c>
      <c r="F30" s="215">
        <f>SUMIFS('Sch A. Input'!G33:DX33,'Sch A. Input'!$G$14:$DX$14,"Recurring",'Sch A. Input'!$G$13:$DX$13,$E$9)</f>
        <v>0</v>
      </c>
      <c r="G30" s="215">
        <f>SUMIFS('Sch A. Input'!G33:DX33,'Sch A. Input'!$G$14:$DX$14,"One-time",'Sch A. Input'!$G$13:$DX$13,'Sch B. Weekly Output'!$E$9)</f>
        <v>0</v>
      </c>
      <c r="H30" s="216">
        <f t="shared" si="2"/>
        <v>0</v>
      </c>
      <c r="I30" s="213"/>
      <c r="J30" s="217">
        <f>IFERROR(-'Sch D. Workings'!AF35,'Sch D. Workings'!AF35)</f>
        <v>0</v>
      </c>
      <c r="L30" s="88"/>
    </row>
    <row r="31" spans="2:12" x14ac:dyDescent="0.2">
      <c r="B31" s="177" t="str">
        <f>IF('Sch A. Input'!B34="","",'Sch A. Input'!B34)</f>
        <v/>
      </c>
      <c r="C31" s="178" t="str">
        <f>IF('Sch A. Input'!C34="","",'Sch A. Input'!C34)</f>
        <v/>
      </c>
      <c r="D31" s="179" t="str">
        <f>IF('Sch A. Input'!D34="","",'Sch A. Input'!D34)</f>
        <v/>
      </c>
      <c r="E31" s="179">
        <f>IF('Sch A. Input'!E34="","",MIN('Sch A. Input'!E34,'Sch A. Input'!F34))</f>
        <v>42917</v>
      </c>
      <c r="F31" s="215">
        <f>SUMIFS('Sch A. Input'!G34:DX34,'Sch A. Input'!$G$14:$DX$14,"Recurring",'Sch A. Input'!$G$13:$DX$13,$E$9)</f>
        <v>0</v>
      </c>
      <c r="G31" s="215">
        <f>SUMIFS('Sch A. Input'!G34:DX34,'Sch A. Input'!$G$14:$DX$14,"One-time",'Sch A. Input'!$G$13:$DX$13,'Sch B. Weekly Output'!$E$9)</f>
        <v>0</v>
      </c>
      <c r="H31" s="216">
        <f t="shared" si="2"/>
        <v>0</v>
      </c>
      <c r="I31" s="213"/>
      <c r="J31" s="217">
        <f>IFERROR(-'Sch D. Workings'!AF36,'Sch D. Workings'!AF36)</f>
        <v>0</v>
      </c>
      <c r="L31" s="88"/>
    </row>
    <row r="32" spans="2:12" x14ac:dyDescent="0.2">
      <c r="B32" s="177" t="str">
        <f>IF('Sch A. Input'!B35="","",'Sch A. Input'!B35)</f>
        <v/>
      </c>
      <c r="C32" s="178" t="str">
        <f>IF('Sch A. Input'!C35="","",'Sch A. Input'!C35)</f>
        <v/>
      </c>
      <c r="D32" s="179" t="str">
        <f>IF('Sch A. Input'!D35="","",'Sch A. Input'!D35)</f>
        <v/>
      </c>
      <c r="E32" s="179">
        <f>IF('Sch A. Input'!E35="","",MIN('Sch A. Input'!E35,'Sch A. Input'!F35))</f>
        <v>42917</v>
      </c>
      <c r="F32" s="215">
        <f>SUMIFS('Sch A. Input'!G35:DX35,'Sch A. Input'!$G$14:$DX$14,"Recurring",'Sch A. Input'!$G$13:$DX$13,$E$9)</f>
        <v>0</v>
      </c>
      <c r="G32" s="215">
        <f>SUMIFS('Sch A. Input'!G35:DX35,'Sch A. Input'!$G$14:$DX$14,"One-time",'Sch A. Input'!$G$13:$DX$13,'Sch B. Weekly Output'!$E$9)</f>
        <v>0</v>
      </c>
      <c r="H32" s="216">
        <f t="shared" si="2"/>
        <v>0</v>
      </c>
      <c r="I32" s="213"/>
      <c r="J32" s="217">
        <f>IFERROR(-'Sch D. Workings'!AF37,'Sch D. Workings'!AF37)</f>
        <v>0</v>
      </c>
      <c r="L32" s="88"/>
    </row>
    <row r="33" spans="2:12" x14ac:dyDescent="0.2">
      <c r="B33" s="177" t="str">
        <f>IF('Sch A. Input'!B36="","",'Sch A. Input'!B36)</f>
        <v/>
      </c>
      <c r="C33" s="178" t="str">
        <f>IF('Sch A. Input'!C36="","",'Sch A. Input'!C36)</f>
        <v/>
      </c>
      <c r="D33" s="179" t="str">
        <f>IF('Sch A. Input'!D36="","",'Sch A. Input'!D36)</f>
        <v/>
      </c>
      <c r="E33" s="179">
        <f>IF('Sch A. Input'!E36="","",MIN('Sch A. Input'!E36,'Sch A. Input'!F36))</f>
        <v>42917</v>
      </c>
      <c r="F33" s="215">
        <f>SUMIFS('Sch A. Input'!G36:DX36,'Sch A. Input'!$G$14:$DX$14,"Recurring",'Sch A. Input'!$G$13:$DX$13,$E$9)</f>
        <v>0</v>
      </c>
      <c r="G33" s="215">
        <f>SUMIFS('Sch A. Input'!G36:DX36,'Sch A. Input'!$G$14:$DX$14,"One-time",'Sch A. Input'!$G$13:$DX$13,'Sch B. Weekly Output'!$E$9)</f>
        <v>0</v>
      </c>
      <c r="H33" s="216">
        <f t="shared" si="2"/>
        <v>0</v>
      </c>
      <c r="I33" s="213"/>
      <c r="J33" s="217">
        <f>IFERROR(-'Sch D. Workings'!AF38,'Sch D. Workings'!AF38)</f>
        <v>0</v>
      </c>
      <c r="L33" s="88"/>
    </row>
    <row r="34" spans="2:12" x14ac:dyDescent="0.2">
      <c r="B34" s="177" t="str">
        <f>IF('Sch A. Input'!B37="","",'Sch A. Input'!B37)</f>
        <v/>
      </c>
      <c r="C34" s="178" t="str">
        <f>IF('Sch A. Input'!C37="","",'Sch A. Input'!C37)</f>
        <v/>
      </c>
      <c r="D34" s="179" t="str">
        <f>IF('Sch A. Input'!D37="","",'Sch A. Input'!D37)</f>
        <v/>
      </c>
      <c r="E34" s="179">
        <f>IF('Sch A. Input'!E37="","",MIN('Sch A. Input'!E37,'Sch A. Input'!F37))</f>
        <v>42917</v>
      </c>
      <c r="F34" s="215">
        <f>SUMIFS('Sch A. Input'!G37:DX37,'Sch A. Input'!$G$14:$DX$14,"Recurring",'Sch A. Input'!$G$13:$DX$13,$E$9)</f>
        <v>0</v>
      </c>
      <c r="G34" s="215">
        <f>SUMIFS('Sch A. Input'!G37:DX37,'Sch A. Input'!$G$14:$DX$14,"One-time",'Sch A. Input'!$G$13:$DX$13,'Sch B. Weekly Output'!$E$9)</f>
        <v>0</v>
      </c>
      <c r="H34" s="216">
        <f t="shared" si="2"/>
        <v>0</v>
      </c>
      <c r="I34" s="213"/>
      <c r="J34" s="217">
        <f>IFERROR(-'Sch D. Workings'!AF39,'Sch D. Workings'!AF39)</f>
        <v>0</v>
      </c>
      <c r="L34" s="88"/>
    </row>
    <row r="35" spans="2:12" x14ac:dyDescent="0.2">
      <c r="B35" s="177" t="str">
        <f>IF('Sch A. Input'!B38="","",'Sch A. Input'!B38)</f>
        <v/>
      </c>
      <c r="C35" s="178" t="str">
        <f>IF('Sch A. Input'!C38="","",'Sch A. Input'!C38)</f>
        <v/>
      </c>
      <c r="D35" s="179" t="str">
        <f>IF('Sch A. Input'!D38="","",'Sch A. Input'!D38)</f>
        <v/>
      </c>
      <c r="E35" s="179">
        <f>IF('Sch A. Input'!E38="","",MIN('Sch A. Input'!E38,'Sch A. Input'!F38))</f>
        <v>42917</v>
      </c>
      <c r="F35" s="215">
        <f>SUMIFS('Sch A. Input'!G38:DX38,'Sch A. Input'!$G$14:$DX$14,"Recurring",'Sch A. Input'!$G$13:$DX$13,$E$9)</f>
        <v>0</v>
      </c>
      <c r="G35" s="215">
        <f>SUMIFS('Sch A. Input'!G38:DX38,'Sch A. Input'!$G$14:$DX$14,"One-time",'Sch A. Input'!$G$13:$DX$13,'Sch B. Weekly Output'!$E$9)</f>
        <v>0</v>
      </c>
      <c r="H35" s="216">
        <f t="shared" si="2"/>
        <v>0</v>
      </c>
      <c r="I35" s="213"/>
      <c r="J35" s="217">
        <f>IFERROR(-'Sch D. Workings'!AF40,'Sch D. Workings'!AF40)</f>
        <v>0</v>
      </c>
      <c r="L35" s="88"/>
    </row>
    <row r="36" spans="2:12" x14ac:dyDescent="0.2">
      <c r="B36" s="177" t="str">
        <f>IF('Sch A. Input'!B39="","",'Sch A. Input'!B39)</f>
        <v/>
      </c>
      <c r="C36" s="178" t="str">
        <f>IF('Sch A. Input'!C39="","",'Sch A. Input'!C39)</f>
        <v/>
      </c>
      <c r="D36" s="179" t="str">
        <f>IF('Sch A. Input'!D39="","",'Sch A. Input'!D39)</f>
        <v/>
      </c>
      <c r="E36" s="179">
        <f>IF('Sch A. Input'!E39="","",MIN('Sch A. Input'!E39,'Sch A. Input'!F39))</f>
        <v>42917</v>
      </c>
      <c r="F36" s="215">
        <f>SUMIFS('Sch A. Input'!G39:DX39,'Sch A. Input'!$G$14:$DX$14,"Recurring",'Sch A. Input'!$G$13:$DX$13,$E$9)</f>
        <v>0</v>
      </c>
      <c r="G36" s="215">
        <f>SUMIFS('Sch A. Input'!G39:DX39,'Sch A. Input'!$G$14:$DX$14,"One-time",'Sch A. Input'!$G$13:$DX$13,'Sch B. Weekly Output'!$E$9)</f>
        <v>0</v>
      </c>
      <c r="H36" s="216">
        <f t="shared" si="2"/>
        <v>0</v>
      </c>
      <c r="I36" s="213"/>
      <c r="J36" s="217">
        <f>IFERROR(-'Sch D. Workings'!AF41,'Sch D. Workings'!AF41)</f>
        <v>0</v>
      </c>
      <c r="L36" s="88"/>
    </row>
    <row r="37" spans="2:12" x14ac:dyDescent="0.2">
      <c r="B37" s="177" t="str">
        <f>IF('Sch A. Input'!B40="","",'Sch A. Input'!B40)</f>
        <v/>
      </c>
      <c r="C37" s="178" t="str">
        <f>IF('Sch A. Input'!C40="","",'Sch A. Input'!C40)</f>
        <v/>
      </c>
      <c r="D37" s="179" t="str">
        <f>IF('Sch A. Input'!D40="","",'Sch A. Input'!D40)</f>
        <v/>
      </c>
      <c r="E37" s="179">
        <f>IF('Sch A. Input'!E40="","",MIN('Sch A. Input'!E40,'Sch A. Input'!F40))</f>
        <v>42917</v>
      </c>
      <c r="F37" s="215">
        <f>SUMIFS('Sch A. Input'!G40:DX40,'Sch A. Input'!$G$14:$DX$14,"Recurring",'Sch A. Input'!$G$13:$DX$13,$E$9)</f>
        <v>0</v>
      </c>
      <c r="G37" s="215">
        <f>SUMIFS('Sch A. Input'!G40:DX40,'Sch A. Input'!$G$14:$DX$14,"One-time",'Sch A. Input'!$G$13:$DX$13,'Sch B. Weekly Output'!$E$9)</f>
        <v>0</v>
      </c>
      <c r="H37" s="216">
        <f t="shared" si="2"/>
        <v>0</v>
      </c>
      <c r="I37" s="213"/>
      <c r="J37" s="217">
        <f>IFERROR(-'Sch D. Workings'!AF42,'Sch D. Workings'!AF42)</f>
        <v>0</v>
      </c>
      <c r="L37" s="88"/>
    </row>
    <row r="38" spans="2:12" x14ac:dyDescent="0.2">
      <c r="B38" s="177" t="str">
        <f>IF('Sch A. Input'!B41="","",'Sch A. Input'!B41)</f>
        <v/>
      </c>
      <c r="C38" s="178" t="str">
        <f>IF('Sch A. Input'!C41="","",'Sch A. Input'!C41)</f>
        <v/>
      </c>
      <c r="D38" s="179" t="str">
        <f>IF('Sch A. Input'!D41="","",'Sch A. Input'!D41)</f>
        <v/>
      </c>
      <c r="E38" s="179">
        <f>IF('Sch A. Input'!E41="","",MIN('Sch A. Input'!E41,'Sch A. Input'!F41))</f>
        <v>42917</v>
      </c>
      <c r="F38" s="215">
        <f>SUMIFS('Sch A. Input'!G41:DX41,'Sch A. Input'!$G$14:$DX$14,"Recurring",'Sch A. Input'!$G$13:$DX$13,$E$9)</f>
        <v>0</v>
      </c>
      <c r="G38" s="215">
        <f>SUMIFS('Sch A. Input'!G41:DX41,'Sch A. Input'!$G$14:$DX$14,"One-time",'Sch A. Input'!$G$13:$DX$13,'Sch B. Weekly Output'!$E$9)</f>
        <v>0</v>
      </c>
      <c r="H38" s="216">
        <f t="shared" si="2"/>
        <v>0</v>
      </c>
      <c r="I38" s="213"/>
      <c r="J38" s="217">
        <f>IFERROR(-'Sch D. Workings'!AF43,'Sch D. Workings'!AF43)</f>
        <v>0</v>
      </c>
      <c r="L38" s="88"/>
    </row>
    <row r="39" spans="2:12" x14ac:dyDescent="0.2">
      <c r="B39" s="177" t="str">
        <f>IF('Sch A. Input'!B42="","",'Sch A. Input'!B42)</f>
        <v/>
      </c>
      <c r="C39" s="178" t="str">
        <f>IF('Sch A. Input'!C42="","",'Sch A. Input'!C42)</f>
        <v/>
      </c>
      <c r="D39" s="179" t="str">
        <f>IF('Sch A. Input'!D42="","",'Sch A. Input'!D42)</f>
        <v/>
      </c>
      <c r="E39" s="179">
        <f>IF('Sch A. Input'!E42="","",MIN('Sch A. Input'!E42,'Sch A. Input'!F42))</f>
        <v>42917</v>
      </c>
      <c r="F39" s="215">
        <f>SUMIFS('Sch A. Input'!G42:DX42,'Sch A. Input'!$G$14:$DX$14,"Recurring",'Sch A. Input'!$G$13:$DX$13,$E$9)</f>
        <v>0</v>
      </c>
      <c r="G39" s="215">
        <f>SUMIFS('Sch A. Input'!G42:DX42,'Sch A. Input'!$G$14:$DX$14,"One-time",'Sch A. Input'!$G$13:$DX$13,'Sch B. Weekly Output'!$E$9)</f>
        <v>0</v>
      </c>
      <c r="H39" s="216">
        <f t="shared" si="2"/>
        <v>0</v>
      </c>
      <c r="I39" s="213"/>
      <c r="J39" s="217">
        <f>IFERROR(-'Sch D. Workings'!AF44,'Sch D. Workings'!AF44)</f>
        <v>0</v>
      </c>
      <c r="L39" s="88"/>
    </row>
    <row r="40" spans="2:12" x14ac:dyDescent="0.2">
      <c r="B40" s="177" t="str">
        <f>IF('Sch A. Input'!B43="","",'Sch A. Input'!B43)</f>
        <v/>
      </c>
      <c r="C40" s="178" t="str">
        <f>IF('Sch A. Input'!C43="","",'Sch A. Input'!C43)</f>
        <v/>
      </c>
      <c r="D40" s="179" t="str">
        <f>IF('Sch A. Input'!D43="","",'Sch A. Input'!D43)</f>
        <v/>
      </c>
      <c r="E40" s="179">
        <f>IF('Sch A. Input'!E43="","",MIN('Sch A. Input'!E43,'Sch A. Input'!F43))</f>
        <v>42917</v>
      </c>
      <c r="F40" s="215">
        <f>SUMIFS('Sch A. Input'!G43:DX43,'Sch A. Input'!$G$14:$DX$14,"Recurring",'Sch A. Input'!$G$13:$DX$13,$E$9)</f>
        <v>0</v>
      </c>
      <c r="G40" s="215">
        <f>SUMIFS('Sch A. Input'!G43:DX43,'Sch A. Input'!$G$14:$DX$14,"One-time",'Sch A. Input'!$G$13:$DX$13,'Sch B. Weekly Output'!$E$9)</f>
        <v>0</v>
      </c>
      <c r="H40" s="216">
        <f t="shared" si="2"/>
        <v>0</v>
      </c>
      <c r="I40" s="213"/>
      <c r="J40" s="217">
        <f>IFERROR(-'Sch D. Workings'!AF45,'Sch D. Workings'!AF45)</f>
        <v>0</v>
      </c>
      <c r="L40" s="88"/>
    </row>
    <row r="41" spans="2:12" x14ac:dyDescent="0.2">
      <c r="B41" s="177" t="str">
        <f>IF('Sch A. Input'!B44="","",'Sch A. Input'!B44)</f>
        <v/>
      </c>
      <c r="C41" s="178" t="str">
        <f>IF('Sch A. Input'!C44="","",'Sch A. Input'!C44)</f>
        <v/>
      </c>
      <c r="D41" s="179" t="str">
        <f>IF('Sch A. Input'!D44="","",'Sch A. Input'!D44)</f>
        <v/>
      </c>
      <c r="E41" s="179">
        <f>IF('Sch A. Input'!E44="","",MIN('Sch A. Input'!E44,'Sch A. Input'!F44))</f>
        <v>42917</v>
      </c>
      <c r="F41" s="215">
        <f>SUMIFS('Sch A. Input'!G44:DX44,'Sch A. Input'!$G$14:$DX$14,"Recurring",'Sch A. Input'!$G$13:$DX$13,$E$9)</f>
        <v>0</v>
      </c>
      <c r="G41" s="215">
        <f>SUMIFS('Sch A. Input'!G44:DX44,'Sch A. Input'!$G$14:$DX$14,"One-time",'Sch A. Input'!$G$13:$DX$13,'Sch B. Weekly Output'!$E$9)</f>
        <v>0</v>
      </c>
      <c r="H41" s="216">
        <f t="shared" si="2"/>
        <v>0</v>
      </c>
      <c r="I41" s="213"/>
      <c r="J41" s="217">
        <f>IFERROR(-'Sch D. Workings'!AF46,'Sch D. Workings'!AF46)</f>
        <v>0</v>
      </c>
      <c r="L41" s="88"/>
    </row>
    <row r="42" spans="2:12" x14ac:dyDescent="0.2">
      <c r="B42" s="177" t="str">
        <f>IF('Sch A. Input'!B45="","",'Sch A. Input'!B45)</f>
        <v/>
      </c>
      <c r="C42" s="178" t="str">
        <f>IF('Sch A. Input'!C45="","",'Sch A. Input'!C45)</f>
        <v/>
      </c>
      <c r="D42" s="179" t="str">
        <f>IF('Sch A. Input'!D45="","",'Sch A. Input'!D45)</f>
        <v/>
      </c>
      <c r="E42" s="179">
        <f>IF('Sch A. Input'!E45="","",MIN('Sch A. Input'!E45,'Sch A. Input'!F45))</f>
        <v>42917</v>
      </c>
      <c r="F42" s="215">
        <f>SUMIFS('Sch A. Input'!G45:DX45,'Sch A. Input'!$G$14:$DX$14,"Recurring",'Sch A. Input'!$G$13:$DX$13,$E$9)</f>
        <v>0</v>
      </c>
      <c r="G42" s="215">
        <f>SUMIFS('Sch A. Input'!G45:DX45,'Sch A. Input'!$G$14:$DX$14,"One-time",'Sch A. Input'!$G$13:$DX$13,'Sch B. Weekly Output'!$E$9)</f>
        <v>0</v>
      </c>
      <c r="H42" s="216">
        <f t="shared" si="2"/>
        <v>0</v>
      </c>
      <c r="I42" s="213"/>
      <c r="J42" s="217">
        <f>IFERROR(-'Sch D. Workings'!AF47,'Sch D. Workings'!AF47)</f>
        <v>0</v>
      </c>
      <c r="L42" s="88"/>
    </row>
    <row r="43" spans="2:12" x14ac:dyDescent="0.2">
      <c r="B43" s="177" t="str">
        <f>IF('Sch A. Input'!B46="","",'Sch A. Input'!B46)</f>
        <v/>
      </c>
      <c r="C43" s="178" t="str">
        <f>IF('Sch A. Input'!C46="","",'Sch A. Input'!C46)</f>
        <v/>
      </c>
      <c r="D43" s="179" t="str">
        <f>IF('Sch A. Input'!D46="","",'Sch A. Input'!D46)</f>
        <v/>
      </c>
      <c r="E43" s="179">
        <f>IF('Sch A. Input'!E46="","",MIN('Sch A. Input'!E46,'Sch A. Input'!F46))</f>
        <v>42917</v>
      </c>
      <c r="F43" s="215">
        <f>SUMIFS('Sch A. Input'!G46:DX46,'Sch A. Input'!$G$14:$DX$14,"Recurring",'Sch A. Input'!$G$13:$DX$13,$E$9)</f>
        <v>0</v>
      </c>
      <c r="G43" s="215">
        <f>SUMIFS('Sch A. Input'!G46:DX46,'Sch A. Input'!$G$14:$DX$14,"One-time",'Sch A. Input'!$G$13:$DX$13,'Sch B. Weekly Output'!$E$9)</f>
        <v>0</v>
      </c>
      <c r="H43" s="216">
        <f t="shared" si="2"/>
        <v>0</v>
      </c>
      <c r="I43" s="213"/>
      <c r="J43" s="217">
        <f>IFERROR(-'Sch D. Workings'!AF48,'Sch D. Workings'!AF48)</f>
        <v>0</v>
      </c>
      <c r="L43" s="88"/>
    </row>
    <row r="44" spans="2:12" x14ac:dyDescent="0.2">
      <c r="B44" s="177" t="str">
        <f>IF('Sch A. Input'!B47="","",'Sch A. Input'!B47)</f>
        <v/>
      </c>
      <c r="C44" s="178" t="str">
        <f>IF('Sch A. Input'!C47="","",'Sch A. Input'!C47)</f>
        <v/>
      </c>
      <c r="D44" s="179" t="str">
        <f>IF('Sch A. Input'!D47="","",'Sch A. Input'!D47)</f>
        <v/>
      </c>
      <c r="E44" s="179">
        <f>IF('Sch A. Input'!E47="","",MIN('Sch A. Input'!E47,'Sch A. Input'!F47))</f>
        <v>42917</v>
      </c>
      <c r="F44" s="215">
        <f>SUMIFS('Sch A. Input'!G47:DX47,'Sch A. Input'!$G$14:$DX$14,"Recurring",'Sch A. Input'!$G$13:$DX$13,$E$9)</f>
        <v>0</v>
      </c>
      <c r="G44" s="215">
        <f>SUMIFS('Sch A. Input'!G47:DX47,'Sch A. Input'!$G$14:$DX$14,"One-time",'Sch A. Input'!$G$13:$DX$13,'Sch B. Weekly Output'!$E$9)</f>
        <v>0</v>
      </c>
      <c r="H44" s="216">
        <f t="shared" si="2"/>
        <v>0</v>
      </c>
      <c r="I44" s="213"/>
      <c r="J44" s="217">
        <f>IFERROR(-'Sch D. Workings'!AF49,'Sch D. Workings'!AF49)</f>
        <v>0</v>
      </c>
      <c r="L44" s="88"/>
    </row>
    <row r="45" spans="2:12" x14ac:dyDescent="0.2">
      <c r="B45" s="177" t="str">
        <f>IF('Sch A. Input'!B48="","",'Sch A. Input'!B48)</f>
        <v/>
      </c>
      <c r="C45" s="178" t="str">
        <f>IF('Sch A. Input'!C48="","",'Sch A. Input'!C48)</f>
        <v/>
      </c>
      <c r="D45" s="179" t="str">
        <f>IF('Sch A. Input'!D48="","",'Sch A. Input'!D48)</f>
        <v/>
      </c>
      <c r="E45" s="179">
        <f>IF('Sch A. Input'!E48="","",MIN('Sch A. Input'!E48,'Sch A. Input'!F48))</f>
        <v>42917</v>
      </c>
      <c r="F45" s="215">
        <f>SUMIFS('Sch A. Input'!G48:DX48,'Sch A. Input'!$G$14:$DX$14,"Recurring",'Sch A. Input'!$G$13:$DX$13,$E$9)</f>
        <v>0</v>
      </c>
      <c r="G45" s="215">
        <f>SUMIFS('Sch A. Input'!G48:DX48,'Sch A. Input'!$G$14:$DX$14,"One-time",'Sch A. Input'!$G$13:$DX$13,'Sch B. Weekly Output'!$E$9)</f>
        <v>0</v>
      </c>
      <c r="H45" s="216">
        <f t="shared" si="2"/>
        <v>0</v>
      </c>
      <c r="I45" s="213"/>
      <c r="J45" s="217">
        <f>IFERROR(-'Sch D. Workings'!AF50,'Sch D. Workings'!AF50)</f>
        <v>0</v>
      </c>
      <c r="L45" s="88"/>
    </row>
    <row r="46" spans="2:12" x14ac:dyDescent="0.2">
      <c r="B46" s="177" t="str">
        <f>IF('Sch A. Input'!B49="","",'Sch A. Input'!B49)</f>
        <v/>
      </c>
      <c r="C46" s="178" t="str">
        <f>IF('Sch A. Input'!C49="","",'Sch A. Input'!C49)</f>
        <v/>
      </c>
      <c r="D46" s="179" t="str">
        <f>IF('Sch A. Input'!D49="","",'Sch A. Input'!D49)</f>
        <v/>
      </c>
      <c r="E46" s="179">
        <f>IF('Sch A. Input'!E49="","",MIN('Sch A. Input'!E49,'Sch A. Input'!F49))</f>
        <v>42917</v>
      </c>
      <c r="F46" s="215">
        <f>SUMIFS('Sch A. Input'!G49:DX49,'Sch A. Input'!$G$14:$DX$14,"Recurring",'Sch A. Input'!$G$13:$DX$13,$E$9)</f>
        <v>0</v>
      </c>
      <c r="G46" s="215">
        <f>SUMIFS('Sch A. Input'!G49:DX49,'Sch A. Input'!$G$14:$DX$14,"One-time",'Sch A. Input'!$G$13:$DX$13,'Sch B. Weekly Output'!$E$9)</f>
        <v>0</v>
      </c>
      <c r="H46" s="216">
        <f t="shared" si="2"/>
        <v>0</v>
      </c>
      <c r="I46" s="213"/>
      <c r="J46" s="217">
        <f>IFERROR(-'Sch D. Workings'!AF51,'Sch D. Workings'!AF51)</f>
        <v>0</v>
      </c>
      <c r="L46" s="88"/>
    </row>
    <row r="47" spans="2:12" x14ac:dyDescent="0.2">
      <c r="B47" s="177" t="str">
        <f>IF('Sch A. Input'!B50="","",'Sch A. Input'!B50)</f>
        <v/>
      </c>
      <c r="C47" s="178" t="str">
        <f>IF('Sch A. Input'!C50="","",'Sch A. Input'!C50)</f>
        <v/>
      </c>
      <c r="D47" s="179" t="str">
        <f>IF('Sch A. Input'!D50="","",'Sch A. Input'!D50)</f>
        <v/>
      </c>
      <c r="E47" s="179">
        <f>IF('Sch A. Input'!E50="","",MIN('Sch A. Input'!E50,'Sch A. Input'!F50))</f>
        <v>42917</v>
      </c>
      <c r="F47" s="215">
        <f>SUMIFS('Sch A. Input'!G50:DX50,'Sch A. Input'!$G$14:$DX$14,"Recurring",'Sch A. Input'!$G$13:$DX$13,$E$9)</f>
        <v>0</v>
      </c>
      <c r="G47" s="215">
        <f>SUMIFS('Sch A. Input'!G50:DX50,'Sch A. Input'!$G$14:$DX$14,"One-time",'Sch A. Input'!$G$13:$DX$13,'Sch B. Weekly Output'!$E$9)</f>
        <v>0</v>
      </c>
      <c r="H47" s="216">
        <f t="shared" si="2"/>
        <v>0</v>
      </c>
      <c r="I47" s="213"/>
      <c r="J47" s="217">
        <f>IFERROR(-'Sch D. Workings'!AF52,'Sch D. Workings'!AF52)</f>
        <v>0</v>
      </c>
      <c r="L47" s="88"/>
    </row>
    <row r="48" spans="2:12" x14ac:dyDescent="0.2">
      <c r="B48" s="177" t="str">
        <f>IF('Sch A. Input'!B51="","",'Sch A. Input'!B51)</f>
        <v/>
      </c>
      <c r="C48" s="178" t="str">
        <f>IF('Sch A. Input'!C51="","",'Sch A. Input'!C51)</f>
        <v/>
      </c>
      <c r="D48" s="179" t="str">
        <f>IF('Sch A. Input'!D51="","",'Sch A. Input'!D51)</f>
        <v/>
      </c>
      <c r="E48" s="179">
        <f>IF('Sch A. Input'!E51="","",MIN('Sch A. Input'!E51,'Sch A. Input'!F51))</f>
        <v>42917</v>
      </c>
      <c r="F48" s="215">
        <f>SUMIFS('Sch A. Input'!G51:DX51,'Sch A. Input'!$G$14:$DX$14,"Recurring",'Sch A. Input'!$G$13:$DX$13,$E$9)</f>
        <v>0</v>
      </c>
      <c r="G48" s="215">
        <f>SUMIFS('Sch A. Input'!G51:DX51,'Sch A. Input'!$G$14:$DX$14,"One-time",'Sch A. Input'!$G$13:$DX$13,'Sch B. Weekly Output'!$E$9)</f>
        <v>0</v>
      </c>
      <c r="H48" s="216">
        <f t="shared" si="2"/>
        <v>0</v>
      </c>
      <c r="I48" s="213"/>
      <c r="J48" s="217">
        <f>IFERROR(-'Sch D. Workings'!AF53,'Sch D. Workings'!AF53)</f>
        <v>0</v>
      </c>
      <c r="L48" s="88"/>
    </row>
    <row r="49" spans="2:12" x14ac:dyDescent="0.2">
      <c r="B49" s="177" t="str">
        <f>IF('Sch A. Input'!B52="","",'Sch A. Input'!B52)</f>
        <v/>
      </c>
      <c r="C49" s="178" t="str">
        <f>IF('Sch A. Input'!C52="","",'Sch A. Input'!C52)</f>
        <v/>
      </c>
      <c r="D49" s="179" t="str">
        <f>IF('Sch A. Input'!D52="","",'Sch A. Input'!D52)</f>
        <v/>
      </c>
      <c r="E49" s="179">
        <f>IF('Sch A. Input'!E52="","",MIN('Sch A. Input'!E52,'Sch A. Input'!F52))</f>
        <v>42917</v>
      </c>
      <c r="F49" s="215">
        <f>SUMIFS('Sch A. Input'!G52:DX52,'Sch A. Input'!$G$14:$DX$14,"Recurring",'Sch A. Input'!$G$13:$DX$13,$E$9)</f>
        <v>0</v>
      </c>
      <c r="G49" s="215">
        <f>SUMIFS('Sch A. Input'!G52:DX52,'Sch A. Input'!$G$14:$DX$14,"One-time",'Sch A. Input'!$G$13:$DX$13,'Sch B. Weekly Output'!$E$9)</f>
        <v>0</v>
      </c>
      <c r="H49" s="216">
        <f t="shared" si="2"/>
        <v>0</v>
      </c>
      <c r="I49" s="213"/>
      <c r="J49" s="217">
        <f>IFERROR(-'Sch D. Workings'!AF54,'Sch D. Workings'!AF54)</f>
        <v>0</v>
      </c>
      <c r="L49" s="88"/>
    </row>
    <row r="50" spans="2:12" x14ac:dyDescent="0.2">
      <c r="B50" s="177" t="str">
        <f>IF('Sch A. Input'!B53="","",'Sch A. Input'!B53)</f>
        <v/>
      </c>
      <c r="C50" s="178" t="str">
        <f>IF('Sch A. Input'!C53="","",'Sch A. Input'!C53)</f>
        <v/>
      </c>
      <c r="D50" s="179" t="str">
        <f>IF('Sch A. Input'!D53="","",'Sch A. Input'!D53)</f>
        <v/>
      </c>
      <c r="E50" s="179">
        <f>IF('Sch A. Input'!E53="","",MIN('Sch A. Input'!E53,'Sch A. Input'!F53))</f>
        <v>42917</v>
      </c>
      <c r="F50" s="215">
        <f>SUMIFS('Sch A. Input'!G53:DX53,'Sch A. Input'!$G$14:$DX$14,"Recurring",'Sch A. Input'!$G$13:$DX$13,$E$9)</f>
        <v>0</v>
      </c>
      <c r="G50" s="215">
        <f>SUMIFS('Sch A. Input'!G53:DX53,'Sch A. Input'!$G$14:$DX$14,"One-time",'Sch A. Input'!$G$13:$DX$13,'Sch B. Weekly Output'!$E$9)</f>
        <v>0</v>
      </c>
      <c r="H50" s="216">
        <f t="shared" si="2"/>
        <v>0</v>
      </c>
      <c r="I50" s="213"/>
      <c r="J50" s="217">
        <f>IFERROR(-'Sch D. Workings'!AF55,'Sch D. Workings'!AF55)</f>
        <v>0</v>
      </c>
      <c r="L50" s="88"/>
    </row>
    <row r="51" spans="2:12" x14ac:dyDescent="0.2">
      <c r="B51" s="177" t="str">
        <f>IF('Sch A. Input'!B54="","",'Sch A. Input'!B54)</f>
        <v/>
      </c>
      <c r="C51" s="178" t="str">
        <f>IF('Sch A. Input'!C54="","",'Sch A. Input'!C54)</f>
        <v/>
      </c>
      <c r="D51" s="179" t="str">
        <f>IF('Sch A. Input'!D54="","",'Sch A. Input'!D54)</f>
        <v/>
      </c>
      <c r="E51" s="179">
        <f>IF('Sch A. Input'!E54="","",MIN('Sch A. Input'!E54,'Sch A. Input'!F54))</f>
        <v>42917</v>
      </c>
      <c r="F51" s="215">
        <f>SUMIFS('Sch A. Input'!G54:DX54,'Sch A. Input'!$G$14:$DX$14,"Recurring",'Sch A. Input'!$G$13:$DX$13,$E$9)</f>
        <v>0</v>
      </c>
      <c r="G51" s="215">
        <f>SUMIFS('Sch A. Input'!G54:DX54,'Sch A. Input'!$G$14:$DX$14,"One-time",'Sch A. Input'!$G$13:$DX$13,'Sch B. Weekly Output'!$E$9)</f>
        <v>0</v>
      </c>
      <c r="H51" s="216">
        <f t="shared" si="2"/>
        <v>0</v>
      </c>
      <c r="I51" s="213"/>
      <c r="J51" s="217">
        <f>IFERROR(-'Sch D. Workings'!AF56,'Sch D. Workings'!AF56)</f>
        <v>0</v>
      </c>
      <c r="L51" s="88"/>
    </row>
    <row r="52" spans="2:12" x14ac:dyDescent="0.2">
      <c r="B52" s="177" t="str">
        <f>IF('Sch A. Input'!B55="","",'Sch A. Input'!B55)</f>
        <v/>
      </c>
      <c r="C52" s="178" t="str">
        <f>IF('Sch A. Input'!C55="","",'Sch A. Input'!C55)</f>
        <v/>
      </c>
      <c r="D52" s="179" t="str">
        <f>IF('Sch A. Input'!D55="","",'Sch A. Input'!D55)</f>
        <v/>
      </c>
      <c r="E52" s="179">
        <f>IF('Sch A. Input'!E55="","",MIN('Sch A. Input'!E55,'Sch A. Input'!F55))</f>
        <v>42917</v>
      </c>
      <c r="F52" s="215">
        <f>SUMIFS('Sch A. Input'!G55:DX55,'Sch A. Input'!$G$14:$DX$14,"Recurring",'Sch A. Input'!$G$13:$DX$13,$E$9)</f>
        <v>0</v>
      </c>
      <c r="G52" s="215">
        <f>SUMIFS('Sch A. Input'!G55:DX55,'Sch A. Input'!$G$14:$DX$14,"One-time",'Sch A. Input'!$G$13:$DX$13,'Sch B. Weekly Output'!$E$9)</f>
        <v>0</v>
      </c>
      <c r="H52" s="216">
        <f t="shared" si="2"/>
        <v>0</v>
      </c>
      <c r="I52" s="213"/>
      <c r="J52" s="217">
        <f>IFERROR(-'Sch D. Workings'!AF57,'Sch D. Workings'!AF57)</f>
        <v>0</v>
      </c>
      <c r="L52" s="88"/>
    </row>
    <row r="53" spans="2:12" x14ac:dyDescent="0.2">
      <c r="B53" s="177" t="str">
        <f>IF('Sch A. Input'!B56="","",'Sch A. Input'!B56)</f>
        <v/>
      </c>
      <c r="C53" s="178" t="str">
        <f>IF('Sch A. Input'!C56="","",'Sch A. Input'!C56)</f>
        <v/>
      </c>
      <c r="D53" s="179" t="str">
        <f>IF('Sch A. Input'!D56="","",'Sch A. Input'!D56)</f>
        <v/>
      </c>
      <c r="E53" s="179">
        <f>IF('Sch A. Input'!E56="","",MIN('Sch A. Input'!E56,'Sch A. Input'!F56))</f>
        <v>42917</v>
      </c>
      <c r="F53" s="215">
        <f>SUMIFS('Sch A. Input'!G56:DX56,'Sch A. Input'!$G$14:$DX$14,"Recurring",'Sch A. Input'!$G$13:$DX$13,$E$9)</f>
        <v>0</v>
      </c>
      <c r="G53" s="215">
        <f>SUMIFS('Sch A. Input'!G56:DX56,'Sch A. Input'!$G$14:$DX$14,"One-time",'Sch A. Input'!$G$13:$DX$13,'Sch B. Weekly Output'!$E$9)</f>
        <v>0</v>
      </c>
      <c r="H53" s="216">
        <f t="shared" si="2"/>
        <v>0</v>
      </c>
      <c r="I53" s="213"/>
      <c r="J53" s="217">
        <f>IFERROR(-'Sch D. Workings'!AF58,'Sch D. Workings'!AF58)</f>
        <v>0</v>
      </c>
      <c r="L53" s="88"/>
    </row>
    <row r="54" spans="2:12" x14ac:dyDescent="0.2">
      <c r="B54" s="177" t="str">
        <f>IF('Sch A. Input'!B57="","",'Sch A. Input'!B57)</f>
        <v/>
      </c>
      <c r="C54" s="178" t="str">
        <f>IF('Sch A. Input'!C57="","",'Sch A. Input'!C57)</f>
        <v/>
      </c>
      <c r="D54" s="179" t="str">
        <f>IF('Sch A. Input'!D57="","",'Sch A. Input'!D57)</f>
        <v/>
      </c>
      <c r="E54" s="179">
        <f>IF('Sch A. Input'!E57="","",MIN('Sch A. Input'!E57,'Sch A. Input'!F57))</f>
        <v>42917</v>
      </c>
      <c r="F54" s="215">
        <f>SUMIFS('Sch A. Input'!G57:DX57,'Sch A. Input'!$G$14:$DX$14,"Recurring",'Sch A. Input'!$G$13:$DX$13,$E$9)</f>
        <v>0</v>
      </c>
      <c r="G54" s="215">
        <f>SUMIFS('Sch A. Input'!G57:DX57,'Sch A. Input'!$G$14:$DX$14,"One-time",'Sch A. Input'!$G$13:$DX$13,'Sch B. Weekly Output'!$E$9)</f>
        <v>0</v>
      </c>
      <c r="H54" s="216">
        <f t="shared" si="2"/>
        <v>0</v>
      </c>
      <c r="I54" s="213"/>
      <c r="J54" s="217">
        <f>IFERROR(-'Sch D. Workings'!AF59,'Sch D. Workings'!AF59)</f>
        <v>0</v>
      </c>
      <c r="L54" s="88"/>
    </row>
    <row r="55" spans="2:12" x14ac:dyDescent="0.2">
      <c r="B55" s="177" t="str">
        <f>IF('Sch A. Input'!B58="","",'Sch A. Input'!B58)</f>
        <v/>
      </c>
      <c r="C55" s="178" t="str">
        <f>IF('Sch A. Input'!C58="","",'Sch A. Input'!C58)</f>
        <v/>
      </c>
      <c r="D55" s="179" t="str">
        <f>IF('Sch A. Input'!D58="","",'Sch A. Input'!D58)</f>
        <v/>
      </c>
      <c r="E55" s="179">
        <f>IF('Sch A. Input'!E58="","",MIN('Sch A. Input'!E58,'Sch A. Input'!F58))</f>
        <v>42917</v>
      </c>
      <c r="F55" s="215">
        <f>SUMIFS('Sch A. Input'!G58:DX58,'Sch A. Input'!$G$14:$DX$14,"Recurring",'Sch A. Input'!$G$13:$DX$13,$E$9)</f>
        <v>0</v>
      </c>
      <c r="G55" s="215">
        <f>SUMIFS('Sch A. Input'!G58:DX58,'Sch A. Input'!$G$14:$DX$14,"One-time",'Sch A. Input'!$G$13:$DX$13,'Sch B. Weekly Output'!$E$9)</f>
        <v>0</v>
      </c>
      <c r="H55" s="216">
        <f t="shared" si="2"/>
        <v>0</v>
      </c>
      <c r="I55" s="213"/>
      <c r="J55" s="217">
        <f>IFERROR(-'Sch D. Workings'!AF60,'Sch D. Workings'!AF60)</f>
        <v>0</v>
      </c>
      <c r="L55" s="88"/>
    </row>
    <row r="56" spans="2:12" x14ac:dyDescent="0.2">
      <c r="B56" s="177" t="str">
        <f>IF('Sch A. Input'!B59="","",'Sch A. Input'!B59)</f>
        <v/>
      </c>
      <c r="C56" s="178" t="str">
        <f>IF('Sch A. Input'!C59="","",'Sch A. Input'!C59)</f>
        <v/>
      </c>
      <c r="D56" s="179" t="str">
        <f>IF('Sch A. Input'!D59="","",'Sch A. Input'!D59)</f>
        <v/>
      </c>
      <c r="E56" s="179">
        <f>IF('Sch A. Input'!E59="","",MIN('Sch A. Input'!E59,'Sch A. Input'!F59))</f>
        <v>42917</v>
      </c>
      <c r="F56" s="215">
        <f>SUMIFS('Sch A. Input'!G59:DX59,'Sch A. Input'!$G$14:$DX$14,"Recurring",'Sch A. Input'!$G$13:$DX$13,$E$9)</f>
        <v>0</v>
      </c>
      <c r="G56" s="215">
        <f>SUMIFS('Sch A. Input'!G59:DX59,'Sch A. Input'!$G$14:$DX$14,"One-time",'Sch A. Input'!$G$13:$DX$13,'Sch B. Weekly Output'!$E$9)</f>
        <v>0</v>
      </c>
      <c r="H56" s="216">
        <f t="shared" si="2"/>
        <v>0</v>
      </c>
      <c r="I56" s="213"/>
      <c r="J56" s="217">
        <f>IFERROR(-'Sch D. Workings'!AF61,'Sch D. Workings'!AF61)</f>
        <v>0</v>
      </c>
      <c r="L56" s="88"/>
    </row>
    <row r="57" spans="2:12" x14ac:dyDescent="0.2">
      <c r="B57" s="177" t="str">
        <f>IF('Sch A. Input'!B60="","",'Sch A. Input'!B60)</f>
        <v/>
      </c>
      <c r="C57" s="178" t="str">
        <f>IF('Sch A. Input'!C60="","",'Sch A. Input'!C60)</f>
        <v/>
      </c>
      <c r="D57" s="179" t="str">
        <f>IF('Sch A. Input'!D60="","",'Sch A. Input'!D60)</f>
        <v/>
      </c>
      <c r="E57" s="179">
        <f>IF('Sch A. Input'!E60="","",MIN('Sch A. Input'!E60,'Sch A. Input'!F60))</f>
        <v>42917</v>
      </c>
      <c r="F57" s="215">
        <f>SUMIFS('Sch A. Input'!G60:DX60,'Sch A. Input'!$G$14:$DX$14,"Recurring",'Sch A. Input'!$G$13:$DX$13,$E$9)</f>
        <v>0</v>
      </c>
      <c r="G57" s="215">
        <f>SUMIFS('Sch A. Input'!G60:DX60,'Sch A. Input'!$G$14:$DX$14,"One-time",'Sch A. Input'!$G$13:$DX$13,'Sch B. Weekly Output'!$E$9)</f>
        <v>0</v>
      </c>
      <c r="H57" s="216">
        <f t="shared" si="2"/>
        <v>0</v>
      </c>
      <c r="I57" s="213"/>
      <c r="J57" s="217">
        <f>IFERROR(-'Sch D. Workings'!AF62,'Sch D. Workings'!AF62)</f>
        <v>0</v>
      </c>
      <c r="L57" s="88"/>
    </row>
    <row r="58" spans="2:12" x14ac:dyDescent="0.2">
      <c r="B58" s="177" t="str">
        <f>IF('Sch A. Input'!B61="","",'Sch A. Input'!B61)</f>
        <v/>
      </c>
      <c r="C58" s="178" t="str">
        <f>IF('Sch A. Input'!C61="","",'Sch A. Input'!C61)</f>
        <v/>
      </c>
      <c r="D58" s="179" t="str">
        <f>IF('Sch A. Input'!D61="","",'Sch A. Input'!D61)</f>
        <v/>
      </c>
      <c r="E58" s="179">
        <f>IF('Sch A. Input'!E61="","",MIN('Sch A. Input'!E61,'Sch A. Input'!F61))</f>
        <v>42917</v>
      </c>
      <c r="F58" s="215">
        <f>SUMIFS('Sch A. Input'!G61:DX61,'Sch A. Input'!$G$14:$DX$14,"Recurring",'Sch A. Input'!$G$13:$DX$13,$E$9)</f>
        <v>0</v>
      </c>
      <c r="G58" s="215">
        <f>SUMIFS('Sch A. Input'!G61:DX61,'Sch A. Input'!$G$14:$DX$14,"One-time",'Sch A. Input'!$G$13:$DX$13,'Sch B. Weekly Output'!$E$9)</f>
        <v>0</v>
      </c>
      <c r="H58" s="216">
        <f t="shared" si="2"/>
        <v>0</v>
      </c>
      <c r="I58" s="213"/>
      <c r="J58" s="217">
        <f>IFERROR(-'Sch D. Workings'!AF63,'Sch D. Workings'!AF63)</f>
        <v>0</v>
      </c>
      <c r="L58" s="88"/>
    </row>
    <row r="59" spans="2:12" x14ac:dyDescent="0.2">
      <c r="B59" s="177" t="str">
        <f>IF('Sch A. Input'!B62="","",'Sch A. Input'!B62)</f>
        <v/>
      </c>
      <c r="C59" s="178" t="str">
        <f>IF('Sch A. Input'!C62="","",'Sch A. Input'!C62)</f>
        <v/>
      </c>
      <c r="D59" s="179" t="str">
        <f>IF('Sch A. Input'!D62="","",'Sch A. Input'!D62)</f>
        <v/>
      </c>
      <c r="E59" s="179">
        <f>IF('Sch A. Input'!E62="","",MIN('Sch A. Input'!E62,'Sch A. Input'!F62))</f>
        <v>42917</v>
      </c>
      <c r="F59" s="215">
        <f>SUMIFS('Sch A. Input'!G62:DX62,'Sch A. Input'!$G$14:$DX$14,"Recurring",'Sch A. Input'!$G$13:$DX$13,$E$9)</f>
        <v>0</v>
      </c>
      <c r="G59" s="215">
        <f>SUMIFS('Sch A. Input'!G62:DX62,'Sch A. Input'!$G$14:$DX$14,"One-time",'Sch A. Input'!$G$13:$DX$13,'Sch B. Weekly Output'!$E$9)</f>
        <v>0</v>
      </c>
      <c r="H59" s="216">
        <f t="shared" si="2"/>
        <v>0</v>
      </c>
      <c r="I59" s="213"/>
      <c r="J59" s="217">
        <f>IFERROR(-'Sch D. Workings'!AF64,'Sch D. Workings'!AF64)</f>
        <v>0</v>
      </c>
      <c r="L59" s="88"/>
    </row>
    <row r="60" spans="2:12" x14ac:dyDescent="0.2">
      <c r="B60" s="177" t="str">
        <f>IF('Sch A. Input'!B63="","",'Sch A. Input'!B63)</f>
        <v/>
      </c>
      <c r="C60" s="178" t="str">
        <f>IF('Sch A. Input'!C63="","",'Sch A. Input'!C63)</f>
        <v/>
      </c>
      <c r="D60" s="179" t="str">
        <f>IF('Sch A. Input'!D63="","",'Sch A. Input'!D63)</f>
        <v/>
      </c>
      <c r="E60" s="179">
        <f>IF('Sch A. Input'!E63="","",MIN('Sch A. Input'!E63,'Sch A. Input'!F63))</f>
        <v>42917</v>
      </c>
      <c r="F60" s="215">
        <f>SUMIFS('Sch A. Input'!G63:DX63,'Sch A. Input'!$G$14:$DX$14,"Recurring",'Sch A. Input'!$G$13:$DX$13,$E$9)</f>
        <v>0</v>
      </c>
      <c r="G60" s="215">
        <f>SUMIFS('Sch A. Input'!G63:DX63,'Sch A. Input'!$G$14:$DX$14,"One-time",'Sch A. Input'!$G$13:$DX$13,'Sch B. Weekly Output'!$E$9)</f>
        <v>0</v>
      </c>
      <c r="H60" s="216">
        <f t="shared" si="2"/>
        <v>0</v>
      </c>
      <c r="I60" s="213"/>
      <c r="J60" s="217">
        <f>IFERROR(-'Sch D. Workings'!AF65,'Sch D. Workings'!AF65)</f>
        <v>0</v>
      </c>
      <c r="L60" s="88"/>
    </row>
    <row r="61" spans="2:12" x14ac:dyDescent="0.2">
      <c r="B61" s="177" t="str">
        <f>IF('Sch A. Input'!B64="","",'Sch A. Input'!B64)</f>
        <v/>
      </c>
      <c r="C61" s="178" t="str">
        <f>IF('Sch A. Input'!C64="","",'Sch A. Input'!C64)</f>
        <v/>
      </c>
      <c r="D61" s="179" t="str">
        <f>IF('Sch A. Input'!D64="","",'Sch A. Input'!D64)</f>
        <v/>
      </c>
      <c r="E61" s="179">
        <f>IF('Sch A. Input'!E64="","",MIN('Sch A. Input'!E64,'Sch A. Input'!F64))</f>
        <v>42917</v>
      </c>
      <c r="F61" s="215">
        <f>SUMIFS('Sch A. Input'!G64:DX64,'Sch A. Input'!$G$14:$DX$14,"Recurring",'Sch A. Input'!$G$13:$DX$13,$E$9)</f>
        <v>0</v>
      </c>
      <c r="G61" s="215">
        <f>SUMIFS('Sch A. Input'!G64:DX64,'Sch A. Input'!$G$14:$DX$14,"One-time",'Sch A. Input'!$G$13:$DX$13,'Sch B. Weekly Output'!$E$9)</f>
        <v>0</v>
      </c>
      <c r="H61" s="216">
        <f t="shared" si="2"/>
        <v>0</v>
      </c>
      <c r="I61" s="213"/>
      <c r="J61" s="217">
        <f>IFERROR(-'Sch D. Workings'!AF66,'Sch D. Workings'!AF66)</f>
        <v>0</v>
      </c>
      <c r="L61" s="88"/>
    </row>
    <row r="62" spans="2:12" x14ac:dyDescent="0.2">
      <c r="B62" s="177" t="str">
        <f>IF('Sch A. Input'!B65="","",'Sch A. Input'!B65)</f>
        <v/>
      </c>
      <c r="C62" s="178" t="str">
        <f>IF('Sch A. Input'!C65="","",'Sch A. Input'!C65)</f>
        <v/>
      </c>
      <c r="D62" s="179" t="str">
        <f>IF('Sch A. Input'!D65="","",'Sch A. Input'!D65)</f>
        <v/>
      </c>
      <c r="E62" s="179">
        <f>IF('Sch A. Input'!E65="","",MIN('Sch A. Input'!E65,'Sch A. Input'!F65))</f>
        <v>42917</v>
      </c>
      <c r="F62" s="215">
        <f>SUMIFS('Sch A. Input'!G65:DX65,'Sch A. Input'!$G$14:$DX$14,"Recurring",'Sch A. Input'!$G$13:$DX$13,$E$9)</f>
        <v>0</v>
      </c>
      <c r="G62" s="215">
        <f>SUMIFS('Sch A. Input'!G65:DX65,'Sch A. Input'!$G$14:$DX$14,"One-time",'Sch A. Input'!$G$13:$DX$13,'Sch B. Weekly Output'!$E$9)</f>
        <v>0</v>
      </c>
      <c r="H62" s="216">
        <f t="shared" si="2"/>
        <v>0</v>
      </c>
      <c r="I62" s="213"/>
      <c r="J62" s="217">
        <f>IFERROR(-'Sch D. Workings'!AF67,'Sch D. Workings'!AF67)</f>
        <v>0</v>
      </c>
      <c r="L62" s="88"/>
    </row>
    <row r="63" spans="2:12" x14ac:dyDescent="0.2">
      <c r="B63" s="177" t="str">
        <f>IF('Sch A. Input'!B66="","",'Sch A. Input'!B66)</f>
        <v/>
      </c>
      <c r="C63" s="178" t="str">
        <f>IF('Sch A. Input'!C66="","",'Sch A. Input'!C66)</f>
        <v/>
      </c>
      <c r="D63" s="179" t="str">
        <f>IF('Sch A. Input'!D66="","",'Sch A. Input'!D66)</f>
        <v/>
      </c>
      <c r="E63" s="179">
        <f>IF('Sch A. Input'!E66="","",MIN('Sch A. Input'!E66,'Sch A. Input'!F66))</f>
        <v>42917</v>
      </c>
      <c r="F63" s="215">
        <f>SUMIFS('Sch A. Input'!G66:DX66,'Sch A. Input'!$G$14:$DX$14,"Recurring",'Sch A. Input'!$G$13:$DX$13,$E$9)</f>
        <v>0</v>
      </c>
      <c r="G63" s="215">
        <f>SUMIFS('Sch A. Input'!G66:DX66,'Sch A. Input'!$G$14:$DX$14,"One-time",'Sch A. Input'!$G$13:$DX$13,'Sch B. Weekly Output'!$E$9)</f>
        <v>0</v>
      </c>
      <c r="H63" s="216">
        <f t="shared" si="2"/>
        <v>0</v>
      </c>
      <c r="I63" s="213"/>
      <c r="J63" s="217">
        <f>IFERROR(-'Sch D. Workings'!AF68,'Sch D. Workings'!AF68)</f>
        <v>0</v>
      </c>
      <c r="L63" s="88"/>
    </row>
    <row r="64" spans="2:12" x14ac:dyDescent="0.2">
      <c r="B64" s="177" t="str">
        <f>IF('Sch A. Input'!B67="","",'Sch A. Input'!B67)</f>
        <v/>
      </c>
      <c r="C64" s="178" t="str">
        <f>IF('Sch A. Input'!C67="","",'Sch A. Input'!C67)</f>
        <v/>
      </c>
      <c r="D64" s="179" t="str">
        <f>IF('Sch A. Input'!D67="","",'Sch A. Input'!D67)</f>
        <v/>
      </c>
      <c r="E64" s="179">
        <f>IF('Sch A. Input'!E67="","",MIN('Sch A. Input'!E67,'Sch A. Input'!F67))</f>
        <v>42917</v>
      </c>
      <c r="F64" s="215">
        <f>SUMIFS('Sch A. Input'!G67:DX67,'Sch A. Input'!$G$14:$DX$14,"Recurring",'Sch A. Input'!$G$13:$DX$13,$E$9)</f>
        <v>0</v>
      </c>
      <c r="G64" s="215">
        <f>SUMIFS('Sch A. Input'!G67:DX67,'Sch A. Input'!$G$14:$DX$14,"One-time",'Sch A. Input'!$G$13:$DX$13,'Sch B. Weekly Output'!$E$9)</f>
        <v>0</v>
      </c>
      <c r="H64" s="216">
        <f t="shared" si="2"/>
        <v>0</v>
      </c>
      <c r="I64" s="213"/>
      <c r="J64" s="217">
        <f>IFERROR(-'Sch D. Workings'!AF69,'Sch D. Workings'!AF69)</f>
        <v>0</v>
      </c>
      <c r="L64" s="88"/>
    </row>
    <row r="65" spans="2:12" x14ac:dyDescent="0.2">
      <c r="B65" s="177" t="str">
        <f>IF('Sch A. Input'!B68="","",'Sch A. Input'!B68)</f>
        <v/>
      </c>
      <c r="C65" s="178" t="str">
        <f>IF('Sch A. Input'!C68="","",'Sch A. Input'!C68)</f>
        <v/>
      </c>
      <c r="D65" s="179" t="str">
        <f>IF('Sch A. Input'!D68="","",'Sch A. Input'!D68)</f>
        <v/>
      </c>
      <c r="E65" s="179">
        <f>IF('Sch A. Input'!E68="","",MIN('Sch A. Input'!E68,'Sch A. Input'!F68))</f>
        <v>42917</v>
      </c>
      <c r="F65" s="215">
        <f>SUMIFS('Sch A. Input'!G68:DX68,'Sch A. Input'!$G$14:$DX$14,"Recurring",'Sch A. Input'!$G$13:$DX$13,$E$9)</f>
        <v>0</v>
      </c>
      <c r="G65" s="215">
        <f>SUMIFS('Sch A. Input'!G68:DX68,'Sch A. Input'!$G$14:$DX$14,"One-time",'Sch A. Input'!$G$13:$DX$13,'Sch B. Weekly Output'!$E$9)</f>
        <v>0</v>
      </c>
      <c r="H65" s="216">
        <f t="shared" si="2"/>
        <v>0</v>
      </c>
      <c r="I65" s="213"/>
      <c r="J65" s="217">
        <f>IFERROR(-'Sch D. Workings'!AF70,'Sch D. Workings'!AF70)</f>
        <v>0</v>
      </c>
      <c r="L65" s="88"/>
    </row>
    <row r="66" spans="2:12" x14ac:dyDescent="0.2">
      <c r="B66" s="177" t="str">
        <f>IF('Sch A. Input'!B69="","",'Sch A. Input'!B69)</f>
        <v/>
      </c>
      <c r="C66" s="178" t="str">
        <f>IF('Sch A. Input'!C69="","",'Sch A. Input'!C69)</f>
        <v/>
      </c>
      <c r="D66" s="179" t="str">
        <f>IF('Sch A. Input'!D69="","",'Sch A. Input'!D69)</f>
        <v/>
      </c>
      <c r="E66" s="179">
        <f>IF('Sch A. Input'!E69="","",MIN('Sch A. Input'!E69,'Sch A. Input'!F69))</f>
        <v>42917</v>
      </c>
      <c r="F66" s="215">
        <f>SUMIFS('Sch A. Input'!G69:DX69,'Sch A. Input'!$G$14:$DX$14,"Recurring",'Sch A. Input'!$G$13:$DX$13,$E$9)</f>
        <v>0</v>
      </c>
      <c r="G66" s="215">
        <f>SUMIFS('Sch A. Input'!G69:DX69,'Sch A. Input'!$G$14:$DX$14,"One-time",'Sch A. Input'!$G$13:$DX$13,'Sch B. Weekly Output'!$E$9)</f>
        <v>0</v>
      </c>
      <c r="H66" s="216">
        <f t="shared" si="2"/>
        <v>0</v>
      </c>
      <c r="I66" s="213"/>
      <c r="J66" s="217">
        <f>IFERROR(-'Sch D. Workings'!AF71,'Sch D. Workings'!AF71)</f>
        <v>0</v>
      </c>
      <c r="L66" s="88"/>
    </row>
    <row r="67" spans="2:12" x14ac:dyDescent="0.2">
      <c r="B67" s="177" t="str">
        <f>IF('Sch A. Input'!B70="","",'Sch A. Input'!B70)</f>
        <v/>
      </c>
      <c r="C67" s="178" t="str">
        <f>IF('Sch A. Input'!C70="","",'Sch A. Input'!C70)</f>
        <v/>
      </c>
      <c r="D67" s="179" t="str">
        <f>IF('Sch A. Input'!D70="","",'Sch A. Input'!D70)</f>
        <v/>
      </c>
      <c r="E67" s="179">
        <f>IF('Sch A. Input'!E70="","",MIN('Sch A. Input'!E70,'Sch A. Input'!F70))</f>
        <v>42917</v>
      </c>
      <c r="F67" s="215">
        <f>SUMIFS('Sch A. Input'!G70:DX70,'Sch A. Input'!$G$14:$DX$14,"Recurring",'Sch A. Input'!$G$13:$DX$13,$E$9)</f>
        <v>0</v>
      </c>
      <c r="G67" s="215">
        <f>SUMIFS('Sch A. Input'!G70:DX70,'Sch A. Input'!$G$14:$DX$14,"One-time",'Sch A. Input'!$G$13:$DX$13,'Sch B. Weekly Output'!$E$9)</f>
        <v>0</v>
      </c>
      <c r="H67" s="216">
        <f t="shared" si="2"/>
        <v>0</v>
      </c>
      <c r="I67" s="213"/>
      <c r="J67" s="217">
        <f>IFERROR(-'Sch D. Workings'!AF72,'Sch D. Workings'!AF72)</f>
        <v>0</v>
      </c>
      <c r="L67" s="88"/>
    </row>
    <row r="68" spans="2:12" x14ac:dyDescent="0.2">
      <c r="B68" s="177" t="str">
        <f>IF('Sch A. Input'!B71="","",'Sch A. Input'!B71)</f>
        <v/>
      </c>
      <c r="C68" s="178" t="str">
        <f>IF('Sch A. Input'!C71="","",'Sch A. Input'!C71)</f>
        <v/>
      </c>
      <c r="D68" s="179" t="str">
        <f>IF('Sch A. Input'!D71="","",'Sch A. Input'!D71)</f>
        <v/>
      </c>
      <c r="E68" s="179">
        <f>IF('Sch A. Input'!E71="","",MIN('Sch A. Input'!E71,'Sch A. Input'!F71))</f>
        <v>42917</v>
      </c>
      <c r="F68" s="215">
        <f>SUMIFS('Sch A. Input'!G71:DX71,'Sch A. Input'!$G$14:$DX$14,"Recurring",'Sch A. Input'!$G$13:$DX$13,$E$9)</f>
        <v>0</v>
      </c>
      <c r="G68" s="215">
        <f>SUMIFS('Sch A. Input'!G71:DX71,'Sch A. Input'!$G$14:$DX$14,"One-time",'Sch A. Input'!$G$13:$DX$13,'Sch B. Weekly Output'!$E$9)</f>
        <v>0</v>
      </c>
      <c r="H68" s="216">
        <f t="shared" si="2"/>
        <v>0</v>
      </c>
      <c r="I68" s="213"/>
      <c r="J68" s="217">
        <f>IFERROR(-'Sch D. Workings'!AF73,'Sch D. Workings'!AF73)</f>
        <v>0</v>
      </c>
      <c r="L68" s="88"/>
    </row>
    <row r="69" spans="2:12" x14ac:dyDescent="0.2">
      <c r="B69" s="177" t="str">
        <f>IF('Sch A. Input'!B72="","",'Sch A. Input'!B72)</f>
        <v/>
      </c>
      <c r="C69" s="178" t="str">
        <f>IF('Sch A. Input'!C72="","",'Sch A. Input'!C72)</f>
        <v/>
      </c>
      <c r="D69" s="179" t="str">
        <f>IF('Sch A. Input'!D72="","",'Sch A. Input'!D72)</f>
        <v/>
      </c>
      <c r="E69" s="179">
        <f>IF('Sch A. Input'!E72="","",MIN('Sch A. Input'!E72,'Sch A. Input'!F72))</f>
        <v>42917</v>
      </c>
      <c r="F69" s="215">
        <f>SUMIFS('Sch A. Input'!G72:DX72,'Sch A. Input'!$G$14:$DX$14,"Recurring",'Sch A. Input'!$G$13:$DX$13,$E$9)</f>
        <v>0</v>
      </c>
      <c r="G69" s="215">
        <f>SUMIFS('Sch A. Input'!G72:DX72,'Sch A. Input'!$G$14:$DX$14,"One-time",'Sch A. Input'!$G$13:$DX$13,'Sch B. Weekly Output'!$E$9)</f>
        <v>0</v>
      </c>
      <c r="H69" s="216">
        <f t="shared" si="2"/>
        <v>0</v>
      </c>
      <c r="I69" s="213"/>
      <c r="J69" s="217">
        <f>IFERROR(-'Sch D. Workings'!AF74,'Sch D. Workings'!AF74)</f>
        <v>0</v>
      </c>
      <c r="L69" s="88"/>
    </row>
    <row r="70" spans="2:12" x14ac:dyDescent="0.2">
      <c r="B70" s="177" t="str">
        <f>IF('Sch A. Input'!B73="","",'Sch A. Input'!B73)</f>
        <v/>
      </c>
      <c r="C70" s="178" t="str">
        <f>IF('Sch A. Input'!C73="","",'Sch A. Input'!C73)</f>
        <v/>
      </c>
      <c r="D70" s="179" t="str">
        <f>IF('Sch A. Input'!D73="","",'Sch A. Input'!D73)</f>
        <v/>
      </c>
      <c r="E70" s="179">
        <f>IF('Sch A. Input'!E73="","",MIN('Sch A. Input'!E73,'Sch A. Input'!F73))</f>
        <v>42917</v>
      </c>
      <c r="F70" s="215">
        <f>SUMIFS('Sch A. Input'!G73:DX73,'Sch A. Input'!$G$14:$DX$14,"Recurring",'Sch A. Input'!$G$13:$DX$13,$E$9)</f>
        <v>0</v>
      </c>
      <c r="G70" s="215">
        <f>SUMIFS('Sch A. Input'!G73:DX73,'Sch A. Input'!$G$14:$DX$14,"One-time",'Sch A. Input'!$G$13:$DX$13,'Sch B. Weekly Output'!$E$9)</f>
        <v>0</v>
      </c>
      <c r="H70" s="216">
        <f t="shared" si="2"/>
        <v>0</v>
      </c>
      <c r="I70" s="213"/>
      <c r="J70" s="217">
        <f>IFERROR(-'Sch D. Workings'!AF75,'Sch D. Workings'!AF75)</f>
        <v>0</v>
      </c>
      <c r="L70" s="88"/>
    </row>
    <row r="71" spans="2:12" x14ac:dyDescent="0.2">
      <c r="B71" s="177" t="str">
        <f>IF('Sch A. Input'!B74="","",'Sch A. Input'!B74)</f>
        <v/>
      </c>
      <c r="C71" s="178" t="str">
        <f>IF('Sch A. Input'!C74="","",'Sch A. Input'!C74)</f>
        <v/>
      </c>
      <c r="D71" s="179" t="str">
        <f>IF('Sch A. Input'!D74="","",'Sch A. Input'!D74)</f>
        <v/>
      </c>
      <c r="E71" s="179">
        <f>IF('Sch A. Input'!E74="","",MIN('Sch A. Input'!E74,'Sch A. Input'!F74))</f>
        <v>42917</v>
      </c>
      <c r="F71" s="215">
        <f>SUMIFS('Sch A. Input'!G74:DX74,'Sch A. Input'!$G$14:$DX$14,"Recurring",'Sch A. Input'!$G$13:$DX$13,$E$9)</f>
        <v>0</v>
      </c>
      <c r="G71" s="215">
        <f>SUMIFS('Sch A. Input'!G74:DX74,'Sch A. Input'!$G$14:$DX$14,"One-time",'Sch A. Input'!$G$13:$DX$13,'Sch B. Weekly Output'!$E$9)</f>
        <v>0</v>
      </c>
      <c r="H71" s="216">
        <f t="shared" si="2"/>
        <v>0</v>
      </c>
      <c r="I71" s="213"/>
      <c r="J71" s="217">
        <f>IFERROR(-'Sch D. Workings'!AF76,'Sch D. Workings'!AF76)</f>
        <v>0</v>
      </c>
      <c r="L71" s="88"/>
    </row>
    <row r="72" spans="2:12" x14ac:dyDescent="0.2">
      <c r="B72" s="177" t="str">
        <f>IF('Sch A. Input'!B75="","",'Sch A. Input'!B75)</f>
        <v/>
      </c>
      <c r="C72" s="178" t="str">
        <f>IF('Sch A. Input'!C75="","",'Sch A. Input'!C75)</f>
        <v/>
      </c>
      <c r="D72" s="179" t="str">
        <f>IF('Sch A. Input'!D75="","",'Sch A. Input'!D75)</f>
        <v/>
      </c>
      <c r="E72" s="179">
        <f>IF('Sch A. Input'!E75="","",MIN('Sch A. Input'!E75,'Sch A. Input'!F75))</f>
        <v>42917</v>
      </c>
      <c r="F72" s="215">
        <f>SUMIFS('Sch A. Input'!G75:DX75,'Sch A. Input'!$G$14:$DX$14,"Recurring",'Sch A. Input'!$G$13:$DX$13,$E$9)</f>
        <v>0</v>
      </c>
      <c r="G72" s="215">
        <f>SUMIFS('Sch A. Input'!G75:DX75,'Sch A. Input'!$G$14:$DX$14,"One-time",'Sch A. Input'!$G$13:$DX$13,'Sch B. Weekly Output'!$E$9)</f>
        <v>0</v>
      </c>
      <c r="H72" s="216">
        <f t="shared" si="2"/>
        <v>0</v>
      </c>
      <c r="I72" s="213"/>
      <c r="J72" s="217">
        <f>IFERROR(-'Sch D. Workings'!AF77,'Sch D. Workings'!AF77)</f>
        <v>0</v>
      </c>
      <c r="L72" s="88"/>
    </row>
    <row r="73" spans="2:12" x14ac:dyDescent="0.2">
      <c r="B73" s="177" t="str">
        <f>IF('Sch A. Input'!B76="","",'Sch A. Input'!B76)</f>
        <v/>
      </c>
      <c r="C73" s="178" t="str">
        <f>IF('Sch A. Input'!C76="","",'Sch A. Input'!C76)</f>
        <v/>
      </c>
      <c r="D73" s="179" t="str">
        <f>IF('Sch A. Input'!D76="","",'Sch A. Input'!D76)</f>
        <v/>
      </c>
      <c r="E73" s="179">
        <f>IF('Sch A. Input'!E76="","",MIN('Sch A. Input'!E76,'Sch A. Input'!F76))</f>
        <v>42917</v>
      </c>
      <c r="F73" s="215">
        <f>SUMIFS('Sch A. Input'!G76:DX76,'Sch A. Input'!$G$14:$DX$14,"Recurring",'Sch A. Input'!$G$13:$DX$13,$E$9)</f>
        <v>0</v>
      </c>
      <c r="G73" s="215">
        <f>SUMIFS('Sch A. Input'!G76:DX76,'Sch A. Input'!$G$14:$DX$14,"One-time",'Sch A. Input'!$G$13:$DX$13,'Sch B. Weekly Output'!$E$9)</f>
        <v>0</v>
      </c>
      <c r="H73" s="216">
        <f t="shared" si="2"/>
        <v>0</v>
      </c>
      <c r="I73" s="213"/>
      <c r="J73" s="217">
        <f>IFERROR(-'Sch D. Workings'!AF78,'Sch D. Workings'!AF78)</f>
        <v>0</v>
      </c>
      <c r="L73" s="88"/>
    </row>
    <row r="74" spans="2:12" x14ac:dyDescent="0.2">
      <c r="B74" s="177" t="str">
        <f>IF('Sch A. Input'!B77="","",'Sch A. Input'!B77)</f>
        <v/>
      </c>
      <c r="C74" s="178" t="str">
        <f>IF('Sch A. Input'!C77="","",'Sch A. Input'!C77)</f>
        <v/>
      </c>
      <c r="D74" s="179" t="str">
        <f>IF('Sch A. Input'!D77="","",'Sch A. Input'!D77)</f>
        <v/>
      </c>
      <c r="E74" s="179">
        <f>IF('Sch A. Input'!E77="","",MIN('Sch A. Input'!E77,'Sch A. Input'!F77))</f>
        <v>42917</v>
      </c>
      <c r="F74" s="215">
        <f>SUMIFS('Sch A. Input'!G77:DX77,'Sch A. Input'!$G$14:$DX$14,"Recurring",'Sch A. Input'!$G$13:$DX$13,$E$9)</f>
        <v>0</v>
      </c>
      <c r="G74" s="215">
        <f>SUMIFS('Sch A. Input'!G77:DX77,'Sch A. Input'!$G$14:$DX$14,"One-time",'Sch A. Input'!$G$13:$DX$13,'Sch B. Weekly Output'!$E$9)</f>
        <v>0</v>
      </c>
      <c r="H74" s="216">
        <f t="shared" si="2"/>
        <v>0</v>
      </c>
      <c r="I74" s="213"/>
      <c r="J74" s="217">
        <f>IFERROR(-'Sch D. Workings'!AF79,'Sch D. Workings'!AF79)</f>
        <v>0</v>
      </c>
      <c r="L74" s="88"/>
    </row>
    <row r="75" spans="2:12" x14ac:dyDescent="0.2">
      <c r="B75" s="177" t="str">
        <f>IF('Sch A. Input'!B78="","",'Sch A. Input'!B78)</f>
        <v/>
      </c>
      <c r="C75" s="178" t="str">
        <f>IF('Sch A. Input'!C78="","",'Sch A. Input'!C78)</f>
        <v/>
      </c>
      <c r="D75" s="179" t="str">
        <f>IF('Sch A. Input'!D78="","",'Sch A. Input'!D78)</f>
        <v/>
      </c>
      <c r="E75" s="179">
        <f>IF('Sch A. Input'!E78="","",MIN('Sch A. Input'!E78,'Sch A. Input'!F78))</f>
        <v>42917</v>
      </c>
      <c r="F75" s="215">
        <f>SUMIFS('Sch A. Input'!G78:DX78,'Sch A. Input'!$G$14:$DX$14,"Recurring",'Sch A. Input'!$G$13:$DX$13,$E$9)</f>
        <v>0</v>
      </c>
      <c r="G75" s="215">
        <f>SUMIFS('Sch A. Input'!G78:DX78,'Sch A. Input'!$G$14:$DX$14,"One-time",'Sch A. Input'!$G$13:$DX$13,'Sch B. Weekly Output'!$E$9)</f>
        <v>0</v>
      </c>
      <c r="H75" s="216">
        <f t="shared" si="2"/>
        <v>0</v>
      </c>
      <c r="I75" s="213"/>
      <c r="J75" s="217">
        <f>IFERROR(-'Sch D. Workings'!AF80,'Sch D. Workings'!AF80)</f>
        <v>0</v>
      </c>
      <c r="L75" s="88"/>
    </row>
    <row r="76" spans="2:12" x14ac:dyDescent="0.2">
      <c r="B76" s="177" t="str">
        <f>IF('Sch A. Input'!B79="","",'Sch A. Input'!B79)</f>
        <v/>
      </c>
      <c r="C76" s="178" t="str">
        <f>IF('Sch A. Input'!C79="","",'Sch A. Input'!C79)</f>
        <v/>
      </c>
      <c r="D76" s="179" t="str">
        <f>IF('Sch A. Input'!D79="","",'Sch A. Input'!D79)</f>
        <v/>
      </c>
      <c r="E76" s="179">
        <f>IF('Sch A. Input'!E79="","",MIN('Sch A. Input'!E79,'Sch A. Input'!F79))</f>
        <v>42917</v>
      </c>
      <c r="F76" s="215">
        <f>SUMIFS('Sch A. Input'!G79:DX79,'Sch A. Input'!$G$14:$DX$14,"Recurring",'Sch A. Input'!$G$13:$DX$13,$E$9)</f>
        <v>0</v>
      </c>
      <c r="G76" s="215">
        <f>SUMIFS('Sch A. Input'!G79:DX79,'Sch A. Input'!$G$14:$DX$14,"One-time",'Sch A. Input'!$G$13:$DX$13,'Sch B. Weekly Output'!$E$9)</f>
        <v>0</v>
      </c>
      <c r="H76" s="216">
        <f t="shared" si="2"/>
        <v>0</v>
      </c>
      <c r="I76" s="213"/>
      <c r="J76" s="217">
        <f>IFERROR(-'Sch D. Workings'!AF81,'Sch D. Workings'!AF81)</f>
        <v>0</v>
      </c>
      <c r="L76" s="88"/>
    </row>
    <row r="77" spans="2:12" x14ac:dyDescent="0.2">
      <c r="B77" s="177" t="str">
        <f>IF('Sch A. Input'!B80="","",'Sch A. Input'!B80)</f>
        <v/>
      </c>
      <c r="C77" s="178" t="str">
        <f>IF('Sch A. Input'!C80="","",'Sch A. Input'!C80)</f>
        <v/>
      </c>
      <c r="D77" s="179" t="str">
        <f>IF('Sch A. Input'!D80="","",'Sch A. Input'!D80)</f>
        <v/>
      </c>
      <c r="E77" s="179">
        <f>IF('Sch A. Input'!E80="","",MIN('Sch A. Input'!E80,'Sch A. Input'!F80))</f>
        <v>42917</v>
      </c>
      <c r="F77" s="215">
        <f>SUMIFS('Sch A. Input'!G80:DX80,'Sch A. Input'!$G$14:$DX$14,"Recurring",'Sch A. Input'!$G$13:$DX$13,$E$9)</f>
        <v>0</v>
      </c>
      <c r="G77" s="215">
        <f>SUMIFS('Sch A. Input'!G80:DX80,'Sch A. Input'!$G$14:$DX$14,"One-time",'Sch A. Input'!$G$13:$DX$13,'Sch B. Weekly Output'!$E$9)</f>
        <v>0</v>
      </c>
      <c r="H77" s="216">
        <f t="shared" si="2"/>
        <v>0</v>
      </c>
      <c r="I77" s="213"/>
      <c r="J77" s="217">
        <f>IFERROR(-'Sch D. Workings'!AF82,'Sch D. Workings'!AF82)</f>
        <v>0</v>
      </c>
      <c r="L77" s="88"/>
    </row>
    <row r="78" spans="2:12" x14ac:dyDescent="0.2">
      <c r="B78" s="177" t="str">
        <f>IF('Sch A. Input'!B81="","",'Sch A. Input'!B81)</f>
        <v/>
      </c>
      <c r="C78" s="178" t="str">
        <f>IF('Sch A. Input'!C81="","",'Sch A. Input'!C81)</f>
        <v/>
      </c>
      <c r="D78" s="179" t="str">
        <f>IF('Sch A. Input'!D81="","",'Sch A. Input'!D81)</f>
        <v/>
      </c>
      <c r="E78" s="179">
        <f>IF('Sch A. Input'!E81="","",MIN('Sch A. Input'!E81,'Sch A. Input'!F81))</f>
        <v>42917</v>
      </c>
      <c r="F78" s="215">
        <f>SUMIFS('Sch A. Input'!G81:DX81,'Sch A. Input'!$G$14:$DX$14,"Recurring",'Sch A. Input'!$G$13:$DX$13,$E$9)</f>
        <v>0</v>
      </c>
      <c r="G78" s="215">
        <f>SUMIFS('Sch A. Input'!G81:DX81,'Sch A. Input'!$G$14:$DX$14,"One-time",'Sch A. Input'!$G$13:$DX$13,'Sch B. Weekly Output'!$E$9)</f>
        <v>0</v>
      </c>
      <c r="H78" s="216">
        <f t="shared" si="2"/>
        <v>0</v>
      </c>
      <c r="I78" s="213"/>
      <c r="J78" s="217">
        <f>IFERROR(-'Sch D. Workings'!AF83,'Sch D. Workings'!AF83)</f>
        <v>0</v>
      </c>
      <c r="L78" s="88"/>
    </row>
    <row r="79" spans="2:12" x14ac:dyDescent="0.2">
      <c r="B79" s="177" t="str">
        <f>IF('Sch A. Input'!B82="","",'Sch A. Input'!B82)</f>
        <v/>
      </c>
      <c r="C79" s="178" t="str">
        <f>IF('Sch A. Input'!C82="","",'Sch A. Input'!C82)</f>
        <v/>
      </c>
      <c r="D79" s="179" t="str">
        <f>IF('Sch A. Input'!D82="","",'Sch A. Input'!D82)</f>
        <v/>
      </c>
      <c r="E79" s="179">
        <f>IF('Sch A. Input'!E82="","",MIN('Sch A. Input'!E82,'Sch A. Input'!F82))</f>
        <v>42917</v>
      </c>
      <c r="F79" s="215">
        <f>SUMIFS('Sch A. Input'!G82:DX82,'Sch A. Input'!$G$14:$DX$14,"Recurring",'Sch A. Input'!$G$13:$DX$13,$E$9)</f>
        <v>0</v>
      </c>
      <c r="G79" s="215">
        <f>SUMIFS('Sch A. Input'!G82:DX82,'Sch A. Input'!$G$14:$DX$14,"One-time",'Sch A. Input'!$G$13:$DX$13,'Sch B. Weekly Output'!$E$9)</f>
        <v>0</v>
      </c>
      <c r="H79" s="216">
        <f t="shared" si="2"/>
        <v>0</v>
      </c>
      <c r="I79" s="213"/>
      <c r="J79" s="217">
        <f>IFERROR(-'Sch D. Workings'!AF84,'Sch D. Workings'!AF84)</f>
        <v>0</v>
      </c>
      <c r="L79" s="88"/>
    </row>
    <row r="80" spans="2:12" x14ac:dyDescent="0.2">
      <c r="B80" s="177" t="str">
        <f>IF('Sch A. Input'!B83="","",'Sch A. Input'!B83)</f>
        <v/>
      </c>
      <c r="C80" s="178" t="str">
        <f>IF('Sch A. Input'!C83="","",'Sch A. Input'!C83)</f>
        <v/>
      </c>
      <c r="D80" s="179" t="str">
        <f>IF('Sch A. Input'!D83="","",'Sch A. Input'!D83)</f>
        <v/>
      </c>
      <c r="E80" s="179">
        <f>IF('Sch A. Input'!E83="","",MIN('Sch A. Input'!E83,'Sch A. Input'!F83))</f>
        <v>42917</v>
      </c>
      <c r="F80" s="215">
        <f>SUMIFS('Sch A. Input'!G83:DX83,'Sch A. Input'!$G$14:$DX$14,"Recurring",'Sch A. Input'!$G$13:$DX$13,$E$9)</f>
        <v>0</v>
      </c>
      <c r="G80" s="215">
        <f>SUMIFS('Sch A. Input'!G83:DX83,'Sch A. Input'!$G$14:$DX$14,"One-time",'Sch A. Input'!$G$13:$DX$13,'Sch B. Weekly Output'!$E$9)</f>
        <v>0</v>
      </c>
      <c r="H80" s="216">
        <f t="shared" si="2"/>
        <v>0</v>
      </c>
      <c r="I80" s="213"/>
      <c r="J80" s="217">
        <f>IFERROR(-'Sch D. Workings'!AF85,'Sch D. Workings'!AF85)</f>
        <v>0</v>
      </c>
      <c r="L80" s="88"/>
    </row>
    <row r="81" spans="2:12" x14ac:dyDescent="0.2">
      <c r="B81" s="177" t="str">
        <f>IF('Sch A. Input'!B84="","",'Sch A. Input'!B84)</f>
        <v/>
      </c>
      <c r="C81" s="178" t="str">
        <f>IF('Sch A. Input'!C84="","",'Sch A. Input'!C84)</f>
        <v/>
      </c>
      <c r="D81" s="179" t="str">
        <f>IF('Sch A. Input'!D84="","",'Sch A. Input'!D84)</f>
        <v/>
      </c>
      <c r="E81" s="179">
        <f>IF('Sch A. Input'!E84="","",MIN('Sch A. Input'!E84,'Sch A. Input'!F84))</f>
        <v>42917</v>
      </c>
      <c r="F81" s="215">
        <f>SUMIFS('Sch A. Input'!G84:DX84,'Sch A. Input'!$G$14:$DX$14,"Recurring",'Sch A. Input'!$G$13:$DX$13,$E$9)</f>
        <v>0</v>
      </c>
      <c r="G81" s="215">
        <f>SUMIFS('Sch A. Input'!G84:DX84,'Sch A. Input'!$G$14:$DX$14,"One-time",'Sch A. Input'!$G$13:$DX$13,'Sch B. Weekly Output'!$E$9)</f>
        <v>0</v>
      </c>
      <c r="H81" s="216">
        <f t="shared" si="2"/>
        <v>0</v>
      </c>
      <c r="I81" s="213"/>
      <c r="J81" s="217">
        <f>IFERROR(-'Sch D. Workings'!AF86,'Sch D. Workings'!AF86)</f>
        <v>0</v>
      </c>
      <c r="L81" s="88"/>
    </row>
    <row r="82" spans="2:12" x14ac:dyDescent="0.2">
      <c r="B82" s="177" t="str">
        <f>IF('Sch A. Input'!B85="","",'Sch A. Input'!B85)</f>
        <v/>
      </c>
      <c r="C82" s="178" t="str">
        <f>IF('Sch A. Input'!C85="","",'Sch A. Input'!C85)</f>
        <v/>
      </c>
      <c r="D82" s="179" t="str">
        <f>IF('Sch A. Input'!D85="","",'Sch A. Input'!D85)</f>
        <v/>
      </c>
      <c r="E82" s="179">
        <f>IF('Sch A. Input'!E85="","",MIN('Sch A. Input'!E85,'Sch A. Input'!F85))</f>
        <v>42917</v>
      </c>
      <c r="F82" s="215">
        <f>SUMIFS('Sch A. Input'!G85:DX85,'Sch A. Input'!$G$14:$DX$14,"Recurring",'Sch A. Input'!$G$13:$DX$13,$E$9)</f>
        <v>0</v>
      </c>
      <c r="G82" s="215">
        <f>SUMIFS('Sch A. Input'!G85:DX85,'Sch A. Input'!$G$14:$DX$14,"One-time",'Sch A. Input'!$G$13:$DX$13,'Sch B. Weekly Output'!$E$9)</f>
        <v>0</v>
      </c>
      <c r="H82" s="216">
        <f t="shared" si="2"/>
        <v>0</v>
      </c>
      <c r="I82" s="213"/>
      <c r="J82" s="217">
        <f>IFERROR(-'Sch D. Workings'!AF87,'Sch D. Workings'!AF87)</f>
        <v>0</v>
      </c>
      <c r="L82" s="88"/>
    </row>
    <row r="83" spans="2:12" x14ac:dyDescent="0.2">
      <c r="B83" s="177" t="str">
        <f>IF('Sch A. Input'!B86="","",'Sch A. Input'!B86)</f>
        <v/>
      </c>
      <c r="C83" s="178" t="str">
        <f>IF('Sch A. Input'!C86="","",'Sch A. Input'!C86)</f>
        <v/>
      </c>
      <c r="D83" s="179" t="str">
        <f>IF('Sch A. Input'!D86="","",'Sch A. Input'!D86)</f>
        <v/>
      </c>
      <c r="E83" s="179">
        <f>IF('Sch A. Input'!E86="","",MIN('Sch A. Input'!E86,'Sch A. Input'!F86))</f>
        <v>42917</v>
      </c>
      <c r="F83" s="215">
        <f>SUMIFS('Sch A. Input'!G86:DX86,'Sch A. Input'!$G$14:$DX$14,"Recurring",'Sch A. Input'!$G$13:$DX$13,$E$9)</f>
        <v>0</v>
      </c>
      <c r="G83" s="215">
        <f>SUMIFS('Sch A. Input'!G86:DX86,'Sch A. Input'!$G$14:$DX$14,"One-time",'Sch A. Input'!$G$13:$DX$13,'Sch B. Weekly Output'!$E$9)</f>
        <v>0</v>
      </c>
      <c r="H83" s="216">
        <f t="shared" si="2"/>
        <v>0</v>
      </c>
      <c r="I83" s="213"/>
      <c r="J83" s="217">
        <f>IFERROR(-'Sch D. Workings'!AF88,'Sch D. Workings'!AF88)</f>
        <v>0</v>
      </c>
      <c r="L83" s="88"/>
    </row>
    <row r="84" spans="2:12" x14ac:dyDescent="0.2">
      <c r="B84" s="177" t="str">
        <f>IF('Sch A. Input'!B87="","",'Sch A. Input'!B87)</f>
        <v/>
      </c>
      <c r="C84" s="178" t="str">
        <f>IF('Sch A. Input'!C87="","",'Sch A. Input'!C87)</f>
        <v/>
      </c>
      <c r="D84" s="179" t="str">
        <f>IF('Sch A. Input'!D87="","",'Sch A. Input'!D87)</f>
        <v/>
      </c>
      <c r="E84" s="179">
        <f>IF('Sch A. Input'!E87="","",MIN('Sch A. Input'!E87,'Sch A. Input'!F87))</f>
        <v>42917</v>
      </c>
      <c r="F84" s="215">
        <f>SUMIFS('Sch A. Input'!G87:DX87,'Sch A. Input'!$G$14:$DX$14,"Recurring",'Sch A. Input'!$G$13:$DX$13,$E$9)</f>
        <v>0</v>
      </c>
      <c r="G84" s="215">
        <f>SUMIFS('Sch A. Input'!G87:DX87,'Sch A. Input'!$G$14:$DX$14,"One-time",'Sch A. Input'!$G$13:$DX$13,'Sch B. Weekly Output'!$E$9)</f>
        <v>0</v>
      </c>
      <c r="H84" s="216">
        <f t="shared" si="2"/>
        <v>0</v>
      </c>
      <c r="I84" s="213"/>
      <c r="J84" s="217">
        <f>IFERROR(-'Sch D. Workings'!AF89,'Sch D. Workings'!AF89)</f>
        <v>0</v>
      </c>
      <c r="L84" s="88"/>
    </row>
    <row r="85" spans="2:12" x14ac:dyDescent="0.2">
      <c r="B85" s="177" t="str">
        <f>IF('Sch A. Input'!B88="","",'Sch A. Input'!B88)</f>
        <v/>
      </c>
      <c r="C85" s="178" t="str">
        <f>IF('Sch A. Input'!C88="","",'Sch A. Input'!C88)</f>
        <v/>
      </c>
      <c r="D85" s="179" t="str">
        <f>IF('Sch A. Input'!D88="","",'Sch A. Input'!D88)</f>
        <v/>
      </c>
      <c r="E85" s="179">
        <f>IF('Sch A. Input'!E88="","",MIN('Sch A. Input'!E88,'Sch A. Input'!F88))</f>
        <v>42917</v>
      </c>
      <c r="F85" s="215">
        <f>SUMIFS('Sch A. Input'!G88:DX88,'Sch A. Input'!$G$14:$DX$14,"Recurring",'Sch A. Input'!$G$13:$DX$13,$E$9)</f>
        <v>0</v>
      </c>
      <c r="G85" s="215">
        <f>SUMIFS('Sch A. Input'!G88:DX88,'Sch A. Input'!$G$14:$DX$14,"One-time",'Sch A. Input'!$G$13:$DX$13,'Sch B. Weekly Output'!$E$9)</f>
        <v>0</v>
      </c>
      <c r="H85" s="216">
        <f t="shared" si="2"/>
        <v>0</v>
      </c>
      <c r="I85" s="213"/>
      <c r="J85" s="217">
        <f>IFERROR(-'Sch D. Workings'!AF90,'Sch D. Workings'!AF90)</f>
        <v>0</v>
      </c>
      <c r="L85" s="88"/>
    </row>
    <row r="86" spans="2:12" x14ac:dyDescent="0.2">
      <c r="B86" s="177" t="str">
        <f>IF('Sch A. Input'!B89="","",'Sch A. Input'!B89)</f>
        <v/>
      </c>
      <c r="C86" s="178" t="str">
        <f>IF('Sch A. Input'!C89="","",'Sch A. Input'!C89)</f>
        <v/>
      </c>
      <c r="D86" s="179" t="str">
        <f>IF('Sch A. Input'!D89="","",'Sch A. Input'!D89)</f>
        <v/>
      </c>
      <c r="E86" s="179">
        <f>IF('Sch A. Input'!E89="","",MIN('Sch A. Input'!E89,'Sch A. Input'!F89))</f>
        <v>42917</v>
      </c>
      <c r="F86" s="215">
        <f>SUMIFS('Sch A. Input'!G89:DX89,'Sch A. Input'!$G$14:$DX$14,"Recurring",'Sch A. Input'!$G$13:$DX$13,$E$9)</f>
        <v>0</v>
      </c>
      <c r="G86" s="215">
        <f>SUMIFS('Sch A. Input'!G89:DX89,'Sch A. Input'!$G$14:$DX$14,"One-time",'Sch A. Input'!$G$13:$DX$13,'Sch B. Weekly Output'!$E$9)</f>
        <v>0</v>
      </c>
      <c r="H86" s="216">
        <f t="shared" si="2"/>
        <v>0</v>
      </c>
      <c r="I86" s="213"/>
      <c r="J86" s="217">
        <f>IFERROR(-'Sch D. Workings'!AF91,'Sch D. Workings'!AF91)</f>
        <v>0</v>
      </c>
      <c r="L86" s="88"/>
    </row>
    <row r="87" spans="2:12" x14ac:dyDescent="0.2">
      <c r="B87" s="177" t="str">
        <f>IF('Sch A. Input'!B90="","",'Sch A. Input'!B90)</f>
        <v/>
      </c>
      <c r="C87" s="178" t="str">
        <f>IF('Sch A. Input'!C90="","",'Sch A. Input'!C90)</f>
        <v/>
      </c>
      <c r="D87" s="179" t="str">
        <f>IF('Sch A. Input'!D90="","",'Sch A. Input'!D90)</f>
        <v/>
      </c>
      <c r="E87" s="179">
        <f>IF('Sch A. Input'!E90="","",MIN('Sch A. Input'!E90,'Sch A. Input'!F90))</f>
        <v>42917</v>
      </c>
      <c r="F87" s="215">
        <f>SUMIFS('Sch A. Input'!G90:DX90,'Sch A. Input'!$G$14:$DX$14,"Recurring",'Sch A. Input'!$G$13:$DX$13,$E$9)</f>
        <v>0</v>
      </c>
      <c r="G87" s="215">
        <f>SUMIFS('Sch A. Input'!G90:DX90,'Sch A. Input'!$G$14:$DX$14,"One-time",'Sch A. Input'!$G$13:$DX$13,'Sch B. Weekly Output'!$E$9)</f>
        <v>0</v>
      </c>
      <c r="H87" s="216">
        <f t="shared" si="2"/>
        <v>0</v>
      </c>
      <c r="I87" s="213"/>
      <c r="J87" s="217">
        <f>IFERROR(-'Sch D. Workings'!AF92,'Sch D. Workings'!AF92)</f>
        <v>0</v>
      </c>
      <c r="L87" s="88"/>
    </row>
    <row r="88" spans="2:12" x14ac:dyDescent="0.2">
      <c r="B88" s="177" t="str">
        <f>IF('Sch A. Input'!B91="","",'Sch A. Input'!B91)</f>
        <v/>
      </c>
      <c r="C88" s="178" t="str">
        <f>IF('Sch A. Input'!C91="","",'Sch A. Input'!C91)</f>
        <v/>
      </c>
      <c r="D88" s="179" t="str">
        <f>IF('Sch A. Input'!D91="","",'Sch A. Input'!D91)</f>
        <v/>
      </c>
      <c r="E88" s="179">
        <f>IF('Sch A. Input'!E91="","",MIN('Sch A. Input'!E91,'Sch A. Input'!F91))</f>
        <v>42917</v>
      </c>
      <c r="F88" s="215">
        <f>SUMIFS('Sch A. Input'!G91:DX91,'Sch A. Input'!$G$14:$DX$14,"Recurring",'Sch A. Input'!$G$13:$DX$13,$E$9)</f>
        <v>0</v>
      </c>
      <c r="G88" s="215">
        <f>SUMIFS('Sch A. Input'!G91:DX91,'Sch A. Input'!$G$14:$DX$14,"One-time",'Sch A. Input'!$G$13:$DX$13,'Sch B. Weekly Output'!$E$9)</f>
        <v>0</v>
      </c>
      <c r="H88" s="216">
        <f t="shared" si="2"/>
        <v>0</v>
      </c>
      <c r="I88" s="213"/>
      <c r="J88" s="217">
        <f>IFERROR(-'Sch D. Workings'!AF93,'Sch D. Workings'!AF93)</f>
        <v>0</v>
      </c>
      <c r="L88" s="88"/>
    </row>
    <row r="89" spans="2:12" x14ac:dyDescent="0.2">
      <c r="B89" s="177" t="str">
        <f>IF('Sch A. Input'!B92="","",'Sch A. Input'!B92)</f>
        <v/>
      </c>
      <c r="C89" s="178" t="str">
        <f>IF('Sch A. Input'!C92="","",'Sch A. Input'!C92)</f>
        <v/>
      </c>
      <c r="D89" s="179" t="str">
        <f>IF('Sch A. Input'!D92="","",'Sch A. Input'!D92)</f>
        <v/>
      </c>
      <c r="E89" s="179">
        <f>IF('Sch A. Input'!E92="","",MIN('Sch A. Input'!E92,'Sch A. Input'!F92))</f>
        <v>42917</v>
      </c>
      <c r="F89" s="215">
        <f>SUMIFS('Sch A. Input'!G92:DX92,'Sch A. Input'!$G$14:$DX$14,"Recurring",'Sch A. Input'!$G$13:$DX$13,$E$9)</f>
        <v>0</v>
      </c>
      <c r="G89" s="215">
        <f>SUMIFS('Sch A. Input'!G92:DX92,'Sch A. Input'!$G$14:$DX$14,"One-time",'Sch A. Input'!$G$13:$DX$13,'Sch B. Weekly Output'!$E$9)</f>
        <v>0</v>
      </c>
      <c r="H89" s="216">
        <f t="shared" si="2"/>
        <v>0</v>
      </c>
      <c r="I89" s="213"/>
      <c r="J89" s="217">
        <f>IFERROR(-'Sch D. Workings'!AF94,'Sch D. Workings'!AF94)</f>
        <v>0</v>
      </c>
      <c r="L89" s="88"/>
    </row>
    <row r="90" spans="2:12" x14ac:dyDescent="0.2">
      <c r="B90" s="177" t="str">
        <f>IF('Sch A. Input'!B93="","",'Sch A. Input'!B93)</f>
        <v/>
      </c>
      <c r="C90" s="178" t="str">
        <f>IF('Sch A. Input'!C93="","",'Sch A. Input'!C93)</f>
        <v/>
      </c>
      <c r="D90" s="179" t="str">
        <f>IF('Sch A. Input'!D93="","",'Sch A. Input'!D93)</f>
        <v/>
      </c>
      <c r="E90" s="179">
        <f>IF('Sch A. Input'!E93="","",MIN('Sch A. Input'!E93,'Sch A. Input'!F93))</f>
        <v>42917</v>
      </c>
      <c r="F90" s="215">
        <f>SUMIFS('Sch A. Input'!G93:DX93,'Sch A. Input'!$G$14:$DX$14,"Recurring",'Sch A. Input'!$G$13:$DX$13,$E$9)</f>
        <v>0</v>
      </c>
      <c r="G90" s="215">
        <f>SUMIFS('Sch A. Input'!G93:DX93,'Sch A. Input'!$G$14:$DX$14,"One-time",'Sch A. Input'!$G$13:$DX$13,'Sch B. Weekly Output'!$E$9)</f>
        <v>0</v>
      </c>
      <c r="H90" s="216">
        <f t="shared" si="2"/>
        <v>0</v>
      </c>
      <c r="I90" s="213"/>
      <c r="J90" s="217">
        <f>IFERROR(-'Sch D. Workings'!AF95,'Sch D. Workings'!AF95)</f>
        <v>0</v>
      </c>
      <c r="L90" s="88"/>
    </row>
    <row r="91" spans="2:12" x14ac:dyDescent="0.2">
      <c r="B91" s="177" t="str">
        <f>IF('Sch A. Input'!B94="","",'Sch A. Input'!B94)</f>
        <v/>
      </c>
      <c r="C91" s="178" t="str">
        <f>IF('Sch A. Input'!C94="","",'Sch A. Input'!C94)</f>
        <v/>
      </c>
      <c r="D91" s="179" t="str">
        <f>IF('Sch A. Input'!D94="","",'Sch A. Input'!D94)</f>
        <v/>
      </c>
      <c r="E91" s="179">
        <f>IF('Sch A. Input'!E94="","",MIN('Sch A. Input'!E94,'Sch A. Input'!F94))</f>
        <v>42917</v>
      </c>
      <c r="F91" s="215">
        <f>SUMIFS('Sch A. Input'!G94:DX94,'Sch A. Input'!$G$14:$DX$14,"Recurring",'Sch A. Input'!$G$13:$DX$13,$E$9)</f>
        <v>0</v>
      </c>
      <c r="G91" s="215">
        <f>SUMIFS('Sch A. Input'!G94:DX94,'Sch A. Input'!$G$14:$DX$14,"One-time",'Sch A. Input'!$G$13:$DX$13,'Sch B. Weekly Output'!$E$9)</f>
        <v>0</v>
      </c>
      <c r="H91" s="216">
        <f t="shared" si="2"/>
        <v>0</v>
      </c>
      <c r="I91" s="213"/>
      <c r="J91" s="217">
        <f>IFERROR(-'Sch D. Workings'!AF96,'Sch D. Workings'!AF96)</f>
        <v>0</v>
      </c>
      <c r="L91" s="88"/>
    </row>
    <row r="92" spans="2:12" x14ac:dyDescent="0.2">
      <c r="B92" s="177" t="str">
        <f>IF('Sch A. Input'!B95="","",'Sch A. Input'!B95)</f>
        <v/>
      </c>
      <c r="C92" s="178" t="str">
        <f>IF('Sch A. Input'!C95="","",'Sch A. Input'!C95)</f>
        <v/>
      </c>
      <c r="D92" s="179" t="str">
        <f>IF('Sch A. Input'!D95="","",'Sch A. Input'!D95)</f>
        <v/>
      </c>
      <c r="E92" s="179">
        <f>IF('Sch A. Input'!E95="","",MIN('Sch A. Input'!E95,'Sch A. Input'!F95))</f>
        <v>42917</v>
      </c>
      <c r="F92" s="215">
        <f>SUMIFS('Sch A. Input'!G95:DX95,'Sch A. Input'!$G$14:$DX$14,"Recurring",'Sch A. Input'!$G$13:$DX$13,$E$9)</f>
        <v>0</v>
      </c>
      <c r="G92" s="215">
        <f>SUMIFS('Sch A. Input'!G95:DX95,'Sch A. Input'!$G$14:$DX$14,"One-time",'Sch A. Input'!$G$13:$DX$13,'Sch B. Weekly Output'!$E$9)</f>
        <v>0</v>
      </c>
      <c r="H92" s="216">
        <f t="shared" si="2"/>
        <v>0</v>
      </c>
      <c r="I92" s="213"/>
      <c r="J92" s="217">
        <f>IFERROR(-'Sch D. Workings'!AF97,'Sch D. Workings'!AF97)</f>
        <v>0</v>
      </c>
      <c r="L92" s="88"/>
    </row>
    <row r="93" spans="2:12" x14ac:dyDescent="0.2">
      <c r="B93" s="177" t="str">
        <f>IF('Sch A. Input'!B96="","",'Sch A. Input'!B96)</f>
        <v/>
      </c>
      <c r="C93" s="178" t="str">
        <f>IF('Sch A. Input'!C96="","",'Sch A. Input'!C96)</f>
        <v/>
      </c>
      <c r="D93" s="179" t="str">
        <f>IF('Sch A. Input'!D96="","",'Sch A. Input'!D96)</f>
        <v/>
      </c>
      <c r="E93" s="179">
        <f>IF('Sch A. Input'!E96="","",MIN('Sch A. Input'!E96,'Sch A. Input'!F96))</f>
        <v>42917</v>
      </c>
      <c r="F93" s="215">
        <f>SUMIFS('Sch A. Input'!G96:DX96,'Sch A. Input'!$G$14:$DX$14,"Recurring",'Sch A. Input'!$G$13:$DX$13,$E$9)</f>
        <v>0</v>
      </c>
      <c r="G93" s="215">
        <f>SUMIFS('Sch A. Input'!G96:DX96,'Sch A. Input'!$G$14:$DX$14,"One-time",'Sch A. Input'!$G$13:$DX$13,'Sch B. Weekly Output'!$E$9)</f>
        <v>0</v>
      </c>
      <c r="H93" s="216">
        <f t="shared" ref="H93:H111" si="3">SUM(F93:G93)</f>
        <v>0</v>
      </c>
      <c r="I93" s="213"/>
      <c r="J93" s="217">
        <f>IFERROR(-'Sch D. Workings'!AF98,'Sch D. Workings'!AF98)</f>
        <v>0</v>
      </c>
      <c r="L93" s="88"/>
    </row>
    <row r="94" spans="2:12" x14ac:dyDescent="0.2">
      <c r="B94" s="177" t="str">
        <f>IF('Sch A. Input'!B97="","",'Sch A. Input'!B97)</f>
        <v/>
      </c>
      <c r="C94" s="178" t="str">
        <f>IF('Sch A. Input'!C97="","",'Sch A. Input'!C97)</f>
        <v/>
      </c>
      <c r="D94" s="179" t="str">
        <f>IF('Sch A. Input'!D97="","",'Sch A. Input'!D97)</f>
        <v/>
      </c>
      <c r="E94" s="179">
        <f>IF('Sch A. Input'!E97="","",MIN('Sch A. Input'!E97,'Sch A. Input'!F97))</f>
        <v>42917</v>
      </c>
      <c r="F94" s="215">
        <f>SUMIFS('Sch A. Input'!G97:DX97,'Sch A. Input'!$G$14:$DX$14,"Recurring",'Sch A. Input'!$G$13:$DX$13,$E$9)</f>
        <v>0</v>
      </c>
      <c r="G94" s="215">
        <f>SUMIFS('Sch A. Input'!G97:DX97,'Sch A. Input'!$G$14:$DX$14,"One-time",'Sch A. Input'!$G$13:$DX$13,'Sch B. Weekly Output'!$E$9)</f>
        <v>0</v>
      </c>
      <c r="H94" s="216">
        <f t="shared" si="3"/>
        <v>0</v>
      </c>
      <c r="I94" s="213"/>
      <c r="J94" s="217">
        <f>IFERROR(-'Sch D. Workings'!AF99,'Sch D. Workings'!AF99)</f>
        <v>0</v>
      </c>
      <c r="L94" s="88"/>
    </row>
    <row r="95" spans="2:12" x14ac:dyDescent="0.2">
      <c r="B95" s="177" t="str">
        <f>IF('Sch A. Input'!B98="","",'Sch A. Input'!B98)</f>
        <v/>
      </c>
      <c r="C95" s="178" t="str">
        <f>IF('Sch A. Input'!C98="","",'Sch A. Input'!C98)</f>
        <v/>
      </c>
      <c r="D95" s="179" t="str">
        <f>IF('Sch A. Input'!D98="","",'Sch A. Input'!D98)</f>
        <v/>
      </c>
      <c r="E95" s="179">
        <f>IF('Sch A. Input'!E98="","",MIN('Sch A. Input'!E98,'Sch A. Input'!F98))</f>
        <v>42917</v>
      </c>
      <c r="F95" s="215">
        <f>SUMIFS('Sch A. Input'!G98:DX98,'Sch A. Input'!$G$14:$DX$14,"Recurring",'Sch A. Input'!$G$13:$DX$13,$E$9)</f>
        <v>0</v>
      </c>
      <c r="G95" s="215">
        <f>SUMIFS('Sch A. Input'!G98:DX98,'Sch A. Input'!$G$14:$DX$14,"One-time",'Sch A. Input'!$G$13:$DX$13,'Sch B. Weekly Output'!$E$9)</f>
        <v>0</v>
      </c>
      <c r="H95" s="216">
        <f t="shared" si="3"/>
        <v>0</v>
      </c>
      <c r="I95" s="213"/>
      <c r="J95" s="217">
        <f>IFERROR(-'Sch D. Workings'!AF100,'Sch D. Workings'!AF100)</f>
        <v>0</v>
      </c>
      <c r="L95" s="88"/>
    </row>
    <row r="96" spans="2:12" x14ac:dyDescent="0.2">
      <c r="B96" s="177" t="str">
        <f>IF('Sch A. Input'!B99="","",'Sch A. Input'!B99)</f>
        <v/>
      </c>
      <c r="C96" s="178" t="str">
        <f>IF('Sch A. Input'!C99="","",'Sch A. Input'!C99)</f>
        <v/>
      </c>
      <c r="D96" s="179" t="str">
        <f>IF('Sch A. Input'!D99="","",'Sch A. Input'!D99)</f>
        <v/>
      </c>
      <c r="E96" s="179">
        <f>IF('Sch A. Input'!E99="","",MIN('Sch A. Input'!E99,'Sch A. Input'!F99))</f>
        <v>42917</v>
      </c>
      <c r="F96" s="215">
        <f>SUMIFS('Sch A. Input'!G99:DX99,'Sch A. Input'!$G$14:$DX$14,"Recurring",'Sch A. Input'!$G$13:$DX$13,$E$9)</f>
        <v>0</v>
      </c>
      <c r="G96" s="215">
        <f>SUMIFS('Sch A. Input'!G99:DX99,'Sch A. Input'!$G$14:$DX$14,"One-time",'Sch A. Input'!$G$13:$DX$13,'Sch B. Weekly Output'!$E$9)</f>
        <v>0</v>
      </c>
      <c r="H96" s="216">
        <f t="shared" si="3"/>
        <v>0</v>
      </c>
      <c r="I96" s="213"/>
      <c r="J96" s="217">
        <f>IFERROR(-'Sch D. Workings'!AF101,'Sch D. Workings'!AF101)</f>
        <v>0</v>
      </c>
      <c r="L96" s="88"/>
    </row>
    <row r="97" spans="2:16" x14ac:dyDescent="0.2">
      <c r="B97" s="177" t="str">
        <f>IF('Sch A. Input'!B100="","",'Sch A. Input'!B100)</f>
        <v/>
      </c>
      <c r="C97" s="178" t="str">
        <f>IF('Sch A. Input'!C100="","",'Sch A. Input'!C100)</f>
        <v/>
      </c>
      <c r="D97" s="179" t="str">
        <f>IF('Sch A. Input'!D100="","",'Sch A. Input'!D100)</f>
        <v/>
      </c>
      <c r="E97" s="179">
        <f>IF('Sch A. Input'!E100="","",MIN('Sch A. Input'!E100,'Sch A. Input'!F100))</f>
        <v>42917</v>
      </c>
      <c r="F97" s="215">
        <f>SUMIFS('Sch A. Input'!G100:DX100,'Sch A. Input'!$G$14:$DX$14,"Recurring",'Sch A. Input'!$G$13:$DX$13,$E$9)</f>
        <v>0</v>
      </c>
      <c r="G97" s="215">
        <f>SUMIFS('Sch A. Input'!G100:DX100,'Sch A. Input'!$G$14:$DX$14,"One-time",'Sch A. Input'!$G$13:$DX$13,'Sch B. Weekly Output'!$E$9)</f>
        <v>0</v>
      </c>
      <c r="H97" s="216">
        <f t="shared" si="3"/>
        <v>0</v>
      </c>
      <c r="I97" s="213"/>
      <c r="J97" s="217">
        <f>IFERROR(-'Sch D. Workings'!AF102,'Sch D. Workings'!AF102)</f>
        <v>0</v>
      </c>
      <c r="L97" s="88"/>
    </row>
    <row r="98" spans="2:16" x14ac:dyDescent="0.2">
      <c r="B98" s="177" t="str">
        <f>IF('Sch A. Input'!B101="","",'Sch A. Input'!B101)</f>
        <v/>
      </c>
      <c r="C98" s="178" t="str">
        <f>IF('Sch A. Input'!C101="","",'Sch A. Input'!C101)</f>
        <v/>
      </c>
      <c r="D98" s="179" t="str">
        <f>IF('Sch A. Input'!D101="","",'Sch A. Input'!D101)</f>
        <v/>
      </c>
      <c r="E98" s="179">
        <f>IF('Sch A. Input'!E101="","",MIN('Sch A. Input'!E101,'Sch A. Input'!F101))</f>
        <v>42917</v>
      </c>
      <c r="F98" s="215">
        <f>SUMIFS('Sch A. Input'!G101:DX101,'Sch A. Input'!$G$14:$DX$14,"Recurring",'Sch A. Input'!$G$13:$DX$13,$E$9)</f>
        <v>0</v>
      </c>
      <c r="G98" s="215">
        <f>SUMIFS('Sch A. Input'!G101:DX101,'Sch A. Input'!$G$14:$DX$14,"One-time",'Sch A. Input'!$G$13:$DX$13,'Sch B. Weekly Output'!$E$9)</f>
        <v>0</v>
      </c>
      <c r="H98" s="216">
        <f t="shared" si="3"/>
        <v>0</v>
      </c>
      <c r="I98" s="213"/>
      <c r="J98" s="217">
        <f>IFERROR(-'Sch D. Workings'!AF103,'Sch D. Workings'!AF103)</f>
        <v>0</v>
      </c>
      <c r="L98" s="88"/>
    </row>
    <row r="99" spans="2:16" x14ac:dyDescent="0.2">
      <c r="B99" s="177" t="str">
        <f>IF('Sch A. Input'!B102="","",'Sch A. Input'!B102)</f>
        <v/>
      </c>
      <c r="C99" s="178" t="str">
        <f>IF('Sch A. Input'!C102="","",'Sch A. Input'!C102)</f>
        <v/>
      </c>
      <c r="D99" s="179" t="str">
        <f>IF('Sch A. Input'!D102="","",'Sch A. Input'!D102)</f>
        <v/>
      </c>
      <c r="E99" s="179">
        <f>IF('Sch A. Input'!E102="","",MIN('Sch A. Input'!E102,'Sch A. Input'!F102))</f>
        <v>42917</v>
      </c>
      <c r="F99" s="215">
        <f>SUMIFS('Sch A. Input'!G102:DX102,'Sch A. Input'!$G$14:$DX$14,"Recurring",'Sch A. Input'!$G$13:$DX$13,$E$9)</f>
        <v>0</v>
      </c>
      <c r="G99" s="215">
        <f>SUMIFS('Sch A. Input'!G102:DX102,'Sch A. Input'!$G$14:$DX$14,"One-time",'Sch A. Input'!$G$13:$DX$13,'Sch B. Weekly Output'!$E$9)</f>
        <v>0</v>
      </c>
      <c r="H99" s="216">
        <f t="shared" si="3"/>
        <v>0</v>
      </c>
      <c r="I99" s="213"/>
      <c r="J99" s="217">
        <f>IFERROR(-'Sch D. Workings'!AF104,'Sch D. Workings'!AF104)</f>
        <v>0</v>
      </c>
      <c r="L99" s="88"/>
    </row>
    <row r="100" spans="2:16" x14ac:dyDescent="0.2">
      <c r="B100" s="177" t="str">
        <f>IF('Sch A. Input'!B103="","",'Sch A. Input'!B103)</f>
        <v/>
      </c>
      <c r="C100" s="178" t="str">
        <f>IF('Sch A. Input'!C103="","",'Sch A. Input'!C103)</f>
        <v/>
      </c>
      <c r="D100" s="179" t="str">
        <f>IF('Sch A. Input'!D103="","",'Sch A. Input'!D103)</f>
        <v/>
      </c>
      <c r="E100" s="179">
        <f>IF('Sch A. Input'!E103="","",MIN('Sch A. Input'!E103,'Sch A. Input'!F103))</f>
        <v>42917</v>
      </c>
      <c r="F100" s="215">
        <f>SUMIFS('Sch A. Input'!G103:DX103,'Sch A. Input'!$G$14:$DX$14,"Recurring",'Sch A. Input'!$G$13:$DX$13,$E$9)</f>
        <v>0</v>
      </c>
      <c r="G100" s="215">
        <f>SUMIFS('Sch A. Input'!G103:DX103,'Sch A. Input'!$G$14:$DX$14,"One-time",'Sch A. Input'!$G$13:$DX$13,'Sch B. Weekly Output'!$E$9)</f>
        <v>0</v>
      </c>
      <c r="H100" s="216">
        <f t="shared" si="3"/>
        <v>0</v>
      </c>
      <c r="I100" s="213"/>
      <c r="J100" s="217">
        <f>IFERROR(-'Sch D. Workings'!AF105,'Sch D. Workings'!AF105)</f>
        <v>0</v>
      </c>
      <c r="L100" s="88"/>
    </row>
    <row r="101" spans="2:16" x14ac:dyDescent="0.2">
      <c r="B101" s="177" t="str">
        <f>IF('Sch A. Input'!B104="","",'Sch A. Input'!B104)</f>
        <v/>
      </c>
      <c r="C101" s="178" t="str">
        <f>IF('Sch A. Input'!C104="","",'Sch A. Input'!C104)</f>
        <v/>
      </c>
      <c r="D101" s="179" t="str">
        <f>IF('Sch A. Input'!D104="","",'Sch A. Input'!D104)</f>
        <v/>
      </c>
      <c r="E101" s="179">
        <f>IF('Sch A. Input'!E104="","",MIN('Sch A. Input'!E104,'Sch A. Input'!F104))</f>
        <v>42917</v>
      </c>
      <c r="F101" s="215">
        <f>SUMIFS('Sch A. Input'!G104:DX104,'Sch A. Input'!$G$14:$DX$14,"Recurring",'Sch A. Input'!$G$13:$DX$13,$E$9)</f>
        <v>0</v>
      </c>
      <c r="G101" s="215">
        <f>SUMIFS('Sch A. Input'!G104:DX104,'Sch A. Input'!$G$14:$DX$14,"One-time",'Sch A. Input'!$G$13:$DX$13,'Sch B. Weekly Output'!$E$9)</f>
        <v>0</v>
      </c>
      <c r="H101" s="216">
        <f t="shared" si="3"/>
        <v>0</v>
      </c>
      <c r="I101" s="213"/>
      <c r="J101" s="217">
        <f>IFERROR(-'Sch D. Workings'!AF106,'Sch D. Workings'!AF106)</f>
        <v>0</v>
      </c>
      <c r="L101" s="88"/>
    </row>
    <row r="102" spans="2:16" x14ac:dyDescent="0.2">
      <c r="B102" s="177" t="str">
        <f>IF('Sch A. Input'!B105="","",'Sch A. Input'!B105)</f>
        <v/>
      </c>
      <c r="C102" s="178" t="str">
        <f>IF('Sch A. Input'!C105="","",'Sch A. Input'!C105)</f>
        <v/>
      </c>
      <c r="D102" s="179" t="str">
        <f>IF('Sch A. Input'!D105="","",'Sch A. Input'!D105)</f>
        <v/>
      </c>
      <c r="E102" s="179">
        <f>IF('Sch A. Input'!E105="","",MIN('Sch A. Input'!E105,'Sch A. Input'!F105))</f>
        <v>42917</v>
      </c>
      <c r="F102" s="215">
        <f>SUMIFS('Sch A. Input'!G105:DX105,'Sch A. Input'!$G$14:$DX$14,"Recurring",'Sch A. Input'!$G$13:$DX$13,$E$9)</f>
        <v>0</v>
      </c>
      <c r="G102" s="215">
        <f>SUMIFS('Sch A. Input'!G105:DX105,'Sch A. Input'!$G$14:$DX$14,"One-time",'Sch A. Input'!$G$13:$DX$13,'Sch B. Weekly Output'!$E$9)</f>
        <v>0</v>
      </c>
      <c r="H102" s="216">
        <f t="shared" si="3"/>
        <v>0</v>
      </c>
      <c r="I102" s="213"/>
      <c r="J102" s="217">
        <f>IFERROR(-'Sch D. Workings'!AF107,'Sch D. Workings'!AF107)</f>
        <v>0</v>
      </c>
      <c r="L102" s="88"/>
    </row>
    <row r="103" spans="2:16" x14ac:dyDescent="0.2">
      <c r="B103" s="177" t="str">
        <f>IF('Sch A. Input'!B106="","",'Sch A. Input'!B106)</f>
        <v/>
      </c>
      <c r="C103" s="178" t="str">
        <f>IF('Sch A. Input'!C106="","",'Sch A. Input'!C106)</f>
        <v/>
      </c>
      <c r="D103" s="179" t="str">
        <f>IF('Sch A. Input'!D106="","",'Sch A. Input'!D106)</f>
        <v/>
      </c>
      <c r="E103" s="179">
        <f>IF('Sch A. Input'!E106="","",MIN('Sch A. Input'!E106,'Sch A. Input'!F106))</f>
        <v>42917</v>
      </c>
      <c r="F103" s="215">
        <f>SUMIFS('Sch A. Input'!G106:DX106,'Sch A. Input'!$G$14:$DX$14,"Recurring",'Sch A. Input'!$G$13:$DX$13,$E$9)</f>
        <v>0</v>
      </c>
      <c r="G103" s="215">
        <f>SUMIFS('Sch A. Input'!G106:DX106,'Sch A. Input'!$G$14:$DX$14,"One-time",'Sch A. Input'!$G$13:$DX$13,'Sch B. Weekly Output'!$E$9)</f>
        <v>0</v>
      </c>
      <c r="H103" s="216">
        <f t="shared" si="3"/>
        <v>0</v>
      </c>
      <c r="I103" s="213"/>
      <c r="J103" s="217">
        <f>IFERROR(-'Sch D. Workings'!AF108,'Sch D. Workings'!AF108)</f>
        <v>0</v>
      </c>
      <c r="L103" s="88"/>
    </row>
    <row r="104" spans="2:16" x14ac:dyDescent="0.2">
      <c r="B104" s="177" t="str">
        <f>IF('Sch A. Input'!B107="","",'Sch A. Input'!B107)</f>
        <v/>
      </c>
      <c r="C104" s="178" t="str">
        <f>IF('Sch A. Input'!C107="","",'Sch A. Input'!C107)</f>
        <v/>
      </c>
      <c r="D104" s="179" t="str">
        <f>IF('Sch A. Input'!D107="","",'Sch A. Input'!D107)</f>
        <v/>
      </c>
      <c r="E104" s="179">
        <f>IF('Sch A. Input'!E107="","",MIN('Sch A. Input'!E107,'Sch A. Input'!F107))</f>
        <v>42917</v>
      </c>
      <c r="F104" s="215">
        <f>SUMIFS('Sch A. Input'!G107:DX107,'Sch A. Input'!$G$14:$DX$14,"Recurring",'Sch A. Input'!$G$13:$DX$13,$E$9)</f>
        <v>0</v>
      </c>
      <c r="G104" s="215">
        <f>SUMIFS('Sch A. Input'!G107:DX107,'Sch A. Input'!$G$14:$DX$14,"One-time",'Sch A. Input'!$G$13:$DX$13,'Sch B. Weekly Output'!$E$9)</f>
        <v>0</v>
      </c>
      <c r="H104" s="216">
        <f t="shared" si="3"/>
        <v>0</v>
      </c>
      <c r="I104" s="213"/>
      <c r="J104" s="217">
        <f>IFERROR(-'Sch D. Workings'!AF109,'Sch D. Workings'!AF109)</f>
        <v>0</v>
      </c>
      <c r="L104" s="88"/>
    </row>
    <row r="105" spans="2:16" x14ac:dyDescent="0.2">
      <c r="B105" s="177" t="str">
        <f>IF('Sch A. Input'!B108="","",'Sch A. Input'!B108)</f>
        <v/>
      </c>
      <c r="C105" s="178" t="str">
        <f>IF('Sch A. Input'!C108="","",'Sch A. Input'!C108)</f>
        <v/>
      </c>
      <c r="D105" s="179" t="str">
        <f>IF('Sch A. Input'!D108="","",'Sch A. Input'!D108)</f>
        <v/>
      </c>
      <c r="E105" s="179">
        <f>IF('Sch A. Input'!E108="","",MIN('Sch A. Input'!E108,'Sch A. Input'!F108))</f>
        <v>42917</v>
      </c>
      <c r="F105" s="215">
        <f>SUMIFS('Sch A. Input'!G108:DX108,'Sch A. Input'!$G$14:$DX$14,"Recurring",'Sch A. Input'!$G$13:$DX$13,$E$9)</f>
        <v>0</v>
      </c>
      <c r="G105" s="215">
        <f>SUMIFS('Sch A. Input'!G108:DX108,'Sch A. Input'!$G$14:$DX$14,"One-time",'Sch A. Input'!$G$13:$DX$13,'Sch B. Weekly Output'!$E$9)</f>
        <v>0</v>
      </c>
      <c r="H105" s="216">
        <f t="shared" si="3"/>
        <v>0</v>
      </c>
      <c r="I105" s="213"/>
      <c r="J105" s="217">
        <f>IFERROR(-'Sch D. Workings'!AF110,'Sch D. Workings'!AF110)</f>
        <v>0</v>
      </c>
      <c r="L105" s="88"/>
    </row>
    <row r="106" spans="2:16" x14ac:dyDescent="0.2">
      <c r="B106" s="177" t="str">
        <f>IF('Sch A. Input'!B109="","",'Sch A. Input'!B109)</f>
        <v/>
      </c>
      <c r="C106" s="178" t="str">
        <f>IF('Sch A. Input'!C109="","",'Sch A. Input'!C109)</f>
        <v/>
      </c>
      <c r="D106" s="179" t="str">
        <f>IF('Sch A. Input'!D109="","",'Sch A. Input'!D109)</f>
        <v/>
      </c>
      <c r="E106" s="179">
        <f>IF('Sch A. Input'!E109="","",MIN('Sch A. Input'!E109,'Sch A. Input'!F109))</f>
        <v>42917</v>
      </c>
      <c r="F106" s="215">
        <f>SUMIFS('Sch A. Input'!G109:DX109,'Sch A. Input'!$G$14:$DX$14,"Recurring",'Sch A. Input'!$G$13:$DX$13,$E$9)</f>
        <v>0</v>
      </c>
      <c r="G106" s="215">
        <f>SUMIFS('Sch A. Input'!G109:DX109,'Sch A. Input'!$G$14:$DX$14,"One-time",'Sch A. Input'!$G$13:$DX$13,'Sch B. Weekly Output'!$E$9)</f>
        <v>0</v>
      </c>
      <c r="H106" s="216">
        <f t="shared" si="3"/>
        <v>0</v>
      </c>
      <c r="I106" s="213"/>
      <c r="J106" s="217">
        <f>IFERROR(-'Sch D. Workings'!AF111,'Sch D. Workings'!AF111)</f>
        <v>0</v>
      </c>
      <c r="L106" s="88"/>
    </row>
    <row r="107" spans="2:16" x14ac:dyDescent="0.2">
      <c r="B107" s="177" t="str">
        <f>IF('Sch A. Input'!B110="","",'Sch A. Input'!B110)</f>
        <v/>
      </c>
      <c r="C107" s="178" t="str">
        <f>IF('Sch A. Input'!C110="","",'Sch A. Input'!C110)</f>
        <v/>
      </c>
      <c r="D107" s="179" t="str">
        <f>IF('Sch A. Input'!D110="","",'Sch A. Input'!D110)</f>
        <v/>
      </c>
      <c r="E107" s="179">
        <f>IF('Sch A. Input'!E110="","",MIN('Sch A. Input'!E110,'Sch A. Input'!F110))</f>
        <v>42917</v>
      </c>
      <c r="F107" s="215">
        <f>SUMIFS('Sch A. Input'!G110:DX110,'Sch A. Input'!$G$14:$DX$14,"Recurring",'Sch A. Input'!$G$13:$DX$13,$E$9)</f>
        <v>0</v>
      </c>
      <c r="G107" s="215">
        <f>SUMIFS('Sch A. Input'!G110:DX110,'Sch A. Input'!$G$14:$DX$14,"One-time",'Sch A. Input'!$G$13:$DX$13,'Sch B. Weekly Output'!$E$9)</f>
        <v>0</v>
      </c>
      <c r="H107" s="216">
        <f t="shared" si="3"/>
        <v>0</v>
      </c>
      <c r="I107" s="213"/>
      <c r="J107" s="217">
        <f>IFERROR(-'Sch D. Workings'!AF112,'Sch D. Workings'!AF112)</f>
        <v>0</v>
      </c>
      <c r="L107" s="88"/>
    </row>
    <row r="108" spans="2:16" x14ac:dyDescent="0.2">
      <c r="B108" s="177" t="str">
        <f>IF('Sch A. Input'!B111="","",'Sch A. Input'!B111)</f>
        <v/>
      </c>
      <c r="C108" s="178" t="str">
        <f>IF('Sch A. Input'!C111="","",'Sch A. Input'!C111)</f>
        <v/>
      </c>
      <c r="D108" s="179" t="str">
        <f>IF('Sch A. Input'!D111="","",'Sch A. Input'!D111)</f>
        <v/>
      </c>
      <c r="E108" s="179">
        <f>IF('Sch A. Input'!E111="","",MIN('Sch A. Input'!E111,'Sch A. Input'!F111))</f>
        <v>42917</v>
      </c>
      <c r="F108" s="215">
        <f>SUMIFS('Sch A. Input'!G111:DX111,'Sch A. Input'!$G$14:$DX$14,"Recurring",'Sch A. Input'!$G$13:$DX$13,$E$9)</f>
        <v>0</v>
      </c>
      <c r="G108" s="215">
        <f>SUMIFS('Sch A. Input'!G111:DX111,'Sch A. Input'!$G$14:$DX$14,"One-time",'Sch A. Input'!$G$13:$DX$13,'Sch B. Weekly Output'!$E$9)</f>
        <v>0</v>
      </c>
      <c r="H108" s="216">
        <f t="shared" si="3"/>
        <v>0</v>
      </c>
      <c r="I108" s="213"/>
      <c r="J108" s="217">
        <f>IFERROR(-'Sch D. Workings'!AF113,'Sch D. Workings'!AF113)</f>
        <v>0</v>
      </c>
      <c r="L108" s="88"/>
    </row>
    <row r="109" spans="2:16" x14ac:dyDescent="0.2">
      <c r="B109" s="177" t="str">
        <f>IF('Sch A. Input'!B112="","",'Sch A. Input'!B112)</f>
        <v/>
      </c>
      <c r="C109" s="178" t="str">
        <f>IF('Sch A. Input'!C112="","",'Sch A. Input'!C112)</f>
        <v/>
      </c>
      <c r="D109" s="179" t="str">
        <f>IF('Sch A. Input'!D112="","",'Sch A. Input'!D112)</f>
        <v/>
      </c>
      <c r="E109" s="179">
        <f>IF('Sch A. Input'!E112="","",MIN('Sch A. Input'!E112,'Sch A. Input'!F112))</f>
        <v>42917</v>
      </c>
      <c r="F109" s="215">
        <f>SUMIFS('Sch A. Input'!G112:DX112,'Sch A. Input'!$G$14:$DX$14,"Recurring",'Sch A. Input'!$G$13:$DX$13,$E$9)</f>
        <v>0</v>
      </c>
      <c r="G109" s="215">
        <f>SUMIFS('Sch A. Input'!G112:DX112,'Sch A. Input'!$G$14:$DX$14,"One-time",'Sch A. Input'!$G$13:$DX$13,'Sch B. Weekly Output'!$E$9)</f>
        <v>0</v>
      </c>
      <c r="H109" s="216">
        <f t="shared" si="3"/>
        <v>0</v>
      </c>
      <c r="I109" s="213"/>
      <c r="J109" s="217">
        <f>IFERROR(-'Sch D. Workings'!AF114,'Sch D. Workings'!AF114)</f>
        <v>0</v>
      </c>
      <c r="L109" s="88"/>
    </row>
    <row r="110" spans="2:16" x14ac:dyDescent="0.2">
      <c r="B110" s="177" t="str">
        <f>IF('Sch A. Input'!B113="","",'Sch A. Input'!B113)</f>
        <v/>
      </c>
      <c r="C110" s="178" t="str">
        <f>IF('Sch A. Input'!C113="","",'Sch A. Input'!C113)</f>
        <v/>
      </c>
      <c r="D110" s="179" t="str">
        <f>IF('Sch A. Input'!D113="","",'Sch A. Input'!D113)</f>
        <v/>
      </c>
      <c r="E110" s="179">
        <f>IF('Sch A. Input'!E113="","",MIN('Sch A. Input'!E113,'Sch A. Input'!F113))</f>
        <v>42917</v>
      </c>
      <c r="F110" s="215">
        <f>SUMIFS('Sch A. Input'!G113:DX113,'Sch A. Input'!$G$14:$DX$14,"Recurring",'Sch A. Input'!$G$13:$DX$13,$E$9)</f>
        <v>0</v>
      </c>
      <c r="G110" s="215">
        <f>SUMIFS('Sch A. Input'!G113:DX113,'Sch A. Input'!$G$14:$DX$14,"One-time",'Sch A. Input'!$G$13:$DX$13,'Sch B. Weekly Output'!$E$9)</f>
        <v>0</v>
      </c>
      <c r="H110" s="216">
        <f t="shared" si="3"/>
        <v>0</v>
      </c>
      <c r="I110" s="213"/>
      <c r="J110" s="217">
        <f>IFERROR(-'Sch D. Workings'!AF115,'Sch D. Workings'!AF115)</f>
        <v>0</v>
      </c>
      <c r="L110" s="88"/>
    </row>
    <row r="111" spans="2:16" x14ac:dyDescent="0.2">
      <c r="B111" s="177" t="str">
        <f>IF('Sch A. Input'!B114="","",'Sch A. Input'!B114)</f>
        <v/>
      </c>
      <c r="C111" s="178" t="str">
        <f>IF('Sch A. Input'!C114="","",'Sch A. Input'!C114)</f>
        <v/>
      </c>
      <c r="D111" s="179" t="str">
        <f>IF('Sch A. Input'!D114="","",'Sch A. Input'!D114)</f>
        <v/>
      </c>
      <c r="E111" s="179">
        <f>IF('Sch A. Input'!E114="","",MIN('Sch A. Input'!E114,'Sch A. Input'!F114))</f>
        <v>42917</v>
      </c>
      <c r="F111" s="215">
        <f>SUMIFS('Sch A. Input'!G114:DX114,'Sch A. Input'!$G$14:$DX$14,"Recurring",'Sch A. Input'!$G$13:$DX$13,$E$9)</f>
        <v>0</v>
      </c>
      <c r="G111" s="215">
        <f>SUMIFS('Sch A. Input'!G114:DX114,'Sch A. Input'!$G$14:$DX$14,"One-time",'Sch A. Input'!$G$13:$DX$13,'Sch B. Weekly Output'!$E$9)</f>
        <v>0</v>
      </c>
      <c r="H111" s="216">
        <f t="shared" si="3"/>
        <v>0</v>
      </c>
      <c r="I111" s="213"/>
      <c r="J111" s="217">
        <f>IFERROR(-'Sch D. Workings'!AF116,'Sch D. Workings'!AF116)</f>
        <v>0</v>
      </c>
      <c r="L111" s="88"/>
    </row>
    <row r="112" spans="2:16" ht="13.5" thickBot="1" x14ac:dyDescent="0.25">
      <c r="B112" s="197"/>
      <c r="C112" s="194"/>
      <c r="D112" s="195"/>
      <c r="E112" s="196" t="s">
        <v>114</v>
      </c>
      <c r="F112" s="218">
        <f>SUM(F12:F111)</f>
        <v>0</v>
      </c>
      <c r="G112" s="218">
        <f t="shared" ref="G112:J112" si="4">SUM(G12:G111)</f>
        <v>0</v>
      </c>
      <c r="H112" s="218">
        <f t="shared" si="4"/>
        <v>0</v>
      </c>
      <c r="I112" s="219"/>
      <c r="J112" s="220">
        <f t="shared" si="4"/>
        <v>0</v>
      </c>
      <c r="K112" s="129"/>
      <c r="L112" s="131"/>
      <c r="M112" s="129"/>
      <c r="N112" s="129"/>
      <c r="O112" s="129"/>
      <c r="P112" s="129"/>
    </row>
    <row r="113" spans="2:16" ht="14.25" thickTop="1" thickBot="1" x14ac:dyDescent="0.25">
      <c r="B113" s="124"/>
      <c r="C113" s="125"/>
      <c r="D113" s="126"/>
      <c r="E113" s="126"/>
      <c r="F113" s="127"/>
      <c r="G113" s="127"/>
      <c r="H113" s="128"/>
      <c r="I113" s="129"/>
      <c r="J113" s="130"/>
      <c r="K113" s="129"/>
      <c r="L113" s="131"/>
      <c r="M113" s="129"/>
      <c r="N113" s="129"/>
      <c r="O113" s="129"/>
      <c r="P113" s="129"/>
    </row>
    <row r="114" spans="2:16" s="56" customFormat="1" ht="15" customHeight="1" x14ac:dyDescent="0.2">
      <c r="B114" s="339" t="s">
        <v>27</v>
      </c>
      <c r="C114" s="340"/>
      <c r="D114" s="340"/>
      <c r="E114" s="340"/>
      <c r="F114" s="340"/>
      <c r="G114" s="340"/>
      <c r="H114" s="340"/>
      <c r="I114" s="340"/>
      <c r="J114" s="340"/>
      <c r="K114" s="340"/>
      <c r="L114" s="341"/>
      <c r="M114" s="129"/>
      <c r="N114" s="129"/>
      <c r="O114" s="129"/>
    </row>
    <row r="115" spans="2:16" s="56" customFormat="1" ht="160.5" customHeight="1" thickBot="1" x14ac:dyDescent="0.25">
      <c r="B115" s="330" t="s">
        <v>69</v>
      </c>
      <c r="C115" s="331"/>
      <c r="D115" s="331"/>
      <c r="E115" s="331"/>
      <c r="F115" s="331"/>
      <c r="G115" s="331"/>
      <c r="H115" s="331"/>
      <c r="I115" s="331"/>
      <c r="J115" s="331"/>
      <c r="K115" s="331"/>
      <c r="L115" s="332"/>
      <c r="M115" s="129"/>
      <c r="N115" s="129"/>
      <c r="O115" s="129"/>
    </row>
    <row r="116" spans="2:16" x14ac:dyDescent="0.2">
      <c r="B116" s="36"/>
      <c r="C116" s="37"/>
      <c r="D116" s="38"/>
      <c r="E116" s="132"/>
      <c r="F116" s="133"/>
      <c r="G116" s="134"/>
      <c r="H116" s="41"/>
      <c r="O116" s="129"/>
    </row>
    <row r="117" spans="2:16" hidden="1" x14ac:dyDescent="0.2">
      <c r="B117" s="36"/>
      <c r="C117" s="37"/>
      <c r="D117" s="38"/>
      <c r="E117" s="38"/>
      <c r="F117" s="40"/>
      <c r="G117" s="40"/>
      <c r="H117" s="41"/>
      <c r="O117" s="129"/>
    </row>
    <row r="118" spans="2:16" hidden="1" x14ac:dyDescent="0.2">
      <c r="B118" s="36"/>
      <c r="C118" s="37"/>
      <c r="D118" s="38"/>
      <c r="E118" s="38"/>
      <c r="F118" s="40"/>
      <c r="G118" s="40"/>
      <c r="H118" s="41"/>
      <c r="O118" s="129"/>
    </row>
    <row r="119" spans="2:16" hidden="1" x14ac:dyDescent="0.2">
      <c r="B119" s="36"/>
      <c r="C119" s="37"/>
      <c r="D119" s="38"/>
      <c r="E119" s="38"/>
      <c r="F119" s="40"/>
      <c r="G119" s="40"/>
      <c r="H119" s="41"/>
      <c r="O119" s="129"/>
    </row>
    <row r="120" spans="2:16" hidden="1" x14ac:dyDescent="0.2">
      <c r="B120" s="36"/>
      <c r="C120" s="37"/>
      <c r="D120" s="38"/>
      <c r="E120" s="38"/>
      <c r="F120" s="40"/>
      <c r="G120" s="40"/>
      <c r="H120" s="41"/>
      <c r="O120" s="129"/>
    </row>
    <row r="121" spans="2:16" hidden="1" x14ac:dyDescent="0.2">
      <c r="B121" s="36"/>
      <c r="C121" s="37"/>
      <c r="D121" s="38"/>
      <c r="E121" s="38"/>
      <c r="F121" s="40"/>
      <c r="G121" s="40"/>
      <c r="H121" s="41"/>
      <c r="O121" s="129"/>
    </row>
    <row r="122" spans="2:16" hidden="1" x14ac:dyDescent="0.2">
      <c r="O122" s="129"/>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a+mRiABwi94SoPLuQc+KNNVjVwUXCBFYViUxDdjR1oWqssd1Y7pUDhXaEZARpGmyoAmBLk/5BF5P474n66ueZw==" saltValue="pyhxxGKjTAZ0R72e5MkwBA==" spinCount="100000" sheet="1" objects="1" scenarios="1" formatColumns="0" formatRows="0"/>
  <mergeCells count="2">
    <mergeCell ref="B115:L115"/>
    <mergeCell ref="B114:L114"/>
  </mergeCells>
  <conditionalFormatting sqref="F12:H113">
    <cfRule type="cellIs" dxfId="12" priority="11" operator="lessThan">
      <formula>0</formula>
    </cfRule>
  </conditionalFormatting>
  <conditionalFormatting sqref="J12:J113">
    <cfRule type="cellIs" dxfId="11" priority="10" operator="greaterThan">
      <formula>0</formula>
    </cfRule>
  </conditionalFormatting>
  <conditionalFormatting sqref="I112">
    <cfRule type="cellIs" dxfId="10"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Y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9.1406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4.7109375" customWidth="1"/>
    <col min="25" max="25" width="9.140625" customWidth="1"/>
    <col min="26" max="16384" width="9.140625" hidden="1"/>
  </cols>
  <sheetData>
    <row r="1" spans="2:23" s="56" customFormat="1" ht="12.75" x14ac:dyDescent="0.2">
      <c r="C1" s="58" t="s">
        <v>28</v>
      </c>
      <c r="D1" s="176"/>
    </row>
    <row r="2" spans="2:23" s="56" customFormat="1" ht="24.75" customHeight="1" x14ac:dyDescent="0.2">
      <c r="C2" s="58" t="s">
        <v>30</v>
      </c>
      <c r="D2" s="58" t="s">
        <v>29</v>
      </c>
    </row>
    <row r="3" spans="2:23" s="56" customFormat="1" ht="16.5" customHeight="1" x14ac:dyDescent="0.25"/>
    <row r="4" spans="2:23" s="56" customFormat="1" ht="26.25" x14ac:dyDescent="0.25">
      <c r="B4" s="323" t="s">
        <v>189</v>
      </c>
      <c r="C4" s="325">
        <f>'Sch A. Input'!C4</f>
        <v>0</v>
      </c>
      <c r="E4" s="139" t="s">
        <v>89</v>
      </c>
    </row>
    <row r="5" spans="2:23" ht="20.25" x14ac:dyDescent="0.3">
      <c r="C5" s="140" t="s">
        <v>109</v>
      </c>
      <c r="D5" s="141"/>
      <c r="E5" s="142"/>
      <c r="F5" s="141"/>
      <c r="G5" s="141"/>
      <c r="H5" s="141"/>
      <c r="I5" s="141"/>
      <c r="J5" s="141"/>
      <c r="K5" s="141"/>
      <c r="L5" s="141"/>
      <c r="M5" s="141"/>
      <c r="N5" s="141"/>
      <c r="O5" s="141"/>
      <c r="P5" s="141"/>
    </row>
    <row r="6" spans="2:23" s="56" customFormat="1" ht="18.75" thickBot="1" x14ac:dyDescent="0.3">
      <c r="E6" s="55"/>
    </row>
    <row r="7" spans="2:23" ht="26.25" thickBot="1" x14ac:dyDescent="0.3">
      <c r="C7" s="155" t="str">
        <f>'Sch A. Input'!C10</f>
        <v>Current Week End Date</v>
      </c>
      <c r="D7" s="159">
        <f>+'Sch A. Input'!$D$10</f>
        <v>42917</v>
      </c>
      <c r="G7" s="86" t="s">
        <v>31</v>
      </c>
      <c r="H7" s="5"/>
      <c r="I7" s="87">
        <f>'Sch D. Workings'!R120</f>
        <v>43008</v>
      </c>
      <c r="M7" s="86" t="s">
        <v>31</v>
      </c>
      <c r="N7" s="5"/>
      <c r="O7" s="87">
        <f>'Sch D. Workings'!AC120</f>
        <v>43099</v>
      </c>
      <c r="S7" s="86" t="s">
        <v>31</v>
      </c>
      <c r="T7" s="5"/>
      <c r="U7" s="87">
        <f>'Sch D. Workings'!AN120</f>
        <v>43190</v>
      </c>
    </row>
    <row r="8" spans="2:23" s="42" customFormat="1" x14ac:dyDescent="0.25">
      <c r="B8" s="91"/>
      <c r="C8" s="35"/>
      <c r="D8" s="35"/>
      <c r="E8" s="35"/>
      <c r="F8" s="35"/>
      <c r="G8" s="342" t="s">
        <v>72</v>
      </c>
      <c r="H8" s="342"/>
      <c r="I8" s="343"/>
      <c r="J8" s="93"/>
      <c r="K8" s="93"/>
      <c r="L8" s="35"/>
      <c r="M8" s="342" t="s">
        <v>73</v>
      </c>
      <c r="N8" s="342"/>
      <c r="O8" s="343"/>
      <c r="P8" s="93"/>
      <c r="Q8" s="93"/>
      <c r="R8" s="35"/>
      <c r="S8" s="342" t="s">
        <v>74</v>
      </c>
      <c r="T8" s="342"/>
      <c r="U8" s="343"/>
      <c r="V8" s="93"/>
      <c r="W8" s="93"/>
    </row>
    <row r="9" spans="2:23" x14ac:dyDescent="0.25">
      <c r="C9" s="88" t="s">
        <v>32</v>
      </c>
      <c r="D9" s="88" t="s">
        <v>32</v>
      </c>
      <c r="H9" s="88" t="s">
        <v>32</v>
      </c>
      <c r="I9" s="88" t="s">
        <v>32</v>
      </c>
      <c r="N9" s="88" t="s">
        <v>32</v>
      </c>
      <c r="O9" s="88" t="s">
        <v>32</v>
      </c>
      <c r="T9" s="88" t="s">
        <v>32</v>
      </c>
      <c r="U9" s="88" t="s">
        <v>32</v>
      </c>
    </row>
    <row r="10" spans="2:23" ht="64.5" x14ac:dyDescent="0.25">
      <c r="B10" s="92" t="s">
        <v>38</v>
      </c>
      <c r="C10" s="31" t="s">
        <v>8</v>
      </c>
      <c r="D10" s="8" t="s">
        <v>9</v>
      </c>
      <c r="G10" s="76" t="s">
        <v>24</v>
      </c>
      <c r="H10" s="76" t="s">
        <v>66</v>
      </c>
      <c r="I10" s="76" t="s">
        <v>67</v>
      </c>
      <c r="M10" s="76" t="s">
        <v>24</v>
      </c>
      <c r="N10" s="76" t="s">
        <v>66</v>
      </c>
      <c r="O10" s="76" t="s">
        <v>67</v>
      </c>
      <c r="S10" s="76" t="s">
        <v>24</v>
      </c>
      <c r="T10" s="76" t="s">
        <v>66</v>
      </c>
      <c r="U10" s="76" t="s">
        <v>67</v>
      </c>
    </row>
    <row r="11" spans="2:23" x14ac:dyDescent="0.25">
      <c r="B11" s="102" t="s">
        <v>11</v>
      </c>
      <c r="C11" s="32">
        <v>1</v>
      </c>
      <c r="D11" s="10">
        <v>48000</v>
      </c>
      <c r="E11" s="89"/>
      <c r="F11" s="89"/>
      <c r="G11" s="32">
        <f>COUNTIF(J$23:J$122,$B11)</f>
        <v>0</v>
      </c>
      <c r="H11" s="221">
        <f>SUMIF(J$23:J$122,$B11,H$23:H$122)</f>
        <v>0</v>
      </c>
      <c r="I11" s="221">
        <f>SUMIF(J$23:J$122,$B11,I$23:I$122)</f>
        <v>0</v>
      </c>
      <c r="J11" s="89"/>
      <c r="K11" s="89"/>
      <c r="L11" s="89"/>
      <c r="M11" s="32">
        <f>COUNTIF(P$23:P$122,$B11)</f>
        <v>0</v>
      </c>
      <c r="N11" s="221">
        <f>SUMIF(P$23:P$122,$B11,N$23:N$122)</f>
        <v>0</v>
      </c>
      <c r="O11" s="221">
        <f>SUMIF(P$23:P$122,$B11,O$23:O$122)</f>
        <v>0</v>
      </c>
      <c r="P11" s="89"/>
      <c r="Q11" s="89"/>
      <c r="R11" s="89"/>
      <c r="S11" s="32">
        <f>COUNTIF(V$23:V$122,$B11)</f>
        <v>0</v>
      </c>
      <c r="T11" s="221">
        <f>SUMIF(V$23:V$122,$B11,T$23:T$122)</f>
        <v>0</v>
      </c>
      <c r="U11" s="221">
        <f>SUMIF(V$23:V$122,$B11,U$23:U$122)</f>
        <v>0</v>
      </c>
      <c r="W11" s="89"/>
    </row>
    <row r="12" spans="2:23" x14ac:dyDescent="0.25">
      <c r="B12" s="103" t="s">
        <v>12</v>
      </c>
      <c r="C12" s="32">
        <v>48001</v>
      </c>
      <c r="D12" s="10">
        <v>96000</v>
      </c>
      <c r="E12" s="89"/>
      <c r="F12" s="89"/>
      <c r="G12" s="32">
        <f>COUNTIF(J$23:J$122,$B12)</f>
        <v>0</v>
      </c>
      <c r="H12" s="221">
        <f>SUMIF(J$23:J$122,$B12,H$23:H$122)</f>
        <v>0</v>
      </c>
      <c r="I12" s="221">
        <f>SUMIF(J$23:J$122,$B12,I$23:I$122)</f>
        <v>0</v>
      </c>
      <c r="J12" s="89"/>
      <c r="K12" s="89"/>
      <c r="L12" s="89"/>
      <c r="M12" s="32">
        <f>COUNTIF(P$23:P$122,$B12)</f>
        <v>0</v>
      </c>
      <c r="N12" s="221">
        <f>SUMIF(P$23:P$122,$B12,N$23:N$122)</f>
        <v>0</v>
      </c>
      <c r="O12" s="221">
        <f>SUMIF(P$23:P$122,$B12,O$23:O$122)</f>
        <v>0</v>
      </c>
      <c r="P12" s="89"/>
      <c r="Q12" s="89"/>
      <c r="R12" s="89"/>
      <c r="S12" s="32">
        <f>COUNTIF(V$23:V$122,$B12)</f>
        <v>0</v>
      </c>
      <c r="T12" s="221">
        <f>SUMIF(V$23:V$122,$B12,T$23:T$122)</f>
        <v>0</v>
      </c>
      <c r="U12" s="221">
        <f>SUMIF(V$23:V$122,$B12,U$23:U$122)</f>
        <v>0</v>
      </c>
      <c r="W12" s="89"/>
    </row>
    <row r="13" spans="2:23" x14ac:dyDescent="0.25">
      <c r="B13" s="103" t="s">
        <v>13</v>
      </c>
      <c r="C13" s="32">
        <v>96001</v>
      </c>
      <c r="D13" s="10">
        <v>235000</v>
      </c>
      <c r="E13" s="89"/>
      <c r="F13" s="89"/>
      <c r="G13" s="32">
        <f>COUNTIF(J$23:J$122,$B13)</f>
        <v>0</v>
      </c>
      <c r="H13" s="221">
        <f>SUMIF(J$23:J$122,$B13,H$23:H$122)</f>
        <v>0</v>
      </c>
      <c r="I13" s="221">
        <f>SUMIF(J$23:J$122,$B13,I$23:I$122)</f>
        <v>0</v>
      </c>
      <c r="J13" s="89"/>
      <c r="K13" s="89"/>
      <c r="L13" s="89"/>
      <c r="M13" s="32">
        <f>COUNTIF(P$23:P$122,$B13)</f>
        <v>0</v>
      </c>
      <c r="N13" s="221">
        <f>SUMIF(P$23:P$122,$B13,N$23:N$122)</f>
        <v>0</v>
      </c>
      <c r="O13" s="221">
        <f>SUMIF(P$23:P$122,$B13,O$23:O$122)</f>
        <v>0</v>
      </c>
      <c r="P13" s="89"/>
      <c r="Q13" s="89"/>
      <c r="R13" s="89"/>
      <c r="S13" s="32">
        <f>COUNTIF(V$23:V$122,$B13)</f>
        <v>0</v>
      </c>
      <c r="T13" s="221">
        <f>SUMIF(V$23:V$122,$B13,T$23:T$122)</f>
        <v>0</v>
      </c>
      <c r="U13" s="221">
        <f>SUMIF(V$23:V$122,$B13,U$23:U$122)</f>
        <v>0</v>
      </c>
      <c r="W13" s="89"/>
    </row>
    <row r="14" spans="2:23" x14ac:dyDescent="0.25">
      <c r="B14" s="118" t="s">
        <v>14</v>
      </c>
      <c r="C14" s="119">
        <v>235001</v>
      </c>
      <c r="D14" s="120">
        <v>900000</v>
      </c>
      <c r="E14" s="89"/>
      <c r="F14" s="89"/>
      <c r="G14" s="119">
        <f>COUNTIF(J$23:J$122,$B14)</f>
        <v>0</v>
      </c>
      <c r="H14" s="222">
        <f>SUMIF(J$23:J$122,$B14,H$23:H$122)</f>
        <v>0</v>
      </c>
      <c r="I14" s="222">
        <f>SUMIF(J$23:J$122,$B14,I$23:I$122)</f>
        <v>0</v>
      </c>
      <c r="J14" s="89"/>
      <c r="K14" s="89"/>
      <c r="L14" s="89"/>
      <c r="M14" s="119">
        <f>COUNTIF(P$23:P$122,$B14)</f>
        <v>0</v>
      </c>
      <c r="N14" s="222">
        <f>SUMIF(P$23:P$122,$B14,N$23:N$122)</f>
        <v>0</v>
      </c>
      <c r="O14" s="222">
        <f>SUMIF(P$23:P$122,$B14,O$23:O$122)</f>
        <v>0</v>
      </c>
      <c r="P14" s="89"/>
      <c r="Q14" s="89"/>
      <c r="R14" s="89"/>
      <c r="S14" s="32">
        <f>COUNTIF(V$23:V$122,$B14)</f>
        <v>0</v>
      </c>
      <c r="T14" s="222">
        <f>SUMIF(V$23:V$122,$B14,T$23:T$122)</f>
        <v>0</v>
      </c>
      <c r="U14" s="222">
        <f>SUMIF(V$23:V$122,$B14,U$23:U$122)</f>
        <v>0</v>
      </c>
      <c r="W14" s="89"/>
    </row>
    <row r="15" spans="2:23" s="24" customFormat="1" ht="15.75" thickBot="1" x14ac:dyDescent="0.3">
      <c r="B15" s="121"/>
      <c r="C15" s="121"/>
      <c r="D15" s="149" t="s">
        <v>58</v>
      </c>
      <c r="E15" s="122"/>
      <c r="F15" s="122"/>
      <c r="G15" s="121">
        <f>SUM(G11:G14)</f>
        <v>0</v>
      </c>
      <c r="H15" s="209">
        <f>SUM(H11:H14)</f>
        <v>0</v>
      </c>
      <c r="I15" s="209">
        <f>SUM(I11:I14)</f>
        <v>0</v>
      </c>
      <c r="J15" s="122"/>
      <c r="K15" s="122"/>
      <c r="L15" s="122"/>
      <c r="M15" s="121">
        <f>SUM(M11:M14)</f>
        <v>0</v>
      </c>
      <c r="N15" s="209">
        <f>SUM(N11:N14)</f>
        <v>0</v>
      </c>
      <c r="O15" s="209">
        <f>SUM(O11:O14)</f>
        <v>0</v>
      </c>
      <c r="P15" s="122"/>
      <c r="Q15" s="122"/>
      <c r="R15" s="122"/>
      <c r="S15" s="121">
        <f>SUM(S11:S14)</f>
        <v>0</v>
      </c>
      <c r="T15" s="209">
        <f>SUM(T11:T14)</f>
        <v>0</v>
      </c>
      <c r="U15" s="209">
        <f>SUM(U11:U14)</f>
        <v>0</v>
      </c>
      <c r="V15" s="123"/>
      <c r="W15" s="122"/>
    </row>
    <row r="16" spans="2:23" s="24" customFormat="1" ht="26.25" customHeight="1" thickTop="1" x14ac:dyDescent="0.25">
      <c r="B16" s="344" t="s">
        <v>147</v>
      </c>
      <c r="C16" s="344"/>
      <c r="D16" s="344"/>
      <c r="E16" s="122"/>
      <c r="F16" s="122"/>
      <c r="G16" s="175">
        <f>$K$123</f>
        <v>0</v>
      </c>
      <c r="H16" s="223"/>
      <c r="I16" s="223"/>
      <c r="J16" s="122"/>
      <c r="K16" s="122"/>
      <c r="L16" s="122"/>
      <c r="M16" s="175">
        <f>$Q$123</f>
        <v>0</v>
      </c>
      <c r="N16" s="223"/>
      <c r="O16" s="223"/>
      <c r="P16" s="122"/>
      <c r="Q16" s="122"/>
      <c r="R16" s="122"/>
      <c r="S16" s="175">
        <f>W123</f>
        <v>0</v>
      </c>
      <c r="T16" s="223"/>
      <c r="U16" s="223"/>
      <c r="V16" s="123"/>
      <c r="W16" s="122"/>
    </row>
    <row r="17" spans="2:23" ht="6.75" customHeight="1" x14ac:dyDescent="0.25">
      <c r="H17" s="3"/>
      <c r="I17" s="3"/>
      <c r="N17" s="3"/>
      <c r="O17" s="3"/>
      <c r="T17" s="3"/>
      <c r="U17" s="3"/>
    </row>
    <row r="18" spans="2:23" ht="15.75" thickBot="1" x14ac:dyDescent="0.3">
      <c r="B18" s="146"/>
      <c r="C18" s="147"/>
      <c r="D18" s="148" t="s">
        <v>37</v>
      </c>
      <c r="E18" s="89"/>
      <c r="F18" s="89"/>
      <c r="G18" s="147"/>
      <c r="H18" s="224">
        <f>+H15</f>
        <v>0</v>
      </c>
      <c r="I18" s="224">
        <f>+I15</f>
        <v>0</v>
      </c>
      <c r="J18" s="89"/>
      <c r="K18" s="89"/>
      <c r="L18" s="89"/>
      <c r="M18" s="147"/>
      <c r="N18" s="224">
        <f>+IF(M15=0,0,N15+H18)</f>
        <v>0</v>
      </c>
      <c r="O18" s="224">
        <f>IF(M15=0,0,O15+I18)</f>
        <v>0</v>
      </c>
      <c r="P18" s="89"/>
      <c r="Q18" s="89"/>
      <c r="R18" s="89"/>
      <c r="S18" s="147"/>
      <c r="T18" s="224">
        <f>+IF(S15=0,0,T15+N18)</f>
        <v>0</v>
      </c>
      <c r="U18" s="224">
        <f>IF(S15=0,0,U15+O18)</f>
        <v>0</v>
      </c>
      <c r="W18" s="89"/>
    </row>
    <row r="19" spans="2:23" x14ac:dyDescent="0.25">
      <c r="B19" s="104"/>
      <c r="C19" s="89"/>
      <c r="D19" s="105" t="s">
        <v>36</v>
      </c>
      <c r="E19" s="89"/>
      <c r="F19" s="89"/>
      <c r="G19" s="107">
        <f>IF(G15=G123,0,"Error")</f>
        <v>0</v>
      </c>
      <c r="H19" s="107">
        <f>IF(H15=H123,0,"Error")</f>
        <v>0</v>
      </c>
      <c r="I19" s="107">
        <f>IF(I15=I123,0,"Error")</f>
        <v>0</v>
      </c>
      <c r="J19" s="89"/>
      <c r="K19" s="89"/>
      <c r="L19" s="89"/>
      <c r="M19" s="106">
        <f>IF(M15=M123,0,"Error")</f>
        <v>0</v>
      </c>
      <c r="N19" s="107">
        <f>IF(N15=N123,0,"Error")</f>
        <v>0</v>
      </c>
      <c r="O19" s="107">
        <f>IF(O15=O123,0,"Error")</f>
        <v>0</v>
      </c>
      <c r="P19" s="89"/>
      <c r="Q19" s="89"/>
      <c r="R19" s="89"/>
      <c r="S19" s="106">
        <f>IF(S15=S123,0,"Error")</f>
        <v>0</v>
      </c>
      <c r="T19" s="107">
        <f>IF(T15=T123,0,"Error")</f>
        <v>0</v>
      </c>
      <c r="U19" s="107">
        <f>IF(U15=U123,0,"Error")</f>
        <v>0</v>
      </c>
      <c r="W19" s="89"/>
    </row>
    <row r="20" spans="2:23" x14ac:dyDescent="0.25">
      <c r="G20" s="161"/>
      <c r="K20" s="176"/>
    </row>
    <row r="21" spans="2:23" ht="15.75" thickBot="1" x14ac:dyDescent="0.3">
      <c r="E21" s="84"/>
      <c r="F21" s="84"/>
      <c r="H21" s="88" t="s">
        <v>32</v>
      </c>
      <c r="I21" s="88" t="s">
        <v>32</v>
      </c>
      <c r="J21" s="25"/>
      <c r="K21" s="25"/>
      <c r="L21" s="84"/>
      <c r="N21" s="88" t="s">
        <v>32</v>
      </c>
      <c r="O21" s="88" t="s">
        <v>32</v>
      </c>
      <c r="P21" s="25"/>
      <c r="Q21" s="25"/>
      <c r="R21" s="84"/>
      <c r="T21" s="88" t="s">
        <v>32</v>
      </c>
      <c r="U21" s="88" t="s">
        <v>32</v>
      </c>
      <c r="V21" s="25"/>
      <c r="W21" s="25"/>
    </row>
    <row r="22" spans="2:23" ht="64.5" x14ac:dyDescent="0.25">
      <c r="C22" s="60" t="s">
        <v>2</v>
      </c>
      <c r="D22" s="83" t="s">
        <v>3</v>
      </c>
      <c r="E22" s="84"/>
      <c r="F22" s="84"/>
      <c r="G22" s="76" t="s">
        <v>24</v>
      </c>
      <c r="H22" s="43" t="s">
        <v>66</v>
      </c>
      <c r="I22" s="76" t="s">
        <v>67</v>
      </c>
      <c r="J22" s="76" t="s">
        <v>35</v>
      </c>
      <c r="K22" s="76" t="s">
        <v>68</v>
      </c>
      <c r="L22" s="84"/>
      <c r="M22" s="76" t="s">
        <v>24</v>
      </c>
      <c r="N22" s="43" t="s">
        <v>66</v>
      </c>
      <c r="O22" s="76" t="s">
        <v>67</v>
      </c>
      <c r="P22" s="76" t="s">
        <v>35</v>
      </c>
      <c r="Q22" s="76" t="s">
        <v>68</v>
      </c>
      <c r="R22" s="84"/>
      <c r="S22" s="76" t="s">
        <v>24</v>
      </c>
      <c r="T22" s="43" t="s">
        <v>66</v>
      </c>
      <c r="U22" s="76" t="s">
        <v>67</v>
      </c>
      <c r="V22" s="76" t="s">
        <v>35</v>
      </c>
      <c r="W22" s="76" t="s">
        <v>68</v>
      </c>
    </row>
    <row r="23" spans="2:23" x14ac:dyDescent="0.25">
      <c r="C23" s="79" t="str">
        <f>IF('Sch A. Input'!B15="","",'Sch A. Input'!B15)</f>
        <v/>
      </c>
      <c r="D23" s="79" t="str">
        <f>IF('Sch A. Input'!C15="","",'Sch A. Input'!C15)</f>
        <v/>
      </c>
      <c r="E23" s="85"/>
      <c r="F23" s="85"/>
      <c r="G23" s="98">
        <f>'Sch D. Workings'!I124</f>
        <v>0</v>
      </c>
      <c r="H23" s="225">
        <f>IF('Sch D. Workings'!D17="",0,(IF('Sch D. Workings'!H17=0,"Exceeded Cap",IF((SUMIFS('Sch A. Input'!I15:DX15,'Sch A. Input'!$I$14:$DX$14,"Total",'Sch A. Input'!$I$13:$DX$13,"&lt;="&amp;$I$7))&gt;'Sch D. Workings'!H17,MIN('Sch D. Workings'!L124,'Sch D. Workings'!H17),'Sch D. Workings'!L124))))</f>
        <v>0</v>
      </c>
      <c r="I23" s="226">
        <f>'Sch D. Workings'!R124</f>
        <v>0</v>
      </c>
      <c r="J23" s="80">
        <f>IFERROR(LOOKUP('Sch D. Workings'!N124,$C$10:$C$14,$B$10:$B$14),0)</f>
        <v>0</v>
      </c>
      <c r="K23" s="98">
        <f>COUNTIFS('Sch D. Workings'!N124,"&gt;"&amp;'Sch D. Workings'!$H17)</f>
        <v>0</v>
      </c>
      <c r="L23" s="85"/>
      <c r="M23" s="77">
        <f>'Sch D. Workings'!T124</f>
        <v>0</v>
      </c>
      <c r="N23" s="225">
        <f>IF(OR('Sch D. Workings'!D17="",$D$7&lt;=I$7),0,IF(OR(H23="Exceeded Cap",H23='Sch D. Workings'!H17),"Exceeded cap",IF((SUMIFS('Sch A. Input'!I15:DX15,'Sch A. Input'!$I$14:$DX$14,"Total",'Sch A. Input'!$I$13:$DX$13,"&lt;="&amp;$O$7))&gt;'Sch D. Workings'!H17,MIN('Sch D. Workings'!W124,'Sch D. Workings'!H17-'Sch C. Quarter Output (PR1)'!H23),'Sch D. Workings'!W124)))</f>
        <v>0</v>
      </c>
      <c r="O23" s="226">
        <f>'Sch D. Workings'!AC124</f>
        <v>0</v>
      </c>
      <c r="P23" s="80">
        <f>IFERROR(LOOKUP('Sch D. Workings'!Y124,$C$10:$C$14,$B$10:$B$14),0)</f>
        <v>0</v>
      </c>
      <c r="Q23" s="98">
        <f>COUNTIFS('Sch D. Workings'!Y124,"&gt;"&amp;'Sch D. Workings'!$H17)</f>
        <v>0</v>
      </c>
      <c r="R23" s="85"/>
      <c r="S23" s="77">
        <f>'Sch D. Workings'!AE124</f>
        <v>0</v>
      </c>
      <c r="T23" s="225">
        <f>IF(OR('Sch D. Workings'!D17="",$D$7&lt;=O$7),0,IF(OR(N23="Exceeded Cap",H23="Exceeded Cap",SUM(H23,N23)='Sch D. Workings'!H17),"Exceeded Cap",IF((SUMIFS('Sch A. Input'!I15:DX15,'Sch A. Input'!$I$14:$DX$14,"Total",'Sch A. Input'!$I$13:$DX$13,"&lt;="&amp;$U$7))&gt;'Sch D. Workings'!H17,MIN('Sch D. Workings'!AH124,'Sch D. Workings'!H17-H23-N23),'Sch D. Workings'!AH124)))</f>
        <v>0</v>
      </c>
      <c r="U23" s="226">
        <f>'Sch D. Workings'!AN124</f>
        <v>0</v>
      </c>
      <c r="V23" s="80">
        <f>IFERROR(LOOKUP('Sch D. Workings'!AJ124,$C$10:$C$14,$B$10:$B$14),0)</f>
        <v>0</v>
      </c>
      <c r="W23" s="98">
        <f>COUNTIFS('Sch D. Workings'!AJ124,"&gt;"&amp;'Sch D. Workings'!$H17)</f>
        <v>0</v>
      </c>
    </row>
    <row r="24" spans="2:23" x14ac:dyDescent="0.25">
      <c r="C24" s="79" t="str">
        <f>IF('Sch A. Input'!B16="","",'Sch A. Input'!B16)</f>
        <v/>
      </c>
      <c r="D24" s="79" t="str">
        <f>IF('Sch A. Input'!C16="","",'Sch A. Input'!C16)</f>
        <v/>
      </c>
      <c r="E24" s="85"/>
      <c r="F24" s="85"/>
      <c r="G24" s="98">
        <f>'Sch D. Workings'!I125</f>
        <v>0</v>
      </c>
      <c r="H24" s="225">
        <f>IF('Sch D. Workings'!D18="",0,(IF('Sch D. Workings'!H18=0,"Exceeded Cap",IF((SUMIFS('Sch A. Input'!I16:DX16,'Sch A. Input'!$I$14:$DX$14,"Total",'Sch A. Input'!$I$13:$DX$13,"&lt;="&amp;$I$7))&gt;'Sch D. Workings'!H18,MIN('Sch D. Workings'!L125,'Sch D. Workings'!H18),'Sch D. Workings'!L125))))</f>
        <v>0</v>
      </c>
      <c r="I24" s="226">
        <f>'Sch D. Workings'!R125</f>
        <v>0</v>
      </c>
      <c r="J24" s="80">
        <f>IFERROR(LOOKUP('Sch D. Workings'!N125,$C$10:$C$14,$B$10:$B$14),0)</f>
        <v>0</v>
      </c>
      <c r="K24" s="98">
        <f>COUNTIFS('Sch D. Workings'!N125,"&gt;"&amp;'Sch D. Workings'!$H18)</f>
        <v>0</v>
      </c>
      <c r="L24" s="85"/>
      <c r="M24" s="77">
        <f>'Sch D. Workings'!T125</f>
        <v>0</v>
      </c>
      <c r="N24" s="225">
        <f>IF(OR('Sch D. Workings'!D18="",$D$7&lt;=I$7),0,IF(OR(H24="Exceeded Cap",H24='Sch D. Workings'!H18),"Exceeded cap",IF((SUMIFS('Sch A. Input'!I16:DX16,'Sch A. Input'!$I$14:$DX$14,"Total",'Sch A. Input'!$I$13:$DX$13,"&lt;="&amp;$O$7))&gt;'Sch D. Workings'!H18,MIN('Sch D. Workings'!W125,'Sch D. Workings'!H18-'Sch C. Quarter Output (PR1)'!H24),'Sch D. Workings'!W125)))</f>
        <v>0</v>
      </c>
      <c r="O24" s="226">
        <f>'Sch D. Workings'!AC125</f>
        <v>0</v>
      </c>
      <c r="P24" s="80">
        <f>IFERROR(LOOKUP('Sch D. Workings'!Y125,$C$10:$C$14,$B$10:$B$14),0)</f>
        <v>0</v>
      </c>
      <c r="Q24" s="98">
        <f>COUNTIFS('Sch D. Workings'!Y125,"&gt;"&amp;'Sch D. Workings'!$H18)</f>
        <v>0</v>
      </c>
      <c r="R24" s="85"/>
      <c r="S24" s="77">
        <f>'Sch D. Workings'!AE125</f>
        <v>0</v>
      </c>
      <c r="T24" s="225">
        <f>IF(OR('Sch D. Workings'!D18="",$D$7&lt;=O$7),0,IF(OR(N24="Exceeded Cap",H24="Exceeded Cap",SUM(H24,N24)='Sch D. Workings'!H18),"Exceeded Cap",IF((SUMIFS('Sch A. Input'!I16:DX16,'Sch A. Input'!$I$14:$DX$14,"Total",'Sch A. Input'!$I$13:$DX$13,"&lt;="&amp;$U$7))&gt;'Sch D. Workings'!H18,MIN('Sch D. Workings'!AH125,'Sch D. Workings'!H18-H24-N24),'Sch D. Workings'!AH125)))</f>
        <v>0</v>
      </c>
      <c r="U24" s="226">
        <f>'Sch D. Workings'!AN125</f>
        <v>0</v>
      </c>
      <c r="V24" s="80">
        <f>IFERROR(LOOKUP('Sch D. Workings'!AJ125,$C$10:$C$14,$B$10:$B$14),0)</f>
        <v>0</v>
      </c>
      <c r="W24" s="98">
        <f>COUNTIFS('Sch D. Workings'!AJ125,"&gt;"&amp;'Sch D. Workings'!$H18)</f>
        <v>0</v>
      </c>
    </row>
    <row r="25" spans="2:23" x14ac:dyDescent="0.25">
      <c r="C25" s="79" t="str">
        <f>IF('Sch A. Input'!B17="","",'Sch A. Input'!B17)</f>
        <v/>
      </c>
      <c r="D25" s="79" t="str">
        <f>IF('Sch A. Input'!C17="","",'Sch A. Input'!C17)</f>
        <v/>
      </c>
      <c r="E25" s="85"/>
      <c r="F25" s="85"/>
      <c r="G25" s="98">
        <f>'Sch D. Workings'!I126</f>
        <v>0</v>
      </c>
      <c r="H25" s="225">
        <f>IF('Sch D. Workings'!D19="",0,(IF('Sch D. Workings'!H19=0,"Exceeded Cap",IF((SUMIFS('Sch A. Input'!I17:DX17,'Sch A. Input'!$I$14:$DX$14,"Total",'Sch A. Input'!$I$13:$DX$13,"&lt;="&amp;$I$7))&gt;'Sch D. Workings'!H19,MIN('Sch D. Workings'!L126,'Sch D. Workings'!H19),'Sch D. Workings'!L126))))</f>
        <v>0</v>
      </c>
      <c r="I25" s="226">
        <f>'Sch D. Workings'!R126</f>
        <v>0</v>
      </c>
      <c r="J25" s="80">
        <f>IFERROR(LOOKUP('Sch D. Workings'!N126,$C$10:$C$14,$B$10:$B$14),0)</f>
        <v>0</v>
      </c>
      <c r="K25" s="98">
        <f>COUNTIFS('Sch D. Workings'!N126,"&gt;"&amp;'Sch D. Workings'!$H19)</f>
        <v>0</v>
      </c>
      <c r="L25" s="85"/>
      <c r="M25" s="77">
        <f>'Sch D. Workings'!T126</f>
        <v>0</v>
      </c>
      <c r="N25" s="225">
        <f>IF(OR('Sch D. Workings'!D19="",$D$7&lt;=I$7),0,IF(OR(H25="Exceeded Cap",H25='Sch D. Workings'!H19),"Exceeded cap",IF((SUMIFS('Sch A. Input'!I17:DX17,'Sch A. Input'!$I$14:$DX$14,"Total",'Sch A. Input'!$I$13:$DX$13,"&lt;="&amp;$O$7))&gt;'Sch D. Workings'!H19,MIN('Sch D. Workings'!W126,'Sch D. Workings'!H19-'Sch C. Quarter Output (PR1)'!H25),'Sch D. Workings'!W126)))</f>
        <v>0</v>
      </c>
      <c r="O25" s="226">
        <f>'Sch D. Workings'!AC126</f>
        <v>0</v>
      </c>
      <c r="P25" s="80">
        <f>IFERROR(LOOKUP('Sch D. Workings'!Y126,$C$10:$C$14,$B$10:$B$14),0)</f>
        <v>0</v>
      </c>
      <c r="Q25" s="98">
        <f>COUNTIFS('Sch D. Workings'!Y126,"&gt;"&amp;'Sch D. Workings'!$H19)</f>
        <v>0</v>
      </c>
      <c r="R25" s="85"/>
      <c r="S25" s="77">
        <f>'Sch D. Workings'!AE126</f>
        <v>0</v>
      </c>
      <c r="T25" s="225">
        <f>IF(OR('Sch D. Workings'!D19="",$D$7&lt;=O$7),0,IF(OR(N25="Exceeded Cap",H25="Exceeded Cap",SUM(H25,N25)='Sch D. Workings'!H19),"Exceeded Cap",IF((SUMIFS('Sch A. Input'!I17:DX17,'Sch A. Input'!$I$14:$DX$14,"Total",'Sch A. Input'!$I$13:$DX$13,"&lt;="&amp;$U$7))&gt;'Sch D. Workings'!H19,MIN('Sch D. Workings'!AH126,'Sch D. Workings'!H19-H25-N25),'Sch D. Workings'!AH126)))</f>
        <v>0</v>
      </c>
      <c r="U25" s="226">
        <f>'Sch D. Workings'!AN126</f>
        <v>0</v>
      </c>
      <c r="V25" s="80">
        <f>IFERROR(LOOKUP('Sch D. Workings'!AJ126,$C$10:$C$14,$B$10:$B$14),0)</f>
        <v>0</v>
      </c>
      <c r="W25" s="98">
        <f>COUNTIFS('Sch D. Workings'!AJ126,"&gt;"&amp;'Sch D. Workings'!$H19)</f>
        <v>0</v>
      </c>
    </row>
    <row r="26" spans="2:23" x14ac:dyDescent="0.25">
      <c r="C26" s="79" t="str">
        <f>IF('Sch A. Input'!B18="","",'Sch A. Input'!B18)</f>
        <v/>
      </c>
      <c r="D26" s="79" t="str">
        <f>IF('Sch A. Input'!C18="","",'Sch A. Input'!C18)</f>
        <v/>
      </c>
      <c r="E26" s="85"/>
      <c r="F26" s="85"/>
      <c r="G26" s="98">
        <f>'Sch D. Workings'!I127</f>
        <v>0</v>
      </c>
      <c r="H26" s="225">
        <f>IF('Sch D. Workings'!D20="",0,(IF('Sch D. Workings'!H20=0,"Exceeded Cap",IF((SUMIFS('Sch A. Input'!I18:DX18,'Sch A. Input'!$I$14:$DX$14,"Total",'Sch A. Input'!$I$13:$DX$13,"&lt;="&amp;$I$7))&gt;'Sch D. Workings'!H20,MIN('Sch D. Workings'!L127,'Sch D. Workings'!H20),'Sch D. Workings'!L127))))</f>
        <v>0</v>
      </c>
      <c r="I26" s="226">
        <f>'Sch D. Workings'!R127</f>
        <v>0</v>
      </c>
      <c r="J26" s="80">
        <f>IFERROR(LOOKUP('Sch D. Workings'!N127,$C$10:$C$14,$B$10:$B$14),0)</f>
        <v>0</v>
      </c>
      <c r="K26" s="98">
        <f>COUNTIFS('Sch D. Workings'!N127,"&gt;"&amp;'Sch D. Workings'!$H20)</f>
        <v>0</v>
      </c>
      <c r="L26" s="85"/>
      <c r="M26" s="77">
        <f>'Sch D. Workings'!T127</f>
        <v>0</v>
      </c>
      <c r="N26" s="225">
        <f>IF(OR('Sch D. Workings'!D20="",$D$7&lt;=I$7),0,IF(OR(H26="Exceeded Cap",H26='Sch D. Workings'!H20),"Exceeded cap",IF((SUMIFS('Sch A. Input'!I18:DX18,'Sch A. Input'!$I$14:$DX$14,"Total",'Sch A. Input'!$I$13:$DX$13,"&lt;="&amp;$O$7))&gt;'Sch D. Workings'!H20,MIN('Sch D. Workings'!W127,'Sch D. Workings'!H20-'Sch C. Quarter Output (PR1)'!H26),'Sch D. Workings'!W127)))</f>
        <v>0</v>
      </c>
      <c r="O26" s="226">
        <f>'Sch D. Workings'!AC127</f>
        <v>0</v>
      </c>
      <c r="P26" s="80">
        <f>IFERROR(LOOKUP('Sch D. Workings'!Y127,$C$10:$C$14,$B$10:$B$14),0)</f>
        <v>0</v>
      </c>
      <c r="Q26" s="98">
        <f>COUNTIFS('Sch D. Workings'!Y127,"&gt;"&amp;'Sch D. Workings'!$H20)</f>
        <v>0</v>
      </c>
      <c r="R26" s="85"/>
      <c r="S26" s="77">
        <f>'Sch D. Workings'!AE127</f>
        <v>0</v>
      </c>
      <c r="T26" s="225">
        <f>IF(OR('Sch D. Workings'!D20="",$D$7&lt;=O$7),0,IF(OR(N26="Exceeded Cap",H26="Exceeded Cap",SUM(H26,N26)='Sch D. Workings'!H20),"Exceeded Cap",IF((SUMIFS('Sch A. Input'!I18:DX18,'Sch A. Input'!$I$14:$DX$14,"Total",'Sch A. Input'!$I$13:$DX$13,"&lt;="&amp;$U$7))&gt;'Sch D. Workings'!H20,MIN('Sch D. Workings'!AH127,'Sch D. Workings'!H20-H26-N26),'Sch D. Workings'!AH127)))</f>
        <v>0</v>
      </c>
      <c r="U26" s="226">
        <f>'Sch D. Workings'!AN127</f>
        <v>0</v>
      </c>
      <c r="V26" s="80">
        <f>IFERROR(LOOKUP('Sch D. Workings'!AJ127,$C$10:$C$14,$B$10:$B$14),0)</f>
        <v>0</v>
      </c>
      <c r="W26" s="98">
        <f>COUNTIFS('Sch D. Workings'!AJ127,"&gt;"&amp;'Sch D. Workings'!$H20)</f>
        <v>0</v>
      </c>
    </row>
    <row r="27" spans="2:23" x14ac:dyDescent="0.25">
      <c r="C27" s="79" t="str">
        <f>IF('Sch A. Input'!B19="","",'Sch A. Input'!B19)</f>
        <v/>
      </c>
      <c r="D27" s="79" t="str">
        <f>IF('Sch A. Input'!C19="","",'Sch A. Input'!C19)</f>
        <v/>
      </c>
      <c r="E27" s="85"/>
      <c r="F27" s="85"/>
      <c r="G27" s="98">
        <f>'Sch D. Workings'!I128</f>
        <v>0</v>
      </c>
      <c r="H27" s="225">
        <f>IF('Sch D. Workings'!D21="",0,(IF('Sch D. Workings'!H21=0,"Exceeded Cap",IF((SUMIFS('Sch A. Input'!I19:DX19,'Sch A. Input'!$I$14:$DX$14,"Total",'Sch A. Input'!$I$13:$DX$13,"&lt;="&amp;$I$7))&gt;'Sch D. Workings'!H21,MIN('Sch D. Workings'!L128,'Sch D. Workings'!H21),'Sch D. Workings'!L128))))</f>
        <v>0</v>
      </c>
      <c r="I27" s="226">
        <f>'Sch D. Workings'!R128</f>
        <v>0</v>
      </c>
      <c r="J27" s="80">
        <f>IFERROR(LOOKUP('Sch D. Workings'!N128,$C$10:$C$14,$B$10:$B$14),0)</f>
        <v>0</v>
      </c>
      <c r="K27" s="98">
        <f>COUNTIFS('Sch D. Workings'!N128,"&gt;"&amp;'Sch D. Workings'!$H21)</f>
        <v>0</v>
      </c>
      <c r="L27" s="85"/>
      <c r="M27" s="77">
        <f>'Sch D. Workings'!T128</f>
        <v>0</v>
      </c>
      <c r="N27" s="225">
        <f>IF(OR('Sch D. Workings'!D21="",$D$7&lt;=I$7),0,IF(OR(H27="Exceeded Cap",H27='Sch D. Workings'!H21),"Exceeded cap",IF((SUMIFS('Sch A. Input'!I19:DX19,'Sch A. Input'!$I$14:$DX$14,"Total",'Sch A. Input'!$I$13:$DX$13,"&lt;="&amp;$O$7))&gt;'Sch D. Workings'!H21,MIN('Sch D. Workings'!W128,'Sch D. Workings'!H21-'Sch C. Quarter Output (PR1)'!H27),'Sch D. Workings'!W128)))</f>
        <v>0</v>
      </c>
      <c r="O27" s="226">
        <f>'Sch D. Workings'!AC128</f>
        <v>0</v>
      </c>
      <c r="P27" s="80">
        <f>IFERROR(LOOKUP('Sch D. Workings'!Y128,$C$10:$C$14,$B$10:$B$14),0)</f>
        <v>0</v>
      </c>
      <c r="Q27" s="98">
        <f>COUNTIFS('Sch D. Workings'!Y128,"&gt;"&amp;'Sch D. Workings'!$H21)</f>
        <v>0</v>
      </c>
      <c r="R27" s="85"/>
      <c r="S27" s="77">
        <f>'Sch D. Workings'!AE128</f>
        <v>0</v>
      </c>
      <c r="T27" s="225">
        <f>IF(OR('Sch D. Workings'!D21="",$D$7&lt;=O$7),0,IF(OR(N27="Exceeded Cap",H27="Exceeded Cap",SUM(H27,N27)='Sch D. Workings'!H21),"Exceeded Cap",IF((SUMIFS('Sch A. Input'!I19:DX19,'Sch A. Input'!$I$14:$DX$14,"Total",'Sch A. Input'!$I$13:$DX$13,"&lt;="&amp;$U$7))&gt;'Sch D. Workings'!H21,MIN('Sch D. Workings'!AH128,'Sch D. Workings'!H21-H27-N27),'Sch D. Workings'!AH128)))</f>
        <v>0</v>
      </c>
      <c r="U27" s="226">
        <f>'Sch D. Workings'!AN128</f>
        <v>0</v>
      </c>
      <c r="V27" s="80">
        <f>IFERROR(LOOKUP('Sch D. Workings'!AJ128,$C$10:$C$14,$B$10:$B$14),0)</f>
        <v>0</v>
      </c>
      <c r="W27" s="98">
        <f>COUNTIFS('Sch D. Workings'!AJ128,"&gt;"&amp;'Sch D. Workings'!$H21)</f>
        <v>0</v>
      </c>
    </row>
    <row r="28" spans="2:23" x14ac:dyDescent="0.25">
      <c r="C28" s="79" t="str">
        <f>IF('Sch A. Input'!B20="","",'Sch A. Input'!B20)</f>
        <v/>
      </c>
      <c r="D28" s="79" t="str">
        <f>IF('Sch A. Input'!C20="","",'Sch A. Input'!C20)</f>
        <v/>
      </c>
      <c r="E28" s="85"/>
      <c r="F28" s="85"/>
      <c r="G28" s="98">
        <f>'Sch D. Workings'!I129</f>
        <v>0</v>
      </c>
      <c r="H28" s="225">
        <f>IF('Sch D. Workings'!D22="",0,(IF('Sch D. Workings'!H22=0,"Exceeded Cap",IF((SUMIFS('Sch A. Input'!I20:DX20,'Sch A. Input'!$I$14:$DX$14,"Total",'Sch A. Input'!$I$13:$DX$13,"&lt;="&amp;$I$7))&gt;'Sch D. Workings'!H22,MIN('Sch D. Workings'!L129,'Sch D. Workings'!H22),'Sch D. Workings'!L129))))</f>
        <v>0</v>
      </c>
      <c r="I28" s="226">
        <f>'Sch D. Workings'!R129</f>
        <v>0</v>
      </c>
      <c r="J28" s="80">
        <f>IFERROR(LOOKUP('Sch D. Workings'!N129,$C$10:$C$14,$B$10:$B$14),0)</f>
        <v>0</v>
      </c>
      <c r="K28" s="98">
        <f>COUNTIFS('Sch D. Workings'!N129,"&gt;"&amp;'Sch D. Workings'!$H22)</f>
        <v>0</v>
      </c>
      <c r="L28" s="85"/>
      <c r="M28" s="77">
        <f>'Sch D. Workings'!T129</f>
        <v>0</v>
      </c>
      <c r="N28" s="225">
        <f>IF(OR('Sch D. Workings'!D22="",$D$7&lt;=I$7),0,IF(OR(H28="Exceeded Cap",H28='Sch D. Workings'!H22),"Exceeded cap",IF((SUMIFS('Sch A. Input'!I20:DX20,'Sch A. Input'!$I$14:$DX$14,"Total",'Sch A. Input'!$I$13:$DX$13,"&lt;="&amp;$O$7))&gt;'Sch D. Workings'!H22,MIN('Sch D. Workings'!W129,'Sch D. Workings'!H22-'Sch C. Quarter Output (PR1)'!H28),'Sch D. Workings'!W129)))</f>
        <v>0</v>
      </c>
      <c r="O28" s="226">
        <f>'Sch D. Workings'!AC129</f>
        <v>0</v>
      </c>
      <c r="P28" s="80">
        <f>IFERROR(LOOKUP('Sch D. Workings'!Y129,$C$10:$C$14,$B$10:$B$14),0)</f>
        <v>0</v>
      </c>
      <c r="Q28" s="98">
        <f>COUNTIFS('Sch D. Workings'!Y129,"&gt;"&amp;'Sch D. Workings'!$H22)</f>
        <v>0</v>
      </c>
      <c r="R28" s="85"/>
      <c r="S28" s="77">
        <f>'Sch D. Workings'!AE129</f>
        <v>0</v>
      </c>
      <c r="T28" s="225">
        <f>IF(OR('Sch D. Workings'!D22="",$D$7&lt;=O$7),0,IF(OR(N28="Exceeded Cap",H28="Exceeded Cap",SUM(H28,N28)='Sch D. Workings'!H22),"Exceeded Cap",IF((SUMIFS('Sch A. Input'!I20:DX20,'Sch A. Input'!$I$14:$DX$14,"Total",'Sch A. Input'!$I$13:$DX$13,"&lt;="&amp;$U$7))&gt;'Sch D. Workings'!H22,MIN('Sch D. Workings'!AH129,'Sch D. Workings'!H22-H28-N28),'Sch D. Workings'!AH129)))</f>
        <v>0</v>
      </c>
      <c r="U28" s="226">
        <f>'Sch D. Workings'!AN129</f>
        <v>0</v>
      </c>
      <c r="V28" s="80">
        <f>IFERROR(LOOKUP('Sch D. Workings'!AJ129,$C$10:$C$14,$B$10:$B$14),0)</f>
        <v>0</v>
      </c>
      <c r="W28" s="98">
        <f>COUNTIFS('Sch D. Workings'!AJ129,"&gt;"&amp;'Sch D. Workings'!$H22)</f>
        <v>0</v>
      </c>
    </row>
    <row r="29" spans="2:23" x14ac:dyDescent="0.25">
      <c r="C29" s="79" t="str">
        <f>IF('Sch A. Input'!B21="","",'Sch A. Input'!B21)</f>
        <v/>
      </c>
      <c r="D29" s="79" t="str">
        <f>IF('Sch A. Input'!C21="","",'Sch A. Input'!C21)</f>
        <v/>
      </c>
      <c r="E29" s="85"/>
      <c r="F29" s="85"/>
      <c r="G29" s="98">
        <f>'Sch D. Workings'!I130</f>
        <v>0</v>
      </c>
      <c r="H29" s="225">
        <f>IF('Sch D. Workings'!D23="",0,(IF('Sch D. Workings'!H23=0,"Exceeded Cap",IF((SUMIFS('Sch A. Input'!I21:DX21,'Sch A. Input'!$I$14:$DX$14,"Total",'Sch A. Input'!$I$13:$DX$13,"&lt;="&amp;$I$7))&gt;'Sch D. Workings'!H23,MIN('Sch D. Workings'!L130,'Sch D. Workings'!H23),'Sch D. Workings'!L130))))</f>
        <v>0</v>
      </c>
      <c r="I29" s="226">
        <f>'Sch D. Workings'!R130</f>
        <v>0</v>
      </c>
      <c r="J29" s="80">
        <f>IFERROR(LOOKUP('Sch D. Workings'!N130,$C$10:$C$14,$B$10:$B$14),0)</f>
        <v>0</v>
      </c>
      <c r="K29" s="98">
        <f>COUNTIFS('Sch D. Workings'!N130,"&gt;"&amp;'Sch D. Workings'!$H23)</f>
        <v>0</v>
      </c>
      <c r="L29" s="85"/>
      <c r="M29" s="77">
        <f>'Sch D. Workings'!T130</f>
        <v>0</v>
      </c>
      <c r="N29" s="225">
        <f>IF(OR('Sch D. Workings'!D23="",$D$7&lt;=I$7),0,IF(OR(H29="Exceeded Cap",H29='Sch D. Workings'!H23),"Exceeded cap",IF((SUMIFS('Sch A. Input'!I21:DX21,'Sch A. Input'!$I$14:$DX$14,"Total",'Sch A. Input'!$I$13:$DX$13,"&lt;="&amp;$O$7))&gt;'Sch D. Workings'!H23,MIN('Sch D. Workings'!W130,'Sch D. Workings'!H23-'Sch C. Quarter Output (PR1)'!H29),'Sch D. Workings'!W130)))</f>
        <v>0</v>
      </c>
      <c r="O29" s="226">
        <f>'Sch D. Workings'!AC130</f>
        <v>0</v>
      </c>
      <c r="P29" s="80">
        <f>IFERROR(LOOKUP('Sch D. Workings'!Y130,$C$10:$C$14,$B$10:$B$14),0)</f>
        <v>0</v>
      </c>
      <c r="Q29" s="98">
        <f>COUNTIFS('Sch D. Workings'!Y130,"&gt;"&amp;'Sch D. Workings'!$H23)</f>
        <v>0</v>
      </c>
      <c r="R29" s="85"/>
      <c r="S29" s="77">
        <f>'Sch D. Workings'!AE130</f>
        <v>0</v>
      </c>
      <c r="T29" s="225">
        <f>IF(OR('Sch D. Workings'!D23="",$D$7&lt;=O$7),0,IF(OR(N29="Exceeded Cap",H29="Exceeded Cap",SUM(H29,N29)='Sch D. Workings'!H23),"Exceeded Cap",IF((SUMIFS('Sch A. Input'!I21:DX21,'Sch A. Input'!$I$14:$DX$14,"Total",'Sch A. Input'!$I$13:$DX$13,"&lt;="&amp;$U$7))&gt;'Sch D. Workings'!H23,MIN('Sch D. Workings'!AH130,'Sch D. Workings'!H23-H29-N29),'Sch D. Workings'!AH130)))</f>
        <v>0</v>
      </c>
      <c r="U29" s="226">
        <f>'Sch D. Workings'!AN130</f>
        <v>0</v>
      </c>
      <c r="V29" s="80">
        <f>IFERROR(LOOKUP('Sch D. Workings'!AJ130,$C$10:$C$14,$B$10:$B$14),0)</f>
        <v>0</v>
      </c>
      <c r="W29" s="98">
        <f>COUNTIFS('Sch D. Workings'!AJ130,"&gt;"&amp;'Sch D. Workings'!$H23)</f>
        <v>0</v>
      </c>
    </row>
    <row r="30" spans="2:23" x14ac:dyDescent="0.25">
      <c r="C30" s="79" t="str">
        <f>IF('Sch A. Input'!B22="","",'Sch A. Input'!B22)</f>
        <v/>
      </c>
      <c r="D30" s="79" t="str">
        <f>IF('Sch A. Input'!C22="","",'Sch A. Input'!C22)</f>
        <v/>
      </c>
      <c r="E30" s="85"/>
      <c r="F30" s="85"/>
      <c r="G30" s="98">
        <f>'Sch D. Workings'!I131</f>
        <v>0</v>
      </c>
      <c r="H30" s="225">
        <f>IF('Sch D. Workings'!D24="",0,(IF('Sch D. Workings'!H24=0,"Exceeded Cap",IF((SUMIFS('Sch A. Input'!I22:DX22,'Sch A. Input'!$I$14:$DX$14,"Total",'Sch A. Input'!$I$13:$DX$13,"&lt;="&amp;$I$7))&gt;'Sch D. Workings'!H24,MIN('Sch D. Workings'!L131,'Sch D. Workings'!H24),'Sch D. Workings'!L131))))</f>
        <v>0</v>
      </c>
      <c r="I30" s="226">
        <f>'Sch D. Workings'!R131</f>
        <v>0</v>
      </c>
      <c r="J30" s="80">
        <f>IFERROR(LOOKUP('Sch D. Workings'!N131,$C$10:$C$14,$B$10:$B$14),0)</f>
        <v>0</v>
      </c>
      <c r="K30" s="98">
        <f>COUNTIFS('Sch D. Workings'!N131,"&gt;"&amp;'Sch D. Workings'!$H24)</f>
        <v>0</v>
      </c>
      <c r="L30" s="85"/>
      <c r="M30" s="77">
        <f>'Sch D. Workings'!T131</f>
        <v>0</v>
      </c>
      <c r="N30" s="225">
        <f>IF(OR('Sch D. Workings'!D24="",$D$7&lt;=I$7),0,IF(OR(H30="Exceeded Cap",H30='Sch D. Workings'!H24),"Exceeded cap",IF((SUMIFS('Sch A. Input'!I22:DX22,'Sch A. Input'!$I$14:$DX$14,"Total",'Sch A. Input'!$I$13:$DX$13,"&lt;="&amp;$O$7))&gt;'Sch D. Workings'!H24,MIN('Sch D. Workings'!W131,'Sch D. Workings'!H24-'Sch C. Quarter Output (PR1)'!H30),'Sch D. Workings'!W131)))</f>
        <v>0</v>
      </c>
      <c r="O30" s="226">
        <f>'Sch D. Workings'!AC131</f>
        <v>0</v>
      </c>
      <c r="P30" s="80">
        <f>IFERROR(LOOKUP('Sch D. Workings'!Y131,$C$10:$C$14,$B$10:$B$14),0)</f>
        <v>0</v>
      </c>
      <c r="Q30" s="98">
        <f>COUNTIFS('Sch D. Workings'!Y131,"&gt;"&amp;'Sch D. Workings'!$H24)</f>
        <v>0</v>
      </c>
      <c r="R30" s="85"/>
      <c r="S30" s="77">
        <f>'Sch D. Workings'!AE131</f>
        <v>0</v>
      </c>
      <c r="T30" s="225">
        <f>IF(OR('Sch D. Workings'!D24="",$D$7&lt;=O$7),0,IF(OR(N30="Exceeded Cap",H30="Exceeded Cap",SUM(H30,N30)='Sch D. Workings'!H24),"Exceeded Cap",IF((SUMIFS('Sch A. Input'!I22:DX22,'Sch A. Input'!$I$14:$DX$14,"Total",'Sch A. Input'!$I$13:$DX$13,"&lt;="&amp;$U$7))&gt;'Sch D. Workings'!H24,MIN('Sch D. Workings'!AH131,'Sch D. Workings'!H24-H30-N30),'Sch D. Workings'!AH131)))</f>
        <v>0</v>
      </c>
      <c r="U30" s="226">
        <f>'Sch D. Workings'!AN131</f>
        <v>0</v>
      </c>
      <c r="V30" s="80">
        <f>IFERROR(LOOKUP('Sch D. Workings'!AJ131,$C$10:$C$14,$B$10:$B$14),0)</f>
        <v>0</v>
      </c>
      <c r="W30" s="98">
        <f>COUNTIFS('Sch D. Workings'!AJ131,"&gt;"&amp;'Sch D. Workings'!$H24)</f>
        <v>0</v>
      </c>
    </row>
    <row r="31" spans="2:23" x14ac:dyDescent="0.25">
      <c r="C31" s="79" t="str">
        <f>IF('Sch A. Input'!B23="","",'Sch A. Input'!B23)</f>
        <v/>
      </c>
      <c r="D31" s="79" t="str">
        <f>IF('Sch A. Input'!C23="","",'Sch A. Input'!C23)</f>
        <v/>
      </c>
      <c r="E31" s="85"/>
      <c r="F31" s="85"/>
      <c r="G31" s="98">
        <f>'Sch D. Workings'!I132</f>
        <v>0</v>
      </c>
      <c r="H31" s="225">
        <f>IF('Sch D. Workings'!D25="",0,(IF('Sch D. Workings'!H25=0,"Exceeded Cap",IF((SUMIFS('Sch A. Input'!I23:DX23,'Sch A. Input'!$I$14:$DX$14,"Total",'Sch A. Input'!$I$13:$DX$13,"&lt;="&amp;$I$7))&gt;'Sch D. Workings'!H25,MIN('Sch D. Workings'!L132,'Sch D. Workings'!H25),'Sch D. Workings'!L132))))</f>
        <v>0</v>
      </c>
      <c r="I31" s="226">
        <f>'Sch D. Workings'!R132</f>
        <v>0</v>
      </c>
      <c r="J31" s="80">
        <f>IFERROR(LOOKUP('Sch D. Workings'!N132,$C$10:$C$14,$B$10:$B$14),0)</f>
        <v>0</v>
      </c>
      <c r="K31" s="98">
        <f>COUNTIFS('Sch D. Workings'!N132,"&gt;"&amp;'Sch D. Workings'!$H25)</f>
        <v>0</v>
      </c>
      <c r="L31" s="85"/>
      <c r="M31" s="77">
        <f>'Sch D. Workings'!T132</f>
        <v>0</v>
      </c>
      <c r="N31" s="225">
        <f>IF(OR('Sch D. Workings'!D25="",$D$7&lt;=I$7),0,IF(OR(H31="Exceeded Cap",H31='Sch D. Workings'!H25),"Exceeded cap",IF((SUMIFS('Sch A. Input'!I23:DX23,'Sch A. Input'!$I$14:$DX$14,"Total",'Sch A. Input'!$I$13:$DX$13,"&lt;="&amp;$O$7))&gt;'Sch D. Workings'!H25,MIN('Sch D. Workings'!W132,'Sch D. Workings'!H25-'Sch C. Quarter Output (PR1)'!H31),'Sch D. Workings'!W132)))</f>
        <v>0</v>
      </c>
      <c r="O31" s="226">
        <f>'Sch D. Workings'!AC132</f>
        <v>0</v>
      </c>
      <c r="P31" s="80">
        <f>IFERROR(LOOKUP('Sch D. Workings'!Y132,$C$10:$C$14,$B$10:$B$14),0)</f>
        <v>0</v>
      </c>
      <c r="Q31" s="98">
        <f>COUNTIFS('Sch D. Workings'!Y132,"&gt;"&amp;'Sch D. Workings'!$H25)</f>
        <v>0</v>
      </c>
      <c r="R31" s="85"/>
      <c r="S31" s="77">
        <f>'Sch D. Workings'!AE132</f>
        <v>0</v>
      </c>
      <c r="T31" s="225">
        <f>IF(OR('Sch D. Workings'!D25="",$D$7&lt;=O$7),0,IF(OR(N31="Exceeded Cap",H31="Exceeded Cap",SUM(H31,N31)='Sch D. Workings'!H25),"Exceeded Cap",IF((SUMIFS('Sch A. Input'!I23:DX23,'Sch A. Input'!$I$14:$DX$14,"Total",'Sch A. Input'!$I$13:$DX$13,"&lt;="&amp;$U$7))&gt;'Sch D. Workings'!H25,MIN('Sch D. Workings'!AH132,'Sch D. Workings'!H25-H31-N31),'Sch D. Workings'!AH132)))</f>
        <v>0</v>
      </c>
      <c r="U31" s="226">
        <f>'Sch D. Workings'!AN132</f>
        <v>0</v>
      </c>
      <c r="V31" s="80">
        <f>IFERROR(LOOKUP('Sch D. Workings'!AJ132,$C$10:$C$14,$B$10:$B$14),0)</f>
        <v>0</v>
      </c>
      <c r="W31" s="98">
        <f>COUNTIFS('Sch D. Workings'!AJ132,"&gt;"&amp;'Sch D. Workings'!$H25)</f>
        <v>0</v>
      </c>
    </row>
    <row r="32" spans="2:23" x14ac:dyDescent="0.25">
      <c r="C32" s="79" t="str">
        <f>IF('Sch A. Input'!B24="","",'Sch A. Input'!B24)</f>
        <v/>
      </c>
      <c r="D32" s="79" t="str">
        <f>IF('Sch A. Input'!C24="","",'Sch A. Input'!C24)</f>
        <v/>
      </c>
      <c r="E32" s="85"/>
      <c r="F32" s="85"/>
      <c r="G32" s="98">
        <f>'Sch D. Workings'!I133</f>
        <v>0</v>
      </c>
      <c r="H32" s="225">
        <f>IF('Sch D. Workings'!D26="",0,(IF('Sch D. Workings'!H26=0,"Exceeded Cap",IF((SUMIFS('Sch A. Input'!I24:DX24,'Sch A. Input'!$I$14:$DX$14,"Total",'Sch A. Input'!$I$13:$DX$13,"&lt;="&amp;$I$7))&gt;'Sch D. Workings'!H26,MIN('Sch D. Workings'!L133,'Sch D. Workings'!H26),'Sch D. Workings'!L133))))</f>
        <v>0</v>
      </c>
      <c r="I32" s="226">
        <f>'Sch D. Workings'!R133</f>
        <v>0</v>
      </c>
      <c r="J32" s="80">
        <f>IFERROR(LOOKUP('Sch D. Workings'!N133,$C$10:$C$14,$B$10:$B$14),0)</f>
        <v>0</v>
      </c>
      <c r="K32" s="98">
        <f>COUNTIFS('Sch D. Workings'!N133,"&gt;"&amp;'Sch D. Workings'!$H26)</f>
        <v>0</v>
      </c>
      <c r="L32" s="85"/>
      <c r="M32" s="77">
        <f>'Sch D. Workings'!T133</f>
        <v>0</v>
      </c>
      <c r="N32" s="225">
        <f>IF(OR('Sch D. Workings'!D26="",$D$7&lt;=I$7),0,IF(OR(H32="Exceeded Cap",H32='Sch D. Workings'!H26),"Exceeded cap",IF((SUMIFS('Sch A. Input'!I24:DX24,'Sch A. Input'!$I$14:$DX$14,"Total",'Sch A. Input'!$I$13:$DX$13,"&lt;="&amp;$O$7))&gt;'Sch D. Workings'!H26,MIN('Sch D. Workings'!W133,'Sch D. Workings'!H26-'Sch C. Quarter Output (PR1)'!H32),'Sch D. Workings'!W133)))</f>
        <v>0</v>
      </c>
      <c r="O32" s="226">
        <f>'Sch D. Workings'!AC133</f>
        <v>0</v>
      </c>
      <c r="P32" s="80">
        <f>IFERROR(LOOKUP('Sch D. Workings'!Y133,$C$10:$C$14,$B$10:$B$14),0)</f>
        <v>0</v>
      </c>
      <c r="Q32" s="98">
        <f>COUNTIFS('Sch D. Workings'!Y133,"&gt;"&amp;'Sch D. Workings'!$H26)</f>
        <v>0</v>
      </c>
      <c r="R32" s="85"/>
      <c r="S32" s="77">
        <f>'Sch D. Workings'!AE133</f>
        <v>0</v>
      </c>
      <c r="T32" s="225">
        <f>IF(OR('Sch D. Workings'!D26="",$D$7&lt;=O$7),0,IF(OR(N32="Exceeded Cap",H32="Exceeded Cap",SUM(H32,N32)='Sch D. Workings'!H26),"Exceeded Cap",IF((SUMIFS('Sch A. Input'!I24:DX24,'Sch A. Input'!$I$14:$DX$14,"Total",'Sch A. Input'!$I$13:$DX$13,"&lt;="&amp;$U$7))&gt;'Sch D. Workings'!H26,MIN('Sch D. Workings'!AH133,'Sch D. Workings'!H26-H32-N32),'Sch D. Workings'!AH133)))</f>
        <v>0</v>
      </c>
      <c r="U32" s="226">
        <f>'Sch D. Workings'!AN133</f>
        <v>0</v>
      </c>
      <c r="V32" s="80">
        <f>IFERROR(LOOKUP('Sch D. Workings'!AJ133,$C$10:$C$14,$B$10:$B$14),0)</f>
        <v>0</v>
      </c>
      <c r="W32" s="98">
        <f>COUNTIFS('Sch D. Workings'!AJ133,"&gt;"&amp;'Sch D. Workings'!$H26)</f>
        <v>0</v>
      </c>
    </row>
    <row r="33" spans="3:23" x14ac:dyDescent="0.25">
      <c r="C33" s="81" t="str">
        <f>IF('Sch A. Input'!B25="","",'Sch A. Input'!B25)</f>
        <v/>
      </c>
      <c r="D33" s="81" t="str">
        <f>IF('Sch A. Input'!C25="","",'Sch A. Input'!C25)</f>
        <v/>
      </c>
      <c r="E33" s="85"/>
      <c r="F33" s="85"/>
      <c r="G33" s="99">
        <f>'Sch D. Workings'!I134</f>
        <v>0</v>
      </c>
      <c r="H33" s="227">
        <f>IF('Sch D. Workings'!D27="",0,(IF('Sch D. Workings'!H27=0,"Exceeded Cap",IF((SUMIFS('Sch A. Input'!I25:DX25,'Sch A. Input'!$I$14:$DX$14,"Total",'Sch A. Input'!$I$13:$DX$13,"&lt;="&amp;$I$7))&gt;'Sch D. Workings'!H27,MIN('Sch D. Workings'!L134,'Sch D. Workings'!H27),'Sch D. Workings'!L134))))</f>
        <v>0</v>
      </c>
      <c r="I33" s="228">
        <f>'Sch D. Workings'!R134</f>
        <v>0</v>
      </c>
      <c r="J33" s="82">
        <f>IFERROR(LOOKUP('Sch D. Workings'!N134,$C$10:$C$14,$B$10:$B$14),0)</f>
        <v>0</v>
      </c>
      <c r="K33" s="99">
        <f>COUNTIFS('Sch D. Workings'!N134,"&gt;"&amp;'Sch D. Workings'!$H27)</f>
        <v>0</v>
      </c>
      <c r="L33" s="85"/>
      <c r="M33" s="78">
        <f>'Sch D. Workings'!T134</f>
        <v>0</v>
      </c>
      <c r="N33" s="225">
        <f>IF(OR('Sch D. Workings'!D27="",$D$7&lt;=I$7),0,IF(OR(H33="Exceeded Cap",H33='Sch D. Workings'!H27),"Exceeded cap",IF((SUMIFS('Sch A. Input'!I25:DX25,'Sch A. Input'!$I$14:$DX$14,"Total",'Sch A. Input'!$I$13:$DX$13,"&lt;="&amp;$O$7))&gt;'Sch D. Workings'!H27,MIN('Sch D. Workings'!W134,'Sch D. Workings'!H27-'Sch C. Quarter Output (PR1)'!H33),'Sch D. Workings'!W134)))</f>
        <v>0</v>
      </c>
      <c r="O33" s="228">
        <f>'Sch D. Workings'!AC134</f>
        <v>0</v>
      </c>
      <c r="P33" s="82">
        <f>IFERROR(LOOKUP('Sch D. Workings'!Y134,$C$10:$C$14,$B$10:$B$14),0)</f>
        <v>0</v>
      </c>
      <c r="Q33" s="99">
        <f>COUNTIFS('Sch D. Workings'!Y134,"&gt;"&amp;'Sch D. Workings'!$H27)</f>
        <v>0</v>
      </c>
      <c r="R33" s="85"/>
      <c r="S33" s="78">
        <f>'Sch D. Workings'!AE134</f>
        <v>0</v>
      </c>
      <c r="T33" s="225">
        <f>IF(OR('Sch D. Workings'!D27="",$D$7&lt;=O$7),0,IF(OR(N33="Exceeded Cap",H33="Exceeded Cap",SUM(H33,N33)='Sch D. Workings'!H27),"Exceeded Cap",IF((SUMIFS('Sch A. Input'!I25:DX25,'Sch A. Input'!$I$14:$DX$14,"Total",'Sch A. Input'!$I$13:$DX$13,"&lt;="&amp;$U$7))&gt;'Sch D. Workings'!H27,MIN('Sch D. Workings'!AH134,'Sch D. Workings'!H27-H33-N33),'Sch D. Workings'!AH134)))</f>
        <v>0</v>
      </c>
      <c r="U33" s="228">
        <f>'Sch D. Workings'!AN134</f>
        <v>0</v>
      </c>
      <c r="V33" s="82">
        <f>IFERROR(LOOKUP('Sch D. Workings'!AJ134,$C$10:$C$14,$B$10:$B$14),0)</f>
        <v>0</v>
      </c>
      <c r="W33" s="99">
        <f>COUNTIFS('Sch D. Workings'!AJ134,"&gt;"&amp;'Sch D. Workings'!$H27)</f>
        <v>0</v>
      </c>
    </row>
    <row r="34" spans="3:23" x14ac:dyDescent="0.25">
      <c r="C34" s="81" t="str">
        <f>IF('Sch A. Input'!B26="","",'Sch A. Input'!B26)</f>
        <v/>
      </c>
      <c r="D34" s="81" t="str">
        <f>IF('Sch A. Input'!C26="","",'Sch A. Input'!C26)</f>
        <v/>
      </c>
      <c r="E34" s="85"/>
      <c r="F34" s="85"/>
      <c r="G34" s="99">
        <f>'Sch D. Workings'!I135</f>
        <v>0</v>
      </c>
      <c r="H34" s="227">
        <f>IF('Sch D. Workings'!D28="",0,(IF('Sch D. Workings'!H28=0,"Exceeded Cap",IF((SUMIFS('Sch A. Input'!I26:DX26,'Sch A. Input'!$I$14:$DX$14,"Total",'Sch A. Input'!$I$13:$DX$13,"&lt;="&amp;$I$7))&gt;'Sch D. Workings'!H28,MIN('Sch D. Workings'!L135,'Sch D. Workings'!H28),'Sch D. Workings'!L135))))</f>
        <v>0</v>
      </c>
      <c r="I34" s="228">
        <f>'Sch D. Workings'!R135</f>
        <v>0</v>
      </c>
      <c r="J34" s="82">
        <f>IFERROR(LOOKUP('Sch D. Workings'!N135,$C$10:$C$14,$B$10:$B$14),0)</f>
        <v>0</v>
      </c>
      <c r="K34" s="99">
        <f>COUNTIFS('Sch D. Workings'!N135,"&gt;"&amp;'Sch D. Workings'!$H28)</f>
        <v>0</v>
      </c>
      <c r="L34" s="85"/>
      <c r="M34" s="78">
        <f>'Sch D. Workings'!T135</f>
        <v>0</v>
      </c>
      <c r="N34" s="225">
        <f>IF(OR('Sch D. Workings'!D28="",$D$7&lt;=I$7),0,IF(OR(H34="Exceeded Cap",H34='Sch D. Workings'!H28),"Exceeded cap",IF((SUMIFS('Sch A. Input'!I26:DX26,'Sch A. Input'!$I$14:$DX$14,"Total",'Sch A. Input'!$I$13:$DX$13,"&lt;="&amp;$O$7))&gt;'Sch D. Workings'!H28,MIN('Sch D. Workings'!W135,'Sch D. Workings'!H28-'Sch C. Quarter Output (PR1)'!H34),'Sch D. Workings'!W135)))</f>
        <v>0</v>
      </c>
      <c r="O34" s="228">
        <f>'Sch D. Workings'!AC135</f>
        <v>0</v>
      </c>
      <c r="P34" s="82">
        <f>IFERROR(LOOKUP('Sch D. Workings'!Y135,$C$10:$C$14,$B$10:$B$14),0)</f>
        <v>0</v>
      </c>
      <c r="Q34" s="99">
        <f>COUNTIFS('Sch D. Workings'!Y135,"&gt;"&amp;'Sch D. Workings'!$H28)</f>
        <v>0</v>
      </c>
      <c r="R34" s="85"/>
      <c r="S34" s="78">
        <f>'Sch D. Workings'!AE135</f>
        <v>0</v>
      </c>
      <c r="T34" s="225">
        <f>IF(OR('Sch D. Workings'!D28="",$D$7&lt;=O$7),0,IF(OR(N34="Exceeded Cap",H34="Exceeded Cap",SUM(H34,N34)='Sch D. Workings'!H28),"Exceeded Cap",IF((SUMIFS('Sch A. Input'!I26:DX26,'Sch A. Input'!$I$14:$DX$14,"Total",'Sch A. Input'!$I$13:$DX$13,"&lt;="&amp;$U$7))&gt;'Sch D. Workings'!H28,MIN('Sch D. Workings'!AH135,'Sch D. Workings'!H28-H34-N34),'Sch D. Workings'!AH135)))</f>
        <v>0</v>
      </c>
      <c r="U34" s="228">
        <f>'Sch D. Workings'!AN135</f>
        <v>0</v>
      </c>
      <c r="V34" s="82">
        <f>IFERROR(LOOKUP('Sch D. Workings'!AJ135,$C$10:$C$14,$B$10:$B$14),0)</f>
        <v>0</v>
      </c>
      <c r="W34" s="99">
        <f>COUNTIFS('Sch D. Workings'!AJ135,"&gt;"&amp;'Sch D. Workings'!$H28)</f>
        <v>0</v>
      </c>
    </row>
    <row r="35" spans="3:23" x14ac:dyDescent="0.25">
      <c r="C35" s="81" t="str">
        <f>IF('Sch A. Input'!B27="","",'Sch A. Input'!B27)</f>
        <v/>
      </c>
      <c r="D35" s="81" t="str">
        <f>IF('Sch A. Input'!C27="","",'Sch A. Input'!C27)</f>
        <v/>
      </c>
      <c r="E35" s="85"/>
      <c r="F35" s="85"/>
      <c r="G35" s="99">
        <f>'Sch D. Workings'!I136</f>
        <v>0</v>
      </c>
      <c r="H35" s="227">
        <f>IF('Sch D. Workings'!D29="",0,(IF('Sch D. Workings'!H29=0,"Exceeded Cap",IF((SUMIFS('Sch A. Input'!I27:DX27,'Sch A. Input'!$I$14:$DX$14,"Total",'Sch A. Input'!$I$13:$DX$13,"&lt;="&amp;$I$7))&gt;'Sch D. Workings'!H29,MIN('Sch D. Workings'!L136,'Sch D. Workings'!H29),'Sch D. Workings'!L136))))</f>
        <v>0</v>
      </c>
      <c r="I35" s="228">
        <f>'Sch D. Workings'!R136</f>
        <v>0</v>
      </c>
      <c r="J35" s="82">
        <f>IFERROR(LOOKUP('Sch D. Workings'!N136,$C$10:$C$14,$B$10:$B$14),0)</f>
        <v>0</v>
      </c>
      <c r="K35" s="99">
        <f>COUNTIFS('Sch D. Workings'!N136,"&gt;"&amp;'Sch D. Workings'!$H29)</f>
        <v>0</v>
      </c>
      <c r="L35" s="85"/>
      <c r="M35" s="78">
        <f>'Sch D. Workings'!T136</f>
        <v>0</v>
      </c>
      <c r="N35" s="225">
        <f>IF(OR('Sch D. Workings'!D29="",$D$7&lt;=I$7),0,IF(OR(H35="Exceeded Cap",H35='Sch D. Workings'!H29),"Exceeded cap",IF((SUMIFS('Sch A. Input'!I27:DX27,'Sch A. Input'!$I$14:$DX$14,"Total",'Sch A. Input'!$I$13:$DX$13,"&lt;="&amp;$O$7))&gt;'Sch D. Workings'!H29,MIN('Sch D. Workings'!W136,'Sch D. Workings'!H29-'Sch C. Quarter Output (PR1)'!H35),'Sch D. Workings'!W136)))</f>
        <v>0</v>
      </c>
      <c r="O35" s="228">
        <f>'Sch D. Workings'!AC136</f>
        <v>0</v>
      </c>
      <c r="P35" s="82">
        <f>IFERROR(LOOKUP('Sch D. Workings'!Y136,$C$10:$C$14,$B$10:$B$14),0)</f>
        <v>0</v>
      </c>
      <c r="Q35" s="99">
        <f>COUNTIFS('Sch D. Workings'!Y136,"&gt;"&amp;'Sch D. Workings'!$H29)</f>
        <v>0</v>
      </c>
      <c r="R35" s="85"/>
      <c r="S35" s="78">
        <f>'Sch D. Workings'!AE136</f>
        <v>0</v>
      </c>
      <c r="T35" s="225">
        <f>IF(OR('Sch D. Workings'!D29="",$D$7&lt;=O$7),0,IF(OR(N35="Exceeded Cap",H35="Exceeded Cap",SUM(H35,N35)='Sch D. Workings'!H29),"Exceeded Cap",IF((SUMIFS('Sch A. Input'!I27:DX27,'Sch A. Input'!$I$14:$DX$14,"Total",'Sch A. Input'!$I$13:$DX$13,"&lt;="&amp;$U$7))&gt;'Sch D. Workings'!H29,MIN('Sch D. Workings'!AH136,'Sch D. Workings'!H29-H35-N35),'Sch D. Workings'!AH136)))</f>
        <v>0</v>
      </c>
      <c r="U35" s="228">
        <f>'Sch D. Workings'!AN136</f>
        <v>0</v>
      </c>
      <c r="V35" s="82">
        <f>IFERROR(LOOKUP('Sch D. Workings'!AJ136,$C$10:$C$14,$B$10:$B$14),0)</f>
        <v>0</v>
      </c>
      <c r="W35" s="99">
        <f>COUNTIFS('Sch D. Workings'!AJ136,"&gt;"&amp;'Sch D. Workings'!$H29)</f>
        <v>0</v>
      </c>
    </row>
    <row r="36" spans="3:23" x14ac:dyDescent="0.25">
      <c r="C36" s="81" t="str">
        <f>IF('Sch A. Input'!B28="","",'Sch A. Input'!B28)</f>
        <v/>
      </c>
      <c r="D36" s="81" t="str">
        <f>IF('Sch A. Input'!C28="","",'Sch A. Input'!C28)</f>
        <v/>
      </c>
      <c r="E36" s="85"/>
      <c r="F36" s="85"/>
      <c r="G36" s="99">
        <f>'Sch D. Workings'!I137</f>
        <v>0</v>
      </c>
      <c r="H36" s="227">
        <f>IF('Sch D. Workings'!D30="",0,(IF('Sch D. Workings'!H30=0,"Exceeded Cap",IF((SUMIFS('Sch A. Input'!I28:DX28,'Sch A. Input'!$I$14:$DX$14,"Total",'Sch A. Input'!$I$13:$DX$13,"&lt;="&amp;$I$7))&gt;'Sch D. Workings'!H30,MIN('Sch D. Workings'!L137,'Sch D. Workings'!H30),'Sch D. Workings'!L137))))</f>
        <v>0</v>
      </c>
      <c r="I36" s="228">
        <f>'Sch D. Workings'!R137</f>
        <v>0</v>
      </c>
      <c r="J36" s="82">
        <f>IFERROR(LOOKUP('Sch D. Workings'!N137,$C$10:$C$14,$B$10:$B$14),0)</f>
        <v>0</v>
      </c>
      <c r="K36" s="99">
        <f>COUNTIFS('Sch D. Workings'!N137,"&gt;"&amp;'Sch D. Workings'!$H30)</f>
        <v>0</v>
      </c>
      <c r="L36" s="85"/>
      <c r="M36" s="78">
        <f>'Sch D. Workings'!T137</f>
        <v>0</v>
      </c>
      <c r="N36" s="225">
        <f>IF(OR('Sch D. Workings'!D30="",$D$7&lt;=I$7),0,IF(OR(H36="Exceeded Cap",H36='Sch D. Workings'!H30),"Exceeded cap",IF((SUMIFS('Sch A. Input'!I28:DX28,'Sch A. Input'!$I$14:$DX$14,"Total",'Sch A. Input'!$I$13:$DX$13,"&lt;="&amp;$O$7))&gt;'Sch D. Workings'!H30,MIN('Sch D. Workings'!W137,'Sch D. Workings'!H30-'Sch C. Quarter Output (PR1)'!H36),'Sch D. Workings'!W137)))</f>
        <v>0</v>
      </c>
      <c r="O36" s="228">
        <f>'Sch D. Workings'!AC137</f>
        <v>0</v>
      </c>
      <c r="P36" s="82">
        <f>IFERROR(LOOKUP('Sch D. Workings'!Y137,$C$10:$C$14,$B$10:$B$14),0)</f>
        <v>0</v>
      </c>
      <c r="Q36" s="99">
        <f>COUNTIFS('Sch D. Workings'!Y137,"&gt;"&amp;'Sch D. Workings'!$H30)</f>
        <v>0</v>
      </c>
      <c r="R36" s="85"/>
      <c r="S36" s="78">
        <f>'Sch D. Workings'!AE137</f>
        <v>0</v>
      </c>
      <c r="T36" s="225">
        <f>IF(OR('Sch D. Workings'!D30="",$D$7&lt;=O$7),0,IF(OR(N36="Exceeded Cap",H36="Exceeded Cap",SUM(H36,N36)='Sch D. Workings'!H30),"Exceeded Cap",IF((SUMIFS('Sch A. Input'!I28:DX28,'Sch A. Input'!$I$14:$DX$14,"Total",'Sch A. Input'!$I$13:$DX$13,"&lt;="&amp;$U$7))&gt;'Sch D. Workings'!H30,MIN('Sch D. Workings'!AH137,'Sch D. Workings'!H30-H36-N36),'Sch D. Workings'!AH137)))</f>
        <v>0</v>
      </c>
      <c r="U36" s="228">
        <f>'Sch D. Workings'!AN137</f>
        <v>0</v>
      </c>
      <c r="V36" s="82">
        <f>IFERROR(LOOKUP('Sch D. Workings'!AJ137,$C$10:$C$14,$B$10:$B$14),0)</f>
        <v>0</v>
      </c>
      <c r="W36" s="99">
        <f>COUNTIFS('Sch D. Workings'!AJ137,"&gt;"&amp;'Sch D. Workings'!$H30)</f>
        <v>0</v>
      </c>
    </row>
    <row r="37" spans="3:23" x14ac:dyDescent="0.25">
      <c r="C37" s="81" t="str">
        <f>IF('Sch A. Input'!B29="","",'Sch A. Input'!B29)</f>
        <v/>
      </c>
      <c r="D37" s="81" t="str">
        <f>IF('Sch A. Input'!C29="","",'Sch A. Input'!C29)</f>
        <v/>
      </c>
      <c r="E37" s="85"/>
      <c r="F37" s="85"/>
      <c r="G37" s="99">
        <f>'Sch D. Workings'!I138</f>
        <v>0</v>
      </c>
      <c r="H37" s="227">
        <f>IF('Sch D. Workings'!D31="",0,(IF('Sch D. Workings'!H31=0,"Exceeded Cap",IF((SUMIFS('Sch A. Input'!I29:DX29,'Sch A. Input'!$I$14:$DX$14,"Total",'Sch A. Input'!$I$13:$DX$13,"&lt;="&amp;$I$7))&gt;'Sch D. Workings'!H31,MIN('Sch D. Workings'!L138,'Sch D. Workings'!H31),'Sch D. Workings'!L138))))</f>
        <v>0</v>
      </c>
      <c r="I37" s="228">
        <f>'Sch D. Workings'!R138</f>
        <v>0</v>
      </c>
      <c r="J37" s="82">
        <f>IFERROR(LOOKUP('Sch D. Workings'!N138,$C$10:$C$14,$B$10:$B$14),0)</f>
        <v>0</v>
      </c>
      <c r="K37" s="99">
        <f>COUNTIFS('Sch D. Workings'!N138,"&gt;"&amp;'Sch D. Workings'!$H31)</f>
        <v>0</v>
      </c>
      <c r="L37" s="85"/>
      <c r="M37" s="78">
        <f>'Sch D. Workings'!T138</f>
        <v>0</v>
      </c>
      <c r="N37" s="225">
        <f>IF(OR('Sch D. Workings'!D31="",$D$7&lt;=I$7),0,IF(OR(H37="Exceeded Cap",H37='Sch D. Workings'!H31),"Exceeded cap",IF((SUMIFS('Sch A. Input'!I29:DX29,'Sch A. Input'!$I$14:$DX$14,"Total",'Sch A. Input'!$I$13:$DX$13,"&lt;="&amp;$O$7))&gt;'Sch D. Workings'!H31,MIN('Sch D. Workings'!W138,'Sch D. Workings'!H31-'Sch C. Quarter Output (PR1)'!H37),'Sch D. Workings'!W138)))</f>
        <v>0</v>
      </c>
      <c r="O37" s="228">
        <f>'Sch D. Workings'!AC138</f>
        <v>0</v>
      </c>
      <c r="P37" s="82">
        <f>IFERROR(LOOKUP('Sch D. Workings'!Y138,$C$10:$C$14,$B$10:$B$14),0)</f>
        <v>0</v>
      </c>
      <c r="Q37" s="99">
        <f>COUNTIFS('Sch D. Workings'!Y138,"&gt;"&amp;'Sch D. Workings'!$H31)</f>
        <v>0</v>
      </c>
      <c r="R37" s="85"/>
      <c r="S37" s="78">
        <f>'Sch D. Workings'!AE138</f>
        <v>0</v>
      </c>
      <c r="T37" s="225">
        <f>IF(OR('Sch D. Workings'!D31="",$D$7&lt;=O$7),0,IF(OR(N37="Exceeded Cap",H37="Exceeded Cap",SUM(H37,N37)='Sch D. Workings'!H31),"Exceeded Cap",IF((SUMIFS('Sch A. Input'!I29:DX29,'Sch A. Input'!$I$14:$DX$14,"Total",'Sch A. Input'!$I$13:$DX$13,"&lt;="&amp;$U$7))&gt;'Sch D. Workings'!H31,MIN('Sch D. Workings'!AH138,'Sch D. Workings'!H31-H37-N37),'Sch D. Workings'!AH138)))</f>
        <v>0</v>
      </c>
      <c r="U37" s="228">
        <f>'Sch D. Workings'!AN138</f>
        <v>0</v>
      </c>
      <c r="V37" s="82">
        <f>IFERROR(LOOKUP('Sch D. Workings'!AJ138,$C$10:$C$14,$B$10:$B$14),0)</f>
        <v>0</v>
      </c>
      <c r="W37" s="99">
        <f>COUNTIFS('Sch D. Workings'!AJ138,"&gt;"&amp;'Sch D. Workings'!$H31)</f>
        <v>0</v>
      </c>
    </row>
    <row r="38" spans="3:23" x14ac:dyDescent="0.25">
      <c r="C38" s="81" t="str">
        <f>IF('Sch A. Input'!B30="","",'Sch A. Input'!B30)</f>
        <v/>
      </c>
      <c r="D38" s="81" t="str">
        <f>IF('Sch A. Input'!C30="","",'Sch A. Input'!C30)</f>
        <v/>
      </c>
      <c r="E38" s="85"/>
      <c r="F38" s="85"/>
      <c r="G38" s="99">
        <f>'Sch D. Workings'!I139</f>
        <v>0</v>
      </c>
      <c r="H38" s="227">
        <f>IF('Sch D. Workings'!D32="",0,(IF('Sch D. Workings'!H32=0,"Exceeded Cap",IF((SUMIFS('Sch A. Input'!I30:DX30,'Sch A. Input'!$I$14:$DX$14,"Total",'Sch A. Input'!$I$13:$DX$13,"&lt;="&amp;$I$7))&gt;'Sch D. Workings'!H32,MIN('Sch D. Workings'!L139,'Sch D. Workings'!H32),'Sch D. Workings'!L139))))</f>
        <v>0</v>
      </c>
      <c r="I38" s="228">
        <f>'Sch D. Workings'!R139</f>
        <v>0</v>
      </c>
      <c r="J38" s="82">
        <f>IFERROR(LOOKUP('Sch D. Workings'!N139,$C$10:$C$14,$B$10:$B$14),0)</f>
        <v>0</v>
      </c>
      <c r="K38" s="99">
        <f>COUNTIFS('Sch D. Workings'!N139,"&gt;"&amp;'Sch D. Workings'!$H32)</f>
        <v>0</v>
      </c>
      <c r="L38" s="85"/>
      <c r="M38" s="78">
        <f>'Sch D. Workings'!T139</f>
        <v>0</v>
      </c>
      <c r="N38" s="225">
        <f>IF(OR('Sch D. Workings'!D32="",$D$7&lt;=I$7),0,IF(OR(H38="Exceeded Cap",H38='Sch D. Workings'!H32),"Exceeded cap",IF((SUMIFS('Sch A. Input'!I30:DX30,'Sch A. Input'!$I$14:$DX$14,"Total",'Sch A. Input'!$I$13:$DX$13,"&lt;="&amp;$O$7))&gt;'Sch D. Workings'!H32,MIN('Sch D. Workings'!W139,'Sch D. Workings'!H32-'Sch C. Quarter Output (PR1)'!H38),'Sch D. Workings'!W139)))</f>
        <v>0</v>
      </c>
      <c r="O38" s="228">
        <f>'Sch D. Workings'!AC139</f>
        <v>0</v>
      </c>
      <c r="P38" s="82">
        <f>IFERROR(LOOKUP('Sch D. Workings'!Y139,$C$10:$C$14,$B$10:$B$14),0)</f>
        <v>0</v>
      </c>
      <c r="Q38" s="99">
        <f>COUNTIFS('Sch D. Workings'!Y139,"&gt;"&amp;'Sch D. Workings'!$H32)</f>
        <v>0</v>
      </c>
      <c r="R38" s="85"/>
      <c r="S38" s="78">
        <f>'Sch D. Workings'!AE139</f>
        <v>0</v>
      </c>
      <c r="T38" s="225">
        <f>IF(OR('Sch D. Workings'!D32="",$D$7&lt;=O$7),0,IF(OR(N38="Exceeded Cap",H38="Exceeded Cap",SUM(H38,N38)='Sch D. Workings'!H32),"Exceeded Cap",IF((SUMIFS('Sch A. Input'!I30:DX30,'Sch A. Input'!$I$14:$DX$14,"Total",'Sch A. Input'!$I$13:$DX$13,"&lt;="&amp;$U$7))&gt;'Sch D. Workings'!H32,MIN('Sch D. Workings'!AH139,'Sch D. Workings'!H32-H38-N38),'Sch D. Workings'!AH139)))</f>
        <v>0</v>
      </c>
      <c r="U38" s="228">
        <f>'Sch D. Workings'!AN139</f>
        <v>0</v>
      </c>
      <c r="V38" s="82">
        <f>IFERROR(LOOKUP('Sch D. Workings'!AJ139,$C$10:$C$14,$B$10:$B$14),0)</f>
        <v>0</v>
      </c>
      <c r="W38" s="99">
        <f>COUNTIFS('Sch D. Workings'!AJ139,"&gt;"&amp;'Sch D. Workings'!$H32)</f>
        <v>0</v>
      </c>
    </row>
    <row r="39" spans="3:23" x14ac:dyDescent="0.25">
      <c r="C39" s="81" t="str">
        <f>IF('Sch A. Input'!B31="","",'Sch A. Input'!B31)</f>
        <v/>
      </c>
      <c r="D39" s="81" t="str">
        <f>IF('Sch A. Input'!C31="","",'Sch A. Input'!C31)</f>
        <v/>
      </c>
      <c r="E39" s="85"/>
      <c r="F39" s="85"/>
      <c r="G39" s="99">
        <f>'Sch D. Workings'!I140</f>
        <v>0</v>
      </c>
      <c r="H39" s="227">
        <f>IF('Sch D. Workings'!D33="",0,(IF('Sch D. Workings'!H33=0,"Exceeded Cap",IF((SUMIFS('Sch A. Input'!I31:DX31,'Sch A. Input'!$I$14:$DX$14,"Total",'Sch A. Input'!$I$13:$DX$13,"&lt;="&amp;$I$7))&gt;'Sch D. Workings'!H33,MIN('Sch D. Workings'!L140,'Sch D. Workings'!H33),'Sch D. Workings'!L140))))</f>
        <v>0</v>
      </c>
      <c r="I39" s="228">
        <f>'Sch D. Workings'!R140</f>
        <v>0</v>
      </c>
      <c r="J39" s="82">
        <f>IFERROR(LOOKUP('Sch D. Workings'!N140,$C$10:$C$14,$B$10:$B$14),0)</f>
        <v>0</v>
      </c>
      <c r="K39" s="99">
        <f>COUNTIFS('Sch D. Workings'!N140,"&gt;"&amp;'Sch D. Workings'!$H33)</f>
        <v>0</v>
      </c>
      <c r="L39" s="85"/>
      <c r="M39" s="78">
        <f>'Sch D. Workings'!T140</f>
        <v>0</v>
      </c>
      <c r="N39" s="225">
        <f>IF(OR('Sch D. Workings'!D33="",$D$7&lt;=I$7),0,IF(OR(H39="Exceeded Cap",H39='Sch D. Workings'!H33),"Exceeded cap",IF((SUMIFS('Sch A. Input'!I31:DX31,'Sch A. Input'!$I$14:$DX$14,"Total",'Sch A. Input'!$I$13:$DX$13,"&lt;="&amp;$O$7))&gt;'Sch D. Workings'!H33,MIN('Sch D. Workings'!W140,'Sch D. Workings'!H33-'Sch C. Quarter Output (PR1)'!H39),'Sch D. Workings'!W140)))</f>
        <v>0</v>
      </c>
      <c r="O39" s="228">
        <f>'Sch D. Workings'!AC140</f>
        <v>0</v>
      </c>
      <c r="P39" s="82">
        <f>IFERROR(LOOKUP('Sch D. Workings'!Y140,$C$10:$C$14,$B$10:$B$14),0)</f>
        <v>0</v>
      </c>
      <c r="Q39" s="99">
        <f>COUNTIFS('Sch D. Workings'!Y140,"&gt;"&amp;'Sch D. Workings'!$H33)</f>
        <v>0</v>
      </c>
      <c r="R39" s="85"/>
      <c r="S39" s="78">
        <f>'Sch D. Workings'!AE140</f>
        <v>0</v>
      </c>
      <c r="T39" s="225">
        <f>IF(OR('Sch D. Workings'!D33="",$D$7&lt;=O$7),0,IF(OR(N39="Exceeded Cap",H39="Exceeded Cap",SUM(H39,N39)='Sch D. Workings'!H33),"Exceeded Cap",IF((SUMIFS('Sch A. Input'!I31:DX31,'Sch A. Input'!$I$14:$DX$14,"Total",'Sch A. Input'!$I$13:$DX$13,"&lt;="&amp;$U$7))&gt;'Sch D. Workings'!H33,MIN('Sch D. Workings'!AH140,'Sch D. Workings'!H33-H39-N39),'Sch D. Workings'!AH140)))</f>
        <v>0</v>
      </c>
      <c r="U39" s="228">
        <f>'Sch D. Workings'!AN140</f>
        <v>0</v>
      </c>
      <c r="V39" s="82">
        <f>IFERROR(LOOKUP('Sch D. Workings'!AJ140,$C$10:$C$14,$B$10:$B$14),0)</f>
        <v>0</v>
      </c>
      <c r="W39" s="99">
        <f>COUNTIFS('Sch D. Workings'!AJ140,"&gt;"&amp;'Sch D. Workings'!$H33)</f>
        <v>0</v>
      </c>
    </row>
    <row r="40" spans="3:23" x14ac:dyDescent="0.25">
      <c r="C40" s="81" t="str">
        <f>IF('Sch A. Input'!B32="","",'Sch A. Input'!B32)</f>
        <v/>
      </c>
      <c r="D40" s="81" t="str">
        <f>IF('Sch A. Input'!C32="","",'Sch A. Input'!C32)</f>
        <v/>
      </c>
      <c r="E40" s="85"/>
      <c r="F40" s="85"/>
      <c r="G40" s="99">
        <f>'Sch D. Workings'!I141</f>
        <v>0</v>
      </c>
      <c r="H40" s="227">
        <f>IF('Sch D. Workings'!D34="",0,(IF('Sch D. Workings'!H34=0,"Exceeded Cap",IF((SUMIFS('Sch A. Input'!I32:DX32,'Sch A. Input'!$I$14:$DX$14,"Total",'Sch A. Input'!$I$13:$DX$13,"&lt;="&amp;$I$7))&gt;'Sch D. Workings'!H34,MIN('Sch D. Workings'!L141,'Sch D. Workings'!H34),'Sch D. Workings'!L141))))</f>
        <v>0</v>
      </c>
      <c r="I40" s="228">
        <f>'Sch D. Workings'!R141</f>
        <v>0</v>
      </c>
      <c r="J40" s="82">
        <f>IFERROR(LOOKUP('Sch D. Workings'!N141,$C$10:$C$14,$B$10:$B$14),0)</f>
        <v>0</v>
      </c>
      <c r="K40" s="99">
        <f>COUNTIFS('Sch D. Workings'!N141,"&gt;"&amp;'Sch D. Workings'!$H34)</f>
        <v>0</v>
      </c>
      <c r="L40" s="85"/>
      <c r="M40" s="78">
        <f>'Sch D. Workings'!T141</f>
        <v>0</v>
      </c>
      <c r="N40" s="225">
        <f>IF(OR('Sch D. Workings'!D34="",$D$7&lt;=I$7),0,IF(OR(H40="Exceeded Cap",H40='Sch D. Workings'!H34),"Exceeded cap",IF((SUMIFS('Sch A. Input'!I32:DX32,'Sch A. Input'!$I$14:$DX$14,"Total",'Sch A. Input'!$I$13:$DX$13,"&lt;="&amp;$O$7))&gt;'Sch D. Workings'!H34,MIN('Sch D. Workings'!W141,'Sch D. Workings'!H34-'Sch C. Quarter Output (PR1)'!H40),'Sch D. Workings'!W141)))</f>
        <v>0</v>
      </c>
      <c r="O40" s="228">
        <f>'Sch D. Workings'!AC141</f>
        <v>0</v>
      </c>
      <c r="P40" s="82">
        <f>IFERROR(LOOKUP('Sch D. Workings'!Y141,$C$10:$C$14,$B$10:$B$14),0)</f>
        <v>0</v>
      </c>
      <c r="Q40" s="99">
        <f>COUNTIFS('Sch D. Workings'!Y141,"&gt;"&amp;'Sch D. Workings'!$H34)</f>
        <v>0</v>
      </c>
      <c r="R40" s="85"/>
      <c r="S40" s="78">
        <f>'Sch D. Workings'!AE141</f>
        <v>0</v>
      </c>
      <c r="T40" s="225">
        <f>IF(OR('Sch D. Workings'!D34="",$D$7&lt;=O$7),0,IF(OR(N40="Exceeded Cap",H40="Exceeded Cap",SUM(H40,N40)='Sch D. Workings'!H34),"Exceeded Cap",IF((SUMIFS('Sch A. Input'!I32:DX32,'Sch A. Input'!$I$14:$DX$14,"Total",'Sch A. Input'!$I$13:$DX$13,"&lt;="&amp;$U$7))&gt;'Sch D. Workings'!H34,MIN('Sch D. Workings'!AH141,'Sch D. Workings'!H34-H40-N40),'Sch D. Workings'!AH141)))</f>
        <v>0</v>
      </c>
      <c r="U40" s="228">
        <f>'Sch D. Workings'!AN141</f>
        <v>0</v>
      </c>
      <c r="V40" s="82">
        <f>IFERROR(LOOKUP('Sch D. Workings'!AJ141,$C$10:$C$14,$B$10:$B$14),0)</f>
        <v>0</v>
      </c>
      <c r="W40" s="99">
        <f>COUNTIFS('Sch D. Workings'!AJ141,"&gt;"&amp;'Sch D. Workings'!$H34)</f>
        <v>0</v>
      </c>
    </row>
    <row r="41" spans="3:23" x14ac:dyDescent="0.25">
      <c r="C41" s="81" t="str">
        <f>IF('Sch A. Input'!B33="","",'Sch A. Input'!B33)</f>
        <v/>
      </c>
      <c r="D41" s="81" t="str">
        <f>IF('Sch A. Input'!C33="","",'Sch A. Input'!C33)</f>
        <v/>
      </c>
      <c r="E41" s="85"/>
      <c r="F41" s="85"/>
      <c r="G41" s="99">
        <f>'Sch D. Workings'!I142</f>
        <v>0</v>
      </c>
      <c r="H41" s="227">
        <f>IF('Sch D. Workings'!D35="",0,(IF('Sch D. Workings'!H35=0,"Exceeded Cap",IF((SUMIFS('Sch A. Input'!I33:DX33,'Sch A. Input'!$I$14:$DX$14,"Total",'Sch A. Input'!$I$13:$DX$13,"&lt;="&amp;$I$7))&gt;'Sch D. Workings'!H35,MIN('Sch D. Workings'!L142,'Sch D. Workings'!H35),'Sch D. Workings'!L142))))</f>
        <v>0</v>
      </c>
      <c r="I41" s="228">
        <f>'Sch D. Workings'!R142</f>
        <v>0</v>
      </c>
      <c r="J41" s="82">
        <f>IFERROR(LOOKUP('Sch D. Workings'!N142,$C$10:$C$14,$B$10:$B$14),0)</f>
        <v>0</v>
      </c>
      <c r="K41" s="99">
        <f>COUNTIFS('Sch D. Workings'!N142,"&gt;"&amp;'Sch D. Workings'!H35)</f>
        <v>0</v>
      </c>
      <c r="L41" s="85"/>
      <c r="M41" s="78">
        <f>'Sch D. Workings'!T142</f>
        <v>0</v>
      </c>
      <c r="N41" s="225">
        <f>IF(OR('Sch D. Workings'!D35="",$D$7&lt;=I$7),0,IF(OR(H41="Exceeded Cap",H41='Sch D. Workings'!H35),"Exceeded cap",IF((SUMIFS('Sch A. Input'!I33:DX33,'Sch A. Input'!$I$14:$DX$14,"Total",'Sch A. Input'!$I$13:$DX$13,"&lt;="&amp;$O$7))&gt;'Sch D. Workings'!H35,MIN('Sch D. Workings'!W142,'Sch D. Workings'!H35-'Sch C. Quarter Output (PR1)'!H41),'Sch D. Workings'!W142)))</f>
        <v>0</v>
      </c>
      <c r="O41" s="228">
        <f>'Sch D. Workings'!AC142</f>
        <v>0</v>
      </c>
      <c r="P41" s="82">
        <f>IFERROR(LOOKUP('Sch D. Workings'!Y142,$C$10:$C$14,$B$10:$B$14),0)</f>
        <v>0</v>
      </c>
      <c r="Q41" s="99">
        <f>COUNTIFS('Sch D. Workings'!Y142,"&gt;"&amp;'Sch D. Workings'!$H35)</f>
        <v>0</v>
      </c>
      <c r="R41" s="85"/>
      <c r="S41" s="78">
        <f>'Sch D. Workings'!AE142</f>
        <v>0</v>
      </c>
      <c r="T41" s="225">
        <f>IF(OR('Sch D. Workings'!D35="",$D$7&lt;=O$7),0,IF(OR(N41="Exceeded Cap",H41="Exceeded Cap",SUM(H41,N41)='Sch D. Workings'!H35),"Exceeded Cap",IF((SUMIFS('Sch A. Input'!I33:DX33,'Sch A. Input'!$I$14:$DX$14,"Total",'Sch A. Input'!$I$13:$DX$13,"&lt;="&amp;$U$7))&gt;'Sch D. Workings'!H35,MIN('Sch D. Workings'!AH142,'Sch D. Workings'!H35-H41-N41),'Sch D. Workings'!AH142)))</f>
        <v>0</v>
      </c>
      <c r="U41" s="228">
        <f>'Sch D. Workings'!AN142</f>
        <v>0</v>
      </c>
      <c r="V41" s="82">
        <f>IFERROR(LOOKUP('Sch D. Workings'!AJ142,$C$10:$C$14,$B$10:$B$14),0)</f>
        <v>0</v>
      </c>
      <c r="W41" s="99">
        <f>COUNTIFS('Sch D. Workings'!AJ142,"&gt;"&amp;'Sch D. Workings'!$H35)</f>
        <v>0</v>
      </c>
    </row>
    <row r="42" spans="3:23" x14ac:dyDescent="0.25">
      <c r="C42" s="81" t="str">
        <f>IF('Sch A. Input'!B34="","",'Sch A. Input'!B34)</f>
        <v/>
      </c>
      <c r="D42" s="81" t="str">
        <f>IF('Sch A. Input'!C34="","",'Sch A. Input'!C34)</f>
        <v/>
      </c>
      <c r="E42" s="85"/>
      <c r="F42" s="85"/>
      <c r="G42" s="99">
        <f>'Sch D. Workings'!I143</f>
        <v>0</v>
      </c>
      <c r="H42" s="227">
        <f>IF('Sch D. Workings'!D36="",0,(IF('Sch D. Workings'!H36=0,"Exceeded Cap",IF((SUMIFS('Sch A. Input'!I34:DX34,'Sch A. Input'!$I$14:$DX$14,"Total",'Sch A. Input'!$I$13:$DX$13,"&lt;="&amp;$I$7))&gt;'Sch D. Workings'!H36,MIN('Sch D. Workings'!L143,'Sch D. Workings'!H36),'Sch D. Workings'!L143))))</f>
        <v>0</v>
      </c>
      <c r="I42" s="228">
        <f>'Sch D. Workings'!R143</f>
        <v>0</v>
      </c>
      <c r="J42" s="82">
        <f>IFERROR(LOOKUP('Sch D. Workings'!N143,$C$10:$C$14,$B$10:$B$14),0)</f>
        <v>0</v>
      </c>
      <c r="K42" s="99">
        <f>COUNTIFS('Sch D. Workings'!N143,"&gt;"&amp;'Sch D. Workings'!H36)</f>
        <v>0</v>
      </c>
      <c r="L42" s="85"/>
      <c r="M42" s="78">
        <f>'Sch D. Workings'!T143</f>
        <v>0</v>
      </c>
      <c r="N42" s="225">
        <f>IF(OR('Sch D. Workings'!D36="",$D$7&lt;=I$7),0,IF(OR(H42="Exceeded Cap",H42='Sch D. Workings'!H36),"Exceeded cap",IF((SUMIFS('Sch A. Input'!I34:DX34,'Sch A. Input'!$I$14:$DX$14,"Total",'Sch A. Input'!$I$13:$DX$13,"&lt;="&amp;$O$7))&gt;'Sch D. Workings'!H36,MIN('Sch D. Workings'!W143,'Sch D. Workings'!H36-'Sch C. Quarter Output (PR1)'!H42),'Sch D. Workings'!W143)))</f>
        <v>0</v>
      </c>
      <c r="O42" s="228">
        <f>'Sch D. Workings'!AC143</f>
        <v>0</v>
      </c>
      <c r="P42" s="82">
        <f>IFERROR(LOOKUP('Sch D. Workings'!Y143,$C$10:$C$14,$B$10:$B$14),0)</f>
        <v>0</v>
      </c>
      <c r="Q42" s="99">
        <f>COUNTIFS('Sch D. Workings'!Y143,"&gt;"&amp;'Sch D. Workings'!$H36)</f>
        <v>0</v>
      </c>
      <c r="R42" s="85"/>
      <c r="S42" s="78">
        <f>'Sch D. Workings'!AE143</f>
        <v>0</v>
      </c>
      <c r="T42" s="225">
        <f>IF(OR('Sch D. Workings'!D36="",$D$7&lt;=O$7),0,IF(OR(N42="Exceeded Cap",H42="Exceeded Cap",SUM(H42,N42)='Sch D. Workings'!H36),"Exceeded Cap",IF((SUMIFS('Sch A. Input'!I34:DX34,'Sch A. Input'!$I$14:$DX$14,"Total",'Sch A. Input'!$I$13:$DX$13,"&lt;="&amp;$U$7))&gt;'Sch D. Workings'!H36,MIN('Sch D. Workings'!AH143,'Sch D. Workings'!H36-H42-N42),'Sch D. Workings'!AH143)))</f>
        <v>0</v>
      </c>
      <c r="U42" s="228">
        <f>'Sch D. Workings'!AN143</f>
        <v>0</v>
      </c>
      <c r="V42" s="82">
        <f>IFERROR(LOOKUP('Sch D. Workings'!AJ143,$C$10:$C$14,$B$10:$B$14),0)</f>
        <v>0</v>
      </c>
      <c r="W42" s="99">
        <f>COUNTIFS('Sch D. Workings'!AJ143,"&gt;"&amp;'Sch D. Workings'!$H36)</f>
        <v>0</v>
      </c>
    </row>
    <row r="43" spans="3:23" x14ac:dyDescent="0.25">
      <c r="C43" s="81" t="str">
        <f>IF('Sch A. Input'!B35="","",'Sch A. Input'!B35)</f>
        <v/>
      </c>
      <c r="D43" s="81" t="str">
        <f>IF('Sch A. Input'!C35="","",'Sch A. Input'!C35)</f>
        <v/>
      </c>
      <c r="E43" s="85"/>
      <c r="F43" s="85"/>
      <c r="G43" s="99">
        <f>'Sch D. Workings'!I144</f>
        <v>0</v>
      </c>
      <c r="H43" s="227">
        <f>IF('Sch D. Workings'!D37="",0,(IF('Sch D. Workings'!H37=0,"Exceeded Cap",IF((SUMIFS('Sch A. Input'!I35:DX35,'Sch A. Input'!$I$14:$DX$14,"Total",'Sch A. Input'!$I$13:$DX$13,"&lt;="&amp;$I$7))&gt;'Sch D. Workings'!H37,MIN('Sch D. Workings'!L144,'Sch D. Workings'!H37),'Sch D. Workings'!L144))))</f>
        <v>0</v>
      </c>
      <c r="I43" s="228">
        <f>'Sch D. Workings'!R144</f>
        <v>0</v>
      </c>
      <c r="J43" s="82">
        <f>IFERROR(LOOKUP('Sch D. Workings'!N144,$C$10:$C$14,$B$10:$B$14),0)</f>
        <v>0</v>
      </c>
      <c r="K43" s="99">
        <f>COUNTIFS('Sch D. Workings'!N144,"&gt;"&amp;'Sch D. Workings'!H37)</f>
        <v>0</v>
      </c>
      <c r="L43" s="85"/>
      <c r="M43" s="78">
        <f>'Sch D. Workings'!T144</f>
        <v>0</v>
      </c>
      <c r="N43" s="225">
        <f>IF(OR('Sch D. Workings'!D37="",$D$7&lt;=I$7),0,IF(OR(H43="Exceeded Cap",H43='Sch D. Workings'!H37),"Exceeded cap",IF((SUMIFS('Sch A. Input'!I35:DX35,'Sch A. Input'!$I$14:$DX$14,"Total",'Sch A. Input'!$I$13:$DX$13,"&lt;="&amp;$O$7))&gt;'Sch D. Workings'!H37,MIN('Sch D. Workings'!W144,'Sch D. Workings'!H37-'Sch C. Quarter Output (PR1)'!H43),'Sch D. Workings'!W144)))</f>
        <v>0</v>
      </c>
      <c r="O43" s="228">
        <f>'Sch D. Workings'!AC144</f>
        <v>0</v>
      </c>
      <c r="P43" s="82">
        <f>IFERROR(LOOKUP('Sch D. Workings'!Y144,$C$10:$C$14,$B$10:$B$14),0)</f>
        <v>0</v>
      </c>
      <c r="Q43" s="99">
        <f>COUNTIFS('Sch D. Workings'!Y144,"&gt;"&amp;'Sch D. Workings'!$H37)</f>
        <v>0</v>
      </c>
      <c r="R43" s="85"/>
      <c r="S43" s="78">
        <f>'Sch D. Workings'!AE144</f>
        <v>0</v>
      </c>
      <c r="T43" s="225">
        <f>IF(OR('Sch D. Workings'!D37="",$D$7&lt;=O$7),0,IF(OR(N43="Exceeded Cap",H43="Exceeded Cap",SUM(H43,N43)='Sch D. Workings'!H37),"Exceeded Cap",IF((SUMIFS('Sch A. Input'!I35:DX35,'Sch A. Input'!$I$14:$DX$14,"Total",'Sch A. Input'!$I$13:$DX$13,"&lt;="&amp;$U$7))&gt;'Sch D. Workings'!H37,MIN('Sch D. Workings'!AH144,'Sch D. Workings'!H37-H43-N43),'Sch D. Workings'!AH144)))</f>
        <v>0</v>
      </c>
      <c r="U43" s="228">
        <f>'Sch D. Workings'!AN144</f>
        <v>0</v>
      </c>
      <c r="V43" s="82">
        <f>IFERROR(LOOKUP('Sch D. Workings'!AJ144,$C$10:$C$14,$B$10:$B$14),0)</f>
        <v>0</v>
      </c>
      <c r="W43" s="99">
        <f>COUNTIFS('Sch D. Workings'!AJ144,"&gt;"&amp;'Sch D. Workings'!$H37)</f>
        <v>0</v>
      </c>
    </row>
    <row r="44" spans="3:23" x14ac:dyDescent="0.25">
      <c r="C44" s="81" t="str">
        <f>IF('Sch A. Input'!B36="","",'Sch A. Input'!B36)</f>
        <v/>
      </c>
      <c r="D44" s="81" t="str">
        <f>IF('Sch A. Input'!C36="","",'Sch A. Input'!C36)</f>
        <v/>
      </c>
      <c r="E44" s="85"/>
      <c r="F44" s="85"/>
      <c r="G44" s="99">
        <f>'Sch D. Workings'!I145</f>
        <v>0</v>
      </c>
      <c r="H44" s="227">
        <f>IF('Sch D. Workings'!D38="",0,(IF('Sch D. Workings'!H38=0,"Exceeded Cap",IF((SUMIFS('Sch A. Input'!I36:DX36,'Sch A. Input'!$I$14:$DX$14,"Total",'Sch A. Input'!$I$13:$DX$13,"&lt;="&amp;$I$7))&gt;'Sch D. Workings'!H38,MIN('Sch D. Workings'!L145,'Sch D. Workings'!H38),'Sch D. Workings'!L145))))</f>
        <v>0</v>
      </c>
      <c r="I44" s="228">
        <f>'Sch D. Workings'!R145</f>
        <v>0</v>
      </c>
      <c r="J44" s="82">
        <f>IFERROR(LOOKUP('Sch D. Workings'!N145,$C$10:$C$14,$B$10:$B$14),0)</f>
        <v>0</v>
      </c>
      <c r="K44" s="99">
        <f>COUNTIFS('Sch D. Workings'!N145,"&gt;"&amp;'Sch D. Workings'!H38)</f>
        <v>0</v>
      </c>
      <c r="L44" s="85"/>
      <c r="M44" s="78">
        <f>'Sch D. Workings'!T145</f>
        <v>0</v>
      </c>
      <c r="N44" s="225">
        <f>IF(OR('Sch D. Workings'!D38="",$D$7&lt;=I$7),0,IF(OR(H44="Exceeded Cap",H44='Sch D. Workings'!H38),"Exceeded cap",IF((SUMIFS('Sch A. Input'!I36:DX36,'Sch A. Input'!$I$14:$DX$14,"Total",'Sch A. Input'!$I$13:$DX$13,"&lt;="&amp;$O$7))&gt;'Sch D. Workings'!H38,MIN('Sch D. Workings'!W145,'Sch D. Workings'!H38-'Sch C. Quarter Output (PR1)'!H44),'Sch D. Workings'!W145)))</f>
        <v>0</v>
      </c>
      <c r="O44" s="228">
        <f>'Sch D. Workings'!AC145</f>
        <v>0</v>
      </c>
      <c r="P44" s="82">
        <f>IFERROR(LOOKUP('Sch D. Workings'!Y145,$C$10:$C$14,$B$10:$B$14),0)</f>
        <v>0</v>
      </c>
      <c r="Q44" s="99">
        <f>COUNTIFS('Sch D. Workings'!Y145,"&gt;"&amp;'Sch D. Workings'!$H38)</f>
        <v>0</v>
      </c>
      <c r="R44" s="85"/>
      <c r="S44" s="78">
        <f>'Sch D. Workings'!AE145</f>
        <v>0</v>
      </c>
      <c r="T44" s="225">
        <f>IF(OR('Sch D. Workings'!D38="",$D$7&lt;=O$7),0,IF(OR(N44="Exceeded Cap",H44="Exceeded Cap",SUM(H44,N44)='Sch D. Workings'!H38),"Exceeded Cap",IF((SUMIFS('Sch A. Input'!I36:DX36,'Sch A. Input'!$I$14:$DX$14,"Total",'Sch A. Input'!$I$13:$DX$13,"&lt;="&amp;$U$7))&gt;'Sch D. Workings'!H38,MIN('Sch D. Workings'!AH145,'Sch D. Workings'!H38-H44-N44),'Sch D. Workings'!AH145)))</f>
        <v>0</v>
      </c>
      <c r="U44" s="228">
        <f>'Sch D. Workings'!AN145</f>
        <v>0</v>
      </c>
      <c r="V44" s="82">
        <f>IFERROR(LOOKUP('Sch D. Workings'!AJ145,$C$10:$C$14,$B$10:$B$14),0)</f>
        <v>0</v>
      </c>
      <c r="W44" s="99">
        <f>COUNTIFS('Sch D. Workings'!AJ145,"&gt;"&amp;'Sch D. Workings'!$H38)</f>
        <v>0</v>
      </c>
    </row>
    <row r="45" spans="3:23" x14ac:dyDescent="0.25">
      <c r="C45" s="81" t="str">
        <f>IF('Sch A. Input'!B37="","",'Sch A. Input'!B37)</f>
        <v/>
      </c>
      <c r="D45" s="81" t="str">
        <f>IF('Sch A. Input'!C37="","",'Sch A. Input'!C37)</f>
        <v/>
      </c>
      <c r="E45" s="85"/>
      <c r="F45" s="85"/>
      <c r="G45" s="99">
        <f>'Sch D. Workings'!I146</f>
        <v>0</v>
      </c>
      <c r="H45" s="227">
        <f>IF('Sch D. Workings'!D39="",0,(IF('Sch D. Workings'!H39=0,"Exceeded Cap",IF((SUMIFS('Sch A. Input'!I37:DX37,'Sch A. Input'!$I$14:$DX$14,"Total",'Sch A. Input'!$I$13:$DX$13,"&lt;="&amp;$I$7))&gt;'Sch D. Workings'!H39,MIN('Sch D. Workings'!L146,'Sch D. Workings'!H39),'Sch D. Workings'!L146))))</f>
        <v>0</v>
      </c>
      <c r="I45" s="228">
        <f>'Sch D. Workings'!R146</f>
        <v>0</v>
      </c>
      <c r="J45" s="82">
        <f>IFERROR(LOOKUP('Sch D. Workings'!N146,$C$10:$C$14,$B$10:$B$14),0)</f>
        <v>0</v>
      </c>
      <c r="K45" s="99">
        <f>COUNTIFS('Sch D. Workings'!N146,"&gt;"&amp;'Sch D. Workings'!H39)</f>
        <v>0</v>
      </c>
      <c r="L45" s="85"/>
      <c r="M45" s="78">
        <f>'Sch D. Workings'!T146</f>
        <v>0</v>
      </c>
      <c r="N45" s="225">
        <f>IF(OR('Sch D. Workings'!D39="",$D$7&lt;=I$7),0,IF(OR(H45="Exceeded Cap",H45='Sch D. Workings'!H39),"Exceeded cap",IF((SUMIFS('Sch A. Input'!I37:DX37,'Sch A. Input'!$I$14:$DX$14,"Total",'Sch A. Input'!$I$13:$DX$13,"&lt;="&amp;$O$7))&gt;'Sch D. Workings'!H39,MIN('Sch D. Workings'!W146,'Sch D. Workings'!H39-'Sch C. Quarter Output (PR1)'!H45),'Sch D. Workings'!W146)))</f>
        <v>0</v>
      </c>
      <c r="O45" s="228">
        <f>'Sch D. Workings'!AC146</f>
        <v>0</v>
      </c>
      <c r="P45" s="82">
        <f>IFERROR(LOOKUP('Sch D. Workings'!Y146,$C$10:$C$14,$B$10:$B$14),0)</f>
        <v>0</v>
      </c>
      <c r="Q45" s="99">
        <f>COUNTIFS('Sch D. Workings'!Y146,"&gt;"&amp;'Sch D. Workings'!$H39)</f>
        <v>0</v>
      </c>
      <c r="R45" s="85"/>
      <c r="S45" s="78">
        <f>'Sch D. Workings'!AE146</f>
        <v>0</v>
      </c>
      <c r="T45" s="225">
        <f>IF(OR('Sch D. Workings'!D39="",$D$7&lt;=O$7),0,IF(OR(N45="Exceeded Cap",H45="Exceeded Cap",SUM(H45,N45)='Sch D. Workings'!H39),"Exceeded Cap",IF((SUMIFS('Sch A. Input'!I37:DX37,'Sch A. Input'!$I$14:$DX$14,"Total",'Sch A. Input'!$I$13:$DX$13,"&lt;="&amp;$U$7))&gt;'Sch D. Workings'!H39,MIN('Sch D. Workings'!AH146,'Sch D. Workings'!H39-H45-N45),'Sch D. Workings'!AH146)))</f>
        <v>0</v>
      </c>
      <c r="U45" s="228">
        <f>'Sch D. Workings'!AN146</f>
        <v>0</v>
      </c>
      <c r="V45" s="82">
        <f>IFERROR(LOOKUP('Sch D. Workings'!AJ146,$C$10:$C$14,$B$10:$B$14),0)</f>
        <v>0</v>
      </c>
      <c r="W45" s="99">
        <f>COUNTIFS('Sch D. Workings'!AJ146,"&gt;"&amp;'Sch D. Workings'!$H39)</f>
        <v>0</v>
      </c>
    </row>
    <row r="46" spans="3:23" x14ac:dyDescent="0.25">
      <c r="C46" s="81" t="str">
        <f>IF('Sch A. Input'!B38="","",'Sch A. Input'!B38)</f>
        <v/>
      </c>
      <c r="D46" s="81" t="str">
        <f>IF('Sch A. Input'!C38="","",'Sch A. Input'!C38)</f>
        <v/>
      </c>
      <c r="E46" s="85"/>
      <c r="F46" s="85"/>
      <c r="G46" s="99">
        <f>'Sch D. Workings'!I147</f>
        <v>0</v>
      </c>
      <c r="H46" s="227">
        <f>IF('Sch D. Workings'!D40="",0,(IF('Sch D. Workings'!H40=0,"Exceeded Cap",IF((SUMIFS('Sch A. Input'!I38:DX38,'Sch A. Input'!$I$14:$DX$14,"Total",'Sch A. Input'!$I$13:$DX$13,"&lt;="&amp;$I$7))&gt;'Sch D. Workings'!H40,MIN('Sch D. Workings'!L147,'Sch D. Workings'!H40),'Sch D. Workings'!L147))))</f>
        <v>0</v>
      </c>
      <c r="I46" s="228">
        <f>'Sch D. Workings'!R147</f>
        <v>0</v>
      </c>
      <c r="J46" s="82">
        <f>IFERROR(LOOKUP('Sch D. Workings'!N147,$C$10:$C$14,$B$10:$B$14),0)</f>
        <v>0</v>
      </c>
      <c r="K46" s="99">
        <f>COUNTIFS('Sch D. Workings'!N147,"&gt;"&amp;'Sch D. Workings'!H40)</f>
        <v>0</v>
      </c>
      <c r="L46" s="85"/>
      <c r="M46" s="78">
        <f>'Sch D. Workings'!T147</f>
        <v>0</v>
      </c>
      <c r="N46" s="225">
        <f>IF(OR('Sch D. Workings'!D40="",$D$7&lt;=I$7),0,IF(OR(H46="Exceeded Cap",H46='Sch D. Workings'!H40),"Exceeded cap",IF((SUMIFS('Sch A. Input'!I38:DX38,'Sch A. Input'!$I$14:$DX$14,"Total",'Sch A. Input'!$I$13:$DX$13,"&lt;="&amp;$O$7))&gt;'Sch D. Workings'!H40,MIN('Sch D. Workings'!W147,'Sch D. Workings'!H40-'Sch C. Quarter Output (PR1)'!H46),'Sch D. Workings'!W147)))</f>
        <v>0</v>
      </c>
      <c r="O46" s="228">
        <f>'Sch D. Workings'!AC147</f>
        <v>0</v>
      </c>
      <c r="P46" s="82">
        <f>IFERROR(LOOKUP('Sch D. Workings'!Y147,$C$10:$C$14,$B$10:$B$14),0)</f>
        <v>0</v>
      </c>
      <c r="Q46" s="99">
        <f>COUNTIFS('Sch D. Workings'!Y147,"&gt;"&amp;'Sch D. Workings'!$H40)</f>
        <v>0</v>
      </c>
      <c r="R46" s="85"/>
      <c r="S46" s="78">
        <f>'Sch D. Workings'!AE147</f>
        <v>0</v>
      </c>
      <c r="T46" s="225">
        <f>IF(OR('Sch D. Workings'!D40="",$D$7&lt;=O$7),0,IF(OR(N46="Exceeded Cap",H46="Exceeded Cap",SUM(H46,N46)='Sch D. Workings'!H40),"Exceeded Cap",IF((SUMIFS('Sch A. Input'!I38:DX38,'Sch A. Input'!$I$14:$DX$14,"Total",'Sch A. Input'!$I$13:$DX$13,"&lt;="&amp;$U$7))&gt;'Sch D. Workings'!H40,MIN('Sch D. Workings'!AH147,'Sch D. Workings'!H40-H46-N46),'Sch D. Workings'!AH147)))</f>
        <v>0</v>
      </c>
      <c r="U46" s="228">
        <f>'Sch D. Workings'!AN147</f>
        <v>0</v>
      </c>
      <c r="V46" s="82">
        <f>IFERROR(LOOKUP('Sch D. Workings'!AJ147,$C$10:$C$14,$B$10:$B$14),0)</f>
        <v>0</v>
      </c>
      <c r="W46" s="99">
        <f>COUNTIFS('Sch D. Workings'!AJ147,"&gt;"&amp;'Sch D. Workings'!$H40)</f>
        <v>0</v>
      </c>
    </row>
    <row r="47" spans="3:23" x14ac:dyDescent="0.25">
      <c r="C47" s="81" t="str">
        <f>IF('Sch A. Input'!B39="","",'Sch A. Input'!B39)</f>
        <v/>
      </c>
      <c r="D47" s="81" t="str">
        <f>IF('Sch A. Input'!C39="","",'Sch A. Input'!C39)</f>
        <v/>
      </c>
      <c r="E47" s="85"/>
      <c r="F47" s="85"/>
      <c r="G47" s="99">
        <f>'Sch D. Workings'!I148</f>
        <v>0</v>
      </c>
      <c r="H47" s="227">
        <f>IF('Sch D. Workings'!D41="",0,(IF('Sch D. Workings'!H41=0,"Exceeded Cap",IF((SUMIFS('Sch A. Input'!I39:DX39,'Sch A. Input'!$I$14:$DX$14,"Total",'Sch A. Input'!$I$13:$DX$13,"&lt;="&amp;$I$7))&gt;'Sch D. Workings'!H41,MIN('Sch D. Workings'!L148,'Sch D. Workings'!H41),'Sch D. Workings'!L148))))</f>
        <v>0</v>
      </c>
      <c r="I47" s="228">
        <f>'Sch D. Workings'!R148</f>
        <v>0</v>
      </c>
      <c r="J47" s="82">
        <f>IFERROR(LOOKUP('Sch D. Workings'!N148,$C$10:$C$14,$B$10:$B$14),0)</f>
        <v>0</v>
      </c>
      <c r="K47" s="99">
        <f>COUNTIFS('Sch D. Workings'!N148,"&gt;"&amp;'Sch D. Workings'!H41)</f>
        <v>0</v>
      </c>
      <c r="L47" s="85"/>
      <c r="M47" s="78">
        <f>'Sch D. Workings'!T148</f>
        <v>0</v>
      </c>
      <c r="N47" s="225">
        <f>IF(OR('Sch D. Workings'!D41="",$D$7&lt;=I$7),0,IF(OR(H47="Exceeded Cap",H47='Sch D. Workings'!H41),"Exceeded cap",IF((SUMIFS('Sch A. Input'!I39:DX39,'Sch A. Input'!$I$14:$DX$14,"Total",'Sch A. Input'!$I$13:$DX$13,"&lt;="&amp;$O$7))&gt;'Sch D. Workings'!H41,MIN('Sch D. Workings'!W148,'Sch D. Workings'!H41-'Sch C. Quarter Output (PR1)'!H47),'Sch D. Workings'!W148)))</f>
        <v>0</v>
      </c>
      <c r="O47" s="228">
        <f>'Sch D. Workings'!AC148</f>
        <v>0</v>
      </c>
      <c r="P47" s="82">
        <f>IFERROR(LOOKUP('Sch D. Workings'!Y148,$C$10:$C$14,$B$10:$B$14),0)</f>
        <v>0</v>
      </c>
      <c r="Q47" s="99">
        <f>COUNTIFS('Sch D. Workings'!Y148,"&gt;"&amp;'Sch D. Workings'!$H41)</f>
        <v>0</v>
      </c>
      <c r="R47" s="85"/>
      <c r="S47" s="78">
        <f>'Sch D. Workings'!AE148</f>
        <v>0</v>
      </c>
      <c r="T47" s="225">
        <f>IF(OR('Sch D. Workings'!D41="",$D$7&lt;=O$7),0,IF(OR(N47="Exceeded Cap",H47="Exceeded Cap",SUM(H47,N47)='Sch D. Workings'!H41),"Exceeded Cap",IF((SUMIFS('Sch A. Input'!I39:DX39,'Sch A. Input'!$I$14:$DX$14,"Total",'Sch A. Input'!$I$13:$DX$13,"&lt;="&amp;$U$7))&gt;'Sch D. Workings'!H41,MIN('Sch D. Workings'!AH148,'Sch D. Workings'!H41-H47-N47),'Sch D. Workings'!AH148)))</f>
        <v>0</v>
      </c>
      <c r="U47" s="228">
        <f>'Sch D. Workings'!AN148</f>
        <v>0</v>
      </c>
      <c r="V47" s="82">
        <f>IFERROR(LOOKUP('Sch D. Workings'!AJ148,$C$10:$C$14,$B$10:$B$14),0)</f>
        <v>0</v>
      </c>
      <c r="W47" s="99">
        <f>COUNTIFS('Sch D. Workings'!AJ148,"&gt;"&amp;'Sch D. Workings'!$H41)</f>
        <v>0</v>
      </c>
    </row>
    <row r="48" spans="3:23" x14ac:dyDescent="0.25">
      <c r="C48" s="81" t="str">
        <f>IF('Sch A. Input'!B40="","",'Sch A. Input'!B40)</f>
        <v/>
      </c>
      <c r="D48" s="81" t="str">
        <f>IF('Sch A. Input'!C40="","",'Sch A. Input'!C40)</f>
        <v/>
      </c>
      <c r="E48" s="85"/>
      <c r="F48" s="85"/>
      <c r="G48" s="99">
        <f>'Sch D. Workings'!I149</f>
        <v>0</v>
      </c>
      <c r="H48" s="227">
        <f>IF('Sch D. Workings'!D42="",0,(IF('Sch D. Workings'!H42=0,"Exceeded Cap",IF((SUMIFS('Sch A. Input'!I40:DX40,'Sch A. Input'!$I$14:$DX$14,"Total",'Sch A. Input'!$I$13:$DX$13,"&lt;="&amp;$I$7))&gt;'Sch D. Workings'!H42,MIN('Sch D. Workings'!L149,'Sch D. Workings'!H42),'Sch D. Workings'!L149))))</f>
        <v>0</v>
      </c>
      <c r="I48" s="228">
        <f>'Sch D. Workings'!R149</f>
        <v>0</v>
      </c>
      <c r="J48" s="82">
        <f>IFERROR(LOOKUP('Sch D. Workings'!N149,$C$10:$C$14,$B$10:$B$14),0)</f>
        <v>0</v>
      </c>
      <c r="K48" s="99">
        <f>COUNTIFS('Sch D. Workings'!N149,"&gt;"&amp;'Sch D. Workings'!H42)</f>
        <v>0</v>
      </c>
      <c r="L48" s="85"/>
      <c r="M48" s="78">
        <f>'Sch D. Workings'!T149</f>
        <v>0</v>
      </c>
      <c r="N48" s="225">
        <f>IF(OR('Sch D. Workings'!D42="",$D$7&lt;=I$7),0,IF(OR(H48="Exceeded Cap",H48='Sch D. Workings'!H42),"Exceeded cap",IF((SUMIFS('Sch A. Input'!I40:DX40,'Sch A. Input'!$I$14:$DX$14,"Total",'Sch A. Input'!$I$13:$DX$13,"&lt;="&amp;$O$7))&gt;'Sch D. Workings'!H42,MIN('Sch D. Workings'!W149,'Sch D. Workings'!H42-'Sch C. Quarter Output (PR1)'!H48),'Sch D. Workings'!W149)))</f>
        <v>0</v>
      </c>
      <c r="O48" s="228">
        <f>'Sch D. Workings'!AC149</f>
        <v>0</v>
      </c>
      <c r="P48" s="82">
        <f>IFERROR(LOOKUP('Sch D. Workings'!Y149,$C$10:$C$14,$B$10:$B$14),0)</f>
        <v>0</v>
      </c>
      <c r="Q48" s="99">
        <f>COUNTIFS('Sch D. Workings'!Y149,"&gt;"&amp;'Sch D. Workings'!$H42)</f>
        <v>0</v>
      </c>
      <c r="R48" s="85"/>
      <c r="S48" s="78">
        <f>'Sch D. Workings'!AE149</f>
        <v>0</v>
      </c>
      <c r="T48" s="225">
        <f>IF(OR('Sch D. Workings'!D42="",$D$7&lt;=O$7),0,IF(OR(N48="Exceeded Cap",H48="Exceeded Cap",SUM(H48,N48)='Sch D. Workings'!H42),"Exceeded Cap",IF((SUMIFS('Sch A. Input'!I40:DX40,'Sch A. Input'!$I$14:$DX$14,"Total",'Sch A. Input'!$I$13:$DX$13,"&lt;="&amp;$U$7))&gt;'Sch D. Workings'!H42,MIN('Sch D. Workings'!AH149,'Sch D. Workings'!H42-H48-N48),'Sch D. Workings'!AH149)))</f>
        <v>0</v>
      </c>
      <c r="U48" s="228">
        <f>'Sch D. Workings'!AN149</f>
        <v>0</v>
      </c>
      <c r="V48" s="82">
        <f>IFERROR(LOOKUP('Sch D. Workings'!AJ149,$C$10:$C$14,$B$10:$B$14),0)</f>
        <v>0</v>
      </c>
      <c r="W48" s="99">
        <f>COUNTIFS('Sch D. Workings'!AJ149,"&gt;"&amp;'Sch D. Workings'!$H42)</f>
        <v>0</v>
      </c>
    </row>
    <row r="49" spans="3:23" x14ac:dyDescent="0.25">
      <c r="C49" s="81" t="str">
        <f>IF('Sch A. Input'!B41="","",'Sch A. Input'!B41)</f>
        <v/>
      </c>
      <c r="D49" s="81" t="str">
        <f>IF('Sch A. Input'!C41="","",'Sch A. Input'!C41)</f>
        <v/>
      </c>
      <c r="E49" s="85"/>
      <c r="F49" s="85"/>
      <c r="G49" s="99">
        <f>'Sch D. Workings'!I150</f>
        <v>0</v>
      </c>
      <c r="H49" s="227">
        <f>IF('Sch D. Workings'!D43="",0,(IF('Sch D. Workings'!H43=0,"Exceeded Cap",IF((SUMIFS('Sch A. Input'!I41:DX41,'Sch A. Input'!$I$14:$DX$14,"Total",'Sch A. Input'!$I$13:$DX$13,"&lt;="&amp;$I$7))&gt;'Sch D. Workings'!H43,MIN('Sch D. Workings'!L150,'Sch D. Workings'!H43),'Sch D. Workings'!L150))))</f>
        <v>0</v>
      </c>
      <c r="I49" s="228">
        <f>'Sch D. Workings'!R150</f>
        <v>0</v>
      </c>
      <c r="J49" s="82">
        <f>IFERROR(LOOKUP('Sch D. Workings'!N150,$C$10:$C$14,$B$10:$B$14),0)</f>
        <v>0</v>
      </c>
      <c r="K49" s="99">
        <f>COUNTIFS('Sch D. Workings'!N150,"&gt;"&amp;'Sch D. Workings'!H43)</f>
        <v>0</v>
      </c>
      <c r="L49" s="85"/>
      <c r="M49" s="78">
        <f>'Sch D. Workings'!T150</f>
        <v>0</v>
      </c>
      <c r="N49" s="225">
        <f>IF(OR('Sch D. Workings'!D43="",$D$7&lt;=I$7),0,IF(OR(H49="Exceeded Cap",H49='Sch D. Workings'!H43),"Exceeded cap",IF((SUMIFS('Sch A. Input'!I41:DX41,'Sch A. Input'!$I$14:$DX$14,"Total",'Sch A. Input'!$I$13:$DX$13,"&lt;="&amp;$O$7))&gt;'Sch D. Workings'!H43,MIN('Sch D. Workings'!W150,'Sch D. Workings'!H43-'Sch C. Quarter Output (PR1)'!H49),'Sch D. Workings'!W150)))</f>
        <v>0</v>
      </c>
      <c r="O49" s="228">
        <f>'Sch D. Workings'!AC150</f>
        <v>0</v>
      </c>
      <c r="P49" s="82">
        <f>IFERROR(LOOKUP('Sch D. Workings'!Y150,$C$10:$C$14,$B$10:$B$14),0)</f>
        <v>0</v>
      </c>
      <c r="Q49" s="99">
        <f>COUNTIFS('Sch D. Workings'!Y150,"&gt;"&amp;'Sch D. Workings'!$H43)</f>
        <v>0</v>
      </c>
      <c r="R49" s="85"/>
      <c r="S49" s="78">
        <f>'Sch D. Workings'!AE150</f>
        <v>0</v>
      </c>
      <c r="T49" s="225">
        <f>IF(OR('Sch D. Workings'!D43="",$D$7&lt;=O$7),0,IF(OR(N49="Exceeded Cap",H49="Exceeded Cap",SUM(H49,N49)='Sch D. Workings'!H43),"Exceeded Cap",IF((SUMIFS('Sch A. Input'!I41:DX41,'Sch A. Input'!$I$14:$DX$14,"Total",'Sch A. Input'!$I$13:$DX$13,"&lt;="&amp;$U$7))&gt;'Sch D. Workings'!H43,MIN('Sch D. Workings'!AH150,'Sch D. Workings'!H43-H49-N49),'Sch D. Workings'!AH150)))</f>
        <v>0</v>
      </c>
      <c r="U49" s="228">
        <f>'Sch D. Workings'!AN150</f>
        <v>0</v>
      </c>
      <c r="V49" s="82">
        <f>IFERROR(LOOKUP('Sch D. Workings'!AJ150,$C$10:$C$14,$B$10:$B$14),0)</f>
        <v>0</v>
      </c>
      <c r="W49" s="99">
        <f>COUNTIFS('Sch D. Workings'!AJ150,"&gt;"&amp;'Sch D. Workings'!$H43)</f>
        <v>0</v>
      </c>
    </row>
    <row r="50" spans="3:23" x14ac:dyDescent="0.25">
      <c r="C50" s="81" t="str">
        <f>IF('Sch A. Input'!B42="","",'Sch A. Input'!B42)</f>
        <v/>
      </c>
      <c r="D50" s="81" t="str">
        <f>IF('Sch A. Input'!C42="","",'Sch A. Input'!C42)</f>
        <v/>
      </c>
      <c r="E50" s="85"/>
      <c r="F50" s="85"/>
      <c r="G50" s="99">
        <f>'Sch D. Workings'!I151</f>
        <v>0</v>
      </c>
      <c r="H50" s="227">
        <f>IF('Sch D. Workings'!D44="",0,(IF('Sch D. Workings'!H44=0,"Exceeded Cap",IF((SUMIFS('Sch A. Input'!I42:DX42,'Sch A. Input'!$I$14:$DX$14,"Total",'Sch A. Input'!$I$13:$DX$13,"&lt;="&amp;$I$7))&gt;'Sch D. Workings'!H44,MIN('Sch D. Workings'!L151,'Sch D. Workings'!H44),'Sch D. Workings'!L151))))</f>
        <v>0</v>
      </c>
      <c r="I50" s="228">
        <f>'Sch D. Workings'!R151</f>
        <v>0</v>
      </c>
      <c r="J50" s="82">
        <f>IFERROR(LOOKUP('Sch D. Workings'!N151,$C$10:$C$14,$B$10:$B$14),0)</f>
        <v>0</v>
      </c>
      <c r="K50" s="99">
        <f>COUNTIFS('Sch D. Workings'!N151,"&gt;"&amp;'Sch D. Workings'!H44)</f>
        <v>0</v>
      </c>
      <c r="L50" s="85"/>
      <c r="M50" s="78">
        <f>'Sch D. Workings'!T151</f>
        <v>0</v>
      </c>
      <c r="N50" s="225">
        <f>IF(OR('Sch D. Workings'!D44="",$D$7&lt;=I$7),0,IF(OR(H50="Exceeded Cap",H50='Sch D. Workings'!H44),"Exceeded cap",IF((SUMIFS('Sch A. Input'!I42:DX42,'Sch A. Input'!$I$14:$DX$14,"Total",'Sch A. Input'!$I$13:$DX$13,"&lt;="&amp;$O$7))&gt;'Sch D. Workings'!H44,MIN('Sch D. Workings'!W151,'Sch D. Workings'!H44-'Sch C. Quarter Output (PR1)'!H50),'Sch D. Workings'!W151)))</f>
        <v>0</v>
      </c>
      <c r="O50" s="228">
        <f>'Sch D. Workings'!AC151</f>
        <v>0</v>
      </c>
      <c r="P50" s="82">
        <f>IFERROR(LOOKUP('Sch D. Workings'!Y151,$C$10:$C$14,$B$10:$B$14),0)</f>
        <v>0</v>
      </c>
      <c r="Q50" s="99">
        <f>COUNTIFS('Sch D. Workings'!Y151,"&gt;"&amp;'Sch D. Workings'!$H44)</f>
        <v>0</v>
      </c>
      <c r="R50" s="85"/>
      <c r="S50" s="78">
        <f>'Sch D. Workings'!AE151</f>
        <v>0</v>
      </c>
      <c r="T50" s="225">
        <f>IF(OR('Sch D. Workings'!D44="",$D$7&lt;=O$7),0,IF(OR(N50="Exceeded Cap",H50="Exceeded Cap",SUM(H50,N50)='Sch D. Workings'!H44),"Exceeded Cap",IF((SUMIFS('Sch A. Input'!I42:DX42,'Sch A. Input'!$I$14:$DX$14,"Total",'Sch A. Input'!$I$13:$DX$13,"&lt;="&amp;$U$7))&gt;'Sch D. Workings'!H44,MIN('Sch D. Workings'!AH151,'Sch D. Workings'!H44-H50-N50),'Sch D. Workings'!AH151)))</f>
        <v>0</v>
      </c>
      <c r="U50" s="228">
        <f>'Sch D. Workings'!AN151</f>
        <v>0</v>
      </c>
      <c r="V50" s="82">
        <f>IFERROR(LOOKUP('Sch D. Workings'!AJ151,$C$10:$C$14,$B$10:$B$14),0)</f>
        <v>0</v>
      </c>
      <c r="W50" s="99">
        <f>COUNTIFS('Sch D. Workings'!AJ151,"&gt;"&amp;'Sch D. Workings'!$H44)</f>
        <v>0</v>
      </c>
    </row>
    <row r="51" spans="3:23" x14ac:dyDescent="0.25">
      <c r="C51" s="81" t="str">
        <f>IF('Sch A. Input'!B43="","",'Sch A. Input'!B43)</f>
        <v/>
      </c>
      <c r="D51" s="81" t="str">
        <f>IF('Sch A. Input'!C43="","",'Sch A. Input'!C43)</f>
        <v/>
      </c>
      <c r="E51" s="85"/>
      <c r="F51" s="85"/>
      <c r="G51" s="99">
        <f>'Sch D. Workings'!I152</f>
        <v>0</v>
      </c>
      <c r="H51" s="227">
        <f>IF('Sch D. Workings'!D45="",0,(IF('Sch D. Workings'!H45=0,"Exceeded Cap",IF((SUMIFS('Sch A. Input'!I43:DX43,'Sch A. Input'!$I$14:$DX$14,"Total",'Sch A. Input'!$I$13:$DX$13,"&lt;="&amp;$I$7))&gt;'Sch D. Workings'!H45,MIN('Sch D. Workings'!L152,'Sch D. Workings'!H45),'Sch D. Workings'!L152))))</f>
        <v>0</v>
      </c>
      <c r="I51" s="228">
        <f>'Sch D. Workings'!R152</f>
        <v>0</v>
      </c>
      <c r="J51" s="82">
        <f>IFERROR(LOOKUP('Sch D. Workings'!N152,$C$10:$C$14,$B$10:$B$14),0)</f>
        <v>0</v>
      </c>
      <c r="K51" s="99">
        <f>COUNTIFS('Sch D. Workings'!N152,"&gt;"&amp;'Sch D. Workings'!H45)</f>
        <v>0</v>
      </c>
      <c r="L51" s="85"/>
      <c r="M51" s="78">
        <f>'Sch D. Workings'!T152</f>
        <v>0</v>
      </c>
      <c r="N51" s="225">
        <f>IF(OR('Sch D. Workings'!D45="",$D$7&lt;=I$7),0,IF(OR(H51="Exceeded Cap",H51='Sch D. Workings'!H45),"Exceeded cap",IF((SUMIFS('Sch A. Input'!I43:DX43,'Sch A. Input'!$I$14:$DX$14,"Total",'Sch A. Input'!$I$13:$DX$13,"&lt;="&amp;$O$7))&gt;'Sch D. Workings'!H45,MIN('Sch D. Workings'!W152,'Sch D. Workings'!H45-'Sch C. Quarter Output (PR1)'!H51),'Sch D. Workings'!W152)))</f>
        <v>0</v>
      </c>
      <c r="O51" s="228">
        <f>'Sch D. Workings'!AC152</f>
        <v>0</v>
      </c>
      <c r="P51" s="82">
        <f>IFERROR(LOOKUP('Sch D. Workings'!Y152,$C$10:$C$14,$B$10:$B$14),0)</f>
        <v>0</v>
      </c>
      <c r="Q51" s="99">
        <f>COUNTIFS('Sch D. Workings'!Y152,"&gt;"&amp;'Sch D. Workings'!$H45)</f>
        <v>0</v>
      </c>
      <c r="R51" s="85"/>
      <c r="S51" s="78">
        <f>'Sch D. Workings'!AE152</f>
        <v>0</v>
      </c>
      <c r="T51" s="225">
        <f>IF(OR('Sch D. Workings'!D45="",$D$7&lt;=O$7),0,IF(OR(N51="Exceeded Cap",H51="Exceeded Cap",SUM(H51,N51)='Sch D. Workings'!H45),"Exceeded Cap",IF((SUMIFS('Sch A. Input'!I43:DX43,'Sch A. Input'!$I$14:$DX$14,"Total",'Sch A. Input'!$I$13:$DX$13,"&lt;="&amp;$U$7))&gt;'Sch D. Workings'!H45,MIN('Sch D. Workings'!AH152,'Sch D. Workings'!H45-H51-N51),'Sch D. Workings'!AH152)))</f>
        <v>0</v>
      </c>
      <c r="U51" s="228">
        <f>'Sch D. Workings'!AN152</f>
        <v>0</v>
      </c>
      <c r="V51" s="82">
        <f>IFERROR(LOOKUP('Sch D. Workings'!AJ152,$C$10:$C$14,$B$10:$B$14),0)</f>
        <v>0</v>
      </c>
      <c r="W51" s="99">
        <f>COUNTIFS('Sch D. Workings'!AJ152,"&gt;"&amp;'Sch D. Workings'!$H45)</f>
        <v>0</v>
      </c>
    </row>
    <row r="52" spans="3:23" x14ac:dyDescent="0.25">
      <c r="C52" s="81" t="str">
        <f>IF('Sch A. Input'!B44="","",'Sch A. Input'!B44)</f>
        <v/>
      </c>
      <c r="D52" s="81" t="str">
        <f>IF('Sch A. Input'!C44="","",'Sch A. Input'!C44)</f>
        <v/>
      </c>
      <c r="E52" s="85"/>
      <c r="F52" s="85"/>
      <c r="G52" s="99">
        <f>'Sch D. Workings'!I153</f>
        <v>0</v>
      </c>
      <c r="H52" s="227">
        <f>IF('Sch D. Workings'!D46="",0,(IF('Sch D. Workings'!H46=0,"Exceeded Cap",IF((SUMIFS('Sch A. Input'!I44:DX44,'Sch A. Input'!$I$14:$DX$14,"Total",'Sch A. Input'!$I$13:$DX$13,"&lt;="&amp;$I$7))&gt;'Sch D. Workings'!H46,MIN('Sch D. Workings'!L153,'Sch D. Workings'!H46),'Sch D. Workings'!L153))))</f>
        <v>0</v>
      </c>
      <c r="I52" s="228">
        <f>'Sch D. Workings'!R153</f>
        <v>0</v>
      </c>
      <c r="J52" s="82">
        <f>IFERROR(LOOKUP('Sch D. Workings'!N153,$C$10:$C$14,$B$10:$B$14),0)</f>
        <v>0</v>
      </c>
      <c r="K52" s="99">
        <f>COUNTIFS('Sch D. Workings'!N153,"&gt;"&amp;'Sch D. Workings'!H46)</f>
        <v>0</v>
      </c>
      <c r="L52" s="85"/>
      <c r="M52" s="78">
        <f>'Sch D. Workings'!T153</f>
        <v>0</v>
      </c>
      <c r="N52" s="225">
        <f>IF(OR('Sch D. Workings'!D46="",$D$7&lt;=I$7),0,IF(OR(H52="Exceeded Cap",H52='Sch D. Workings'!H46),"Exceeded cap",IF((SUMIFS('Sch A. Input'!I44:DX44,'Sch A. Input'!$I$14:$DX$14,"Total",'Sch A. Input'!$I$13:$DX$13,"&lt;="&amp;$O$7))&gt;'Sch D. Workings'!H46,MIN('Sch D. Workings'!W153,'Sch D. Workings'!H46-'Sch C. Quarter Output (PR1)'!H52),'Sch D. Workings'!W153)))</f>
        <v>0</v>
      </c>
      <c r="O52" s="228">
        <f>'Sch D. Workings'!AC153</f>
        <v>0</v>
      </c>
      <c r="P52" s="82">
        <f>IFERROR(LOOKUP('Sch D. Workings'!Y153,$C$10:$C$14,$B$10:$B$14),0)</f>
        <v>0</v>
      </c>
      <c r="Q52" s="99">
        <f>COUNTIFS('Sch D. Workings'!Y153,"&gt;"&amp;'Sch D. Workings'!$H46)</f>
        <v>0</v>
      </c>
      <c r="R52" s="85"/>
      <c r="S52" s="78">
        <f>'Sch D. Workings'!AE153</f>
        <v>0</v>
      </c>
      <c r="T52" s="225">
        <f>IF(OR('Sch D. Workings'!D46="",$D$7&lt;=O$7),0,IF(OR(N52="Exceeded Cap",H52="Exceeded Cap",SUM(H52,N52)='Sch D. Workings'!H46),"Exceeded Cap",IF((SUMIFS('Sch A. Input'!I44:DX44,'Sch A. Input'!$I$14:$DX$14,"Total",'Sch A. Input'!$I$13:$DX$13,"&lt;="&amp;$U$7))&gt;'Sch D. Workings'!H46,MIN('Sch D. Workings'!AH153,'Sch D. Workings'!H46-H52-N52),'Sch D. Workings'!AH153)))</f>
        <v>0</v>
      </c>
      <c r="U52" s="228">
        <f>'Sch D. Workings'!AN153</f>
        <v>0</v>
      </c>
      <c r="V52" s="82">
        <f>IFERROR(LOOKUP('Sch D. Workings'!AJ153,$C$10:$C$14,$B$10:$B$14),0)</f>
        <v>0</v>
      </c>
      <c r="W52" s="99">
        <f>COUNTIFS('Sch D. Workings'!AJ153,"&gt;"&amp;'Sch D. Workings'!$H46)</f>
        <v>0</v>
      </c>
    </row>
    <row r="53" spans="3:23" x14ac:dyDescent="0.25">
      <c r="C53" s="81" t="str">
        <f>IF('Sch A. Input'!B45="","",'Sch A. Input'!B45)</f>
        <v/>
      </c>
      <c r="D53" s="81" t="str">
        <f>IF('Sch A. Input'!C45="","",'Sch A. Input'!C45)</f>
        <v/>
      </c>
      <c r="E53" s="85"/>
      <c r="F53" s="85"/>
      <c r="G53" s="99">
        <f>'Sch D. Workings'!I154</f>
        <v>0</v>
      </c>
      <c r="H53" s="227">
        <f>IF('Sch D. Workings'!D47="",0,(IF('Sch D. Workings'!H47=0,"Exceeded Cap",IF((SUMIFS('Sch A. Input'!I45:DX45,'Sch A. Input'!$I$14:$DX$14,"Total",'Sch A. Input'!$I$13:$DX$13,"&lt;="&amp;$I$7))&gt;'Sch D. Workings'!H47,MIN('Sch D. Workings'!L154,'Sch D. Workings'!H47),'Sch D. Workings'!L154))))</f>
        <v>0</v>
      </c>
      <c r="I53" s="228">
        <f>'Sch D. Workings'!R154</f>
        <v>0</v>
      </c>
      <c r="J53" s="82">
        <f>IFERROR(LOOKUP('Sch D. Workings'!N154,$C$10:$C$14,$B$10:$B$14),0)</f>
        <v>0</v>
      </c>
      <c r="K53" s="99">
        <f>COUNTIFS('Sch D. Workings'!N154,"&gt;"&amp;'Sch D. Workings'!H47)</f>
        <v>0</v>
      </c>
      <c r="L53" s="85"/>
      <c r="M53" s="78">
        <f>'Sch D. Workings'!T154</f>
        <v>0</v>
      </c>
      <c r="N53" s="225">
        <f>IF(OR('Sch D. Workings'!D47="",$D$7&lt;=I$7),0,IF(OR(H53="Exceeded Cap",H53='Sch D. Workings'!H47),"Exceeded cap",IF((SUMIFS('Sch A. Input'!I45:DX45,'Sch A. Input'!$I$14:$DX$14,"Total",'Sch A. Input'!$I$13:$DX$13,"&lt;="&amp;$O$7))&gt;'Sch D. Workings'!H47,MIN('Sch D. Workings'!W154,'Sch D. Workings'!H47-'Sch C. Quarter Output (PR1)'!H53),'Sch D. Workings'!W154)))</f>
        <v>0</v>
      </c>
      <c r="O53" s="228">
        <f>'Sch D. Workings'!AC154</f>
        <v>0</v>
      </c>
      <c r="P53" s="82">
        <f>IFERROR(LOOKUP('Sch D. Workings'!Y154,$C$10:$C$14,$B$10:$B$14),0)</f>
        <v>0</v>
      </c>
      <c r="Q53" s="99">
        <f>COUNTIFS('Sch D. Workings'!Y154,"&gt;"&amp;'Sch D. Workings'!$H47)</f>
        <v>0</v>
      </c>
      <c r="R53" s="85"/>
      <c r="S53" s="78">
        <f>'Sch D. Workings'!AE154</f>
        <v>0</v>
      </c>
      <c r="T53" s="225">
        <f>IF(OR('Sch D. Workings'!D47="",$D$7&lt;=O$7),0,IF(OR(N53="Exceeded Cap",H53="Exceeded Cap",SUM(H53,N53)='Sch D. Workings'!H47),"Exceeded Cap",IF((SUMIFS('Sch A. Input'!I45:DX45,'Sch A. Input'!$I$14:$DX$14,"Total",'Sch A. Input'!$I$13:$DX$13,"&lt;="&amp;$U$7))&gt;'Sch D. Workings'!H47,MIN('Sch D. Workings'!AH154,'Sch D. Workings'!H47-H53-N53),'Sch D. Workings'!AH154)))</f>
        <v>0</v>
      </c>
      <c r="U53" s="228">
        <f>'Sch D. Workings'!AN154</f>
        <v>0</v>
      </c>
      <c r="V53" s="82">
        <f>IFERROR(LOOKUP('Sch D. Workings'!AJ154,$C$10:$C$14,$B$10:$B$14),0)</f>
        <v>0</v>
      </c>
      <c r="W53" s="99">
        <f>COUNTIFS('Sch D. Workings'!AJ154,"&gt;"&amp;'Sch D. Workings'!$H47)</f>
        <v>0</v>
      </c>
    </row>
    <row r="54" spans="3:23" x14ac:dyDescent="0.25">
      <c r="C54" s="81" t="str">
        <f>IF('Sch A. Input'!B46="","",'Sch A. Input'!B46)</f>
        <v/>
      </c>
      <c r="D54" s="81" t="str">
        <f>IF('Sch A. Input'!C46="","",'Sch A. Input'!C46)</f>
        <v/>
      </c>
      <c r="E54" s="85"/>
      <c r="F54" s="85"/>
      <c r="G54" s="99">
        <f>'Sch D. Workings'!I155</f>
        <v>0</v>
      </c>
      <c r="H54" s="227">
        <f>IF('Sch D. Workings'!D48="",0,(IF('Sch D. Workings'!H48=0,"Exceeded Cap",IF((SUMIFS('Sch A. Input'!I46:DX46,'Sch A. Input'!$I$14:$DX$14,"Total",'Sch A. Input'!$I$13:$DX$13,"&lt;="&amp;$I$7))&gt;'Sch D. Workings'!H48,MIN('Sch D. Workings'!L155,'Sch D. Workings'!H48),'Sch D. Workings'!L155))))</f>
        <v>0</v>
      </c>
      <c r="I54" s="228">
        <f>'Sch D. Workings'!R155</f>
        <v>0</v>
      </c>
      <c r="J54" s="82">
        <f>IFERROR(LOOKUP('Sch D. Workings'!N155,$C$10:$C$14,$B$10:$B$14),0)</f>
        <v>0</v>
      </c>
      <c r="K54" s="99">
        <f>COUNTIFS('Sch D. Workings'!N155,"&gt;"&amp;'Sch D. Workings'!H48)</f>
        <v>0</v>
      </c>
      <c r="L54" s="85"/>
      <c r="M54" s="78">
        <f>'Sch D. Workings'!T155</f>
        <v>0</v>
      </c>
      <c r="N54" s="225">
        <f>IF(OR('Sch D. Workings'!D48="",$D$7&lt;=I$7),0,IF(OR(H54="Exceeded Cap",H54='Sch D. Workings'!H48),"Exceeded cap",IF((SUMIFS('Sch A. Input'!I46:DX46,'Sch A. Input'!$I$14:$DX$14,"Total",'Sch A. Input'!$I$13:$DX$13,"&lt;="&amp;$O$7))&gt;'Sch D. Workings'!H48,MIN('Sch D. Workings'!W155,'Sch D. Workings'!H48-'Sch C. Quarter Output (PR1)'!H54),'Sch D. Workings'!W155)))</f>
        <v>0</v>
      </c>
      <c r="O54" s="228">
        <f>'Sch D. Workings'!AC155</f>
        <v>0</v>
      </c>
      <c r="P54" s="82">
        <f>IFERROR(LOOKUP('Sch D. Workings'!Y155,$C$10:$C$14,$B$10:$B$14),0)</f>
        <v>0</v>
      </c>
      <c r="Q54" s="99">
        <f>COUNTIFS('Sch D. Workings'!Y155,"&gt;"&amp;'Sch D. Workings'!$H48)</f>
        <v>0</v>
      </c>
      <c r="R54" s="85"/>
      <c r="S54" s="78">
        <f>'Sch D. Workings'!AE155</f>
        <v>0</v>
      </c>
      <c r="T54" s="225">
        <f>IF(OR('Sch D. Workings'!D48="",$D$7&lt;=O$7),0,IF(OR(N54="Exceeded Cap",H54="Exceeded Cap",SUM(H54,N54)='Sch D. Workings'!H48),"Exceeded Cap",IF((SUMIFS('Sch A. Input'!I46:DX46,'Sch A. Input'!$I$14:$DX$14,"Total",'Sch A. Input'!$I$13:$DX$13,"&lt;="&amp;$U$7))&gt;'Sch D. Workings'!H48,MIN('Sch D. Workings'!AH155,'Sch D. Workings'!H48-H54-N54),'Sch D. Workings'!AH155)))</f>
        <v>0</v>
      </c>
      <c r="U54" s="228">
        <f>'Sch D. Workings'!AN155</f>
        <v>0</v>
      </c>
      <c r="V54" s="82">
        <f>IFERROR(LOOKUP('Sch D. Workings'!AJ155,$C$10:$C$14,$B$10:$B$14),0)</f>
        <v>0</v>
      </c>
      <c r="W54" s="99">
        <f>COUNTIFS('Sch D. Workings'!AJ155,"&gt;"&amp;'Sch D. Workings'!$H48)</f>
        <v>0</v>
      </c>
    </row>
    <row r="55" spans="3:23" x14ac:dyDescent="0.25">
      <c r="C55" s="81" t="str">
        <f>IF('Sch A. Input'!B47="","",'Sch A. Input'!B47)</f>
        <v/>
      </c>
      <c r="D55" s="81" t="str">
        <f>IF('Sch A. Input'!C47="","",'Sch A. Input'!C47)</f>
        <v/>
      </c>
      <c r="E55" s="85"/>
      <c r="F55" s="85"/>
      <c r="G55" s="99">
        <f>'Sch D. Workings'!I156</f>
        <v>0</v>
      </c>
      <c r="H55" s="227">
        <f>IF('Sch D. Workings'!D49="",0,(IF('Sch D. Workings'!H49=0,"Exceeded Cap",IF((SUMIFS('Sch A. Input'!I47:DX47,'Sch A. Input'!$I$14:$DX$14,"Total",'Sch A. Input'!$I$13:$DX$13,"&lt;="&amp;$I$7))&gt;'Sch D. Workings'!H49,MIN('Sch D. Workings'!L156,'Sch D. Workings'!H49),'Sch D. Workings'!L156))))</f>
        <v>0</v>
      </c>
      <c r="I55" s="228">
        <f>'Sch D. Workings'!R156</f>
        <v>0</v>
      </c>
      <c r="J55" s="82">
        <f>IFERROR(LOOKUP('Sch D. Workings'!N156,$C$10:$C$14,$B$10:$B$14),0)</f>
        <v>0</v>
      </c>
      <c r="K55" s="99">
        <f>COUNTIFS('Sch D. Workings'!N156,"&gt;"&amp;'Sch D. Workings'!H49)</f>
        <v>0</v>
      </c>
      <c r="L55" s="85"/>
      <c r="M55" s="78">
        <f>'Sch D. Workings'!T156</f>
        <v>0</v>
      </c>
      <c r="N55" s="225">
        <f>IF(OR('Sch D. Workings'!D49="",$D$7&lt;=I$7),0,IF(OR(H55="Exceeded Cap",H55='Sch D. Workings'!H49),"Exceeded cap",IF((SUMIFS('Sch A. Input'!I47:DX47,'Sch A. Input'!$I$14:$DX$14,"Total",'Sch A. Input'!$I$13:$DX$13,"&lt;="&amp;$O$7))&gt;'Sch D. Workings'!H49,MIN('Sch D. Workings'!W156,'Sch D. Workings'!H49-'Sch C. Quarter Output (PR1)'!H55),'Sch D. Workings'!W156)))</f>
        <v>0</v>
      </c>
      <c r="O55" s="228">
        <f>'Sch D. Workings'!AC156</f>
        <v>0</v>
      </c>
      <c r="P55" s="82">
        <f>IFERROR(LOOKUP('Sch D. Workings'!Y156,$C$10:$C$14,$B$10:$B$14),0)</f>
        <v>0</v>
      </c>
      <c r="Q55" s="99">
        <f>COUNTIFS('Sch D. Workings'!Y156,"&gt;"&amp;'Sch D. Workings'!$H49)</f>
        <v>0</v>
      </c>
      <c r="R55" s="85"/>
      <c r="S55" s="78">
        <f>'Sch D. Workings'!AE156</f>
        <v>0</v>
      </c>
      <c r="T55" s="225">
        <f>IF(OR('Sch D. Workings'!D49="",$D$7&lt;=O$7),0,IF(OR(N55="Exceeded Cap",H55="Exceeded Cap",SUM(H55,N55)='Sch D. Workings'!H49),"Exceeded Cap",IF((SUMIFS('Sch A. Input'!I47:DX47,'Sch A. Input'!$I$14:$DX$14,"Total",'Sch A. Input'!$I$13:$DX$13,"&lt;="&amp;$U$7))&gt;'Sch D. Workings'!H49,MIN('Sch D. Workings'!AH156,'Sch D. Workings'!H49-H55-N55),'Sch D. Workings'!AH156)))</f>
        <v>0</v>
      </c>
      <c r="U55" s="228">
        <f>'Sch D. Workings'!AN156</f>
        <v>0</v>
      </c>
      <c r="V55" s="82">
        <f>IFERROR(LOOKUP('Sch D. Workings'!AJ156,$C$10:$C$14,$B$10:$B$14),0)</f>
        <v>0</v>
      </c>
      <c r="W55" s="99">
        <f>COUNTIFS('Sch D. Workings'!AJ156,"&gt;"&amp;'Sch D. Workings'!$H49)</f>
        <v>0</v>
      </c>
    </row>
    <row r="56" spans="3:23" x14ac:dyDescent="0.25">
      <c r="C56" s="81" t="str">
        <f>IF('Sch A. Input'!B48="","",'Sch A. Input'!B48)</f>
        <v/>
      </c>
      <c r="D56" s="81" t="str">
        <f>IF('Sch A. Input'!C48="","",'Sch A. Input'!C48)</f>
        <v/>
      </c>
      <c r="E56" s="85"/>
      <c r="F56" s="85"/>
      <c r="G56" s="99">
        <f>'Sch D. Workings'!I157</f>
        <v>0</v>
      </c>
      <c r="H56" s="227">
        <f>IF('Sch D. Workings'!D50="",0,(IF('Sch D. Workings'!H50=0,"Exceeded Cap",IF((SUMIFS('Sch A. Input'!I48:DX48,'Sch A. Input'!$I$14:$DX$14,"Total",'Sch A. Input'!$I$13:$DX$13,"&lt;="&amp;$I$7))&gt;'Sch D. Workings'!H50,MIN('Sch D. Workings'!L157,'Sch D. Workings'!H50),'Sch D. Workings'!L157))))</f>
        <v>0</v>
      </c>
      <c r="I56" s="228">
        <f>'Sch D. Workings'!R157</f>
        <v>0</v>
      </c>
      <c r="J56" s="82">
        <f>IFERROR(LOOKUP('Sch D. Workings'!N157,$C$10:$C$14,$B$10:$B$14),0)</f>
        <v>0</v>
      </c>
      <c r="K56" s="99">
        <f>COUNTIFS('Sch D. Workings'!N157,"&gt;"&amp;'Sch D. Workings'!H50)</f>
        <v>0</v>
      </c>
      <c r="L56" s="85"/>
      <c r="M56" s="78">
        <f>'Sch D. Workings'!T157</f>
        <v>0</v>
      </c>
      <c r="N56" s="225">
        <f>IF(OR('Sch D. Workings'!D50="",$D$7&lt;=I$7),0,IF(OR(H56="Exceeded Cap",H56='Sch D. Workings'!H50),"Exceeded cap",IF((SUMIFS('Sch A. Input'!I48:DX48,'Sch A. Input'!$I$14:$DX$14,"Total",'Sch A. Input'!$I$13:$DX$13,"&lt;="&amp;$O$7))&gt;'Sch D. Workings'!H50,MIN('Sch D. Workings'!W157,'Sch D. Workings'!H50-'Sch C. Quarter Output (PR1)'!H56),'Sch D. Workings'!W157)))</f>
        <v>0</v>
      </c>
      <c r="O56" s="228">
        <f>'Sch D. Workings'!AC157</f>
        <v>0</v>
      </c>
      <c r="P56" s="82">
        <f>IFERROR(LOOKUP('Sch D. Workings'!Y157,$C$10:$C$14,$B$10:$B$14),0)</f>
        <v>0</v>
      </c>
      <c r="Q56" s="99">
        <f>COUNTIFS('Sch D. Workings'!Y157,"&gt;"&amp;'Sch D. Workings'!$H50)</f>
        <v>0</v>
      </c>
      <c r="R56" s="85"/>
      <c r="S56" s="78">
        <f>'Sch D. Workings'!AE157</f>
        <v>0</v>
      </c>
      <c r="T56" s="225">
        <f>IF(OR('Sch D. Workings'!D50="",$D$7&lt;=O$7),0,IF(OR(N56="Exceeded Cap",H56="Exceeded Cap",SUM(H56,N56)='Sch D. Workings'!H50),"Exceeded Cap",IF((SUMIFS('Sch A. Input'!I48:DX48,'Sch A. Input'!$I$14:$DX$14,"Total",'Sch A. Input'!$I$13:$DX$13,"&lt;="&amp;$U$7))&gt;'Sch D. Workings'!H50,MIN('Sch D. Workings'!AH157,'Sch D. Workings'!H50-H56-N56),'Sch D. Workings'!AH157)))</f>
        <v>0</v>
      </c>
      <c r="U56" s="228">
        <f>'Sch D. Workings'!AN157</f>
        <v>0</v>
      </c>
      <c r="V56" s="82">
        <f>IFERROR(LOOKUP('Sch D. Workings'!AJ157,$C$10:$C$14,$B$10:$B$14),0)</f>
        <v>0</v>
      </c>
      <c r="W56" s="99">
        <f>COUNTIFS('Sch D. Workings'!AJ157,"&gt;"&amp;'Sch D. Workings'!$H50)</f>
        <v>0</v>
      </c>
    </row>
    <row r="57" spans="3:23" x14ac:dyDescent="0.25">
      <c r="C57" s="81" t="str">
        <f>IF('Sch A. Input'!B49="","",'Sch A. Input'!B49)</f>
        <v/>
      </c>
      <c r="D57" s="81" t="str">
        <f>IF('Sch A. Input'!C49="","",'Sch A. Input'!C49)</f>
        <v/>
      </c>
      <c r="E57" s="85"/>
      <c r="F57" s="85"/>
      <c r="G57" s="99">
        <f>'Sch D. Workings'!I158</f>
        <v>0</v>
      </c>
      <c r="H57" s="227">
        <f>IF('Sch D. Workings'!D51="",0,(IF('Sch D. Workings'!H51=0,"Exceeded Cap",IF((SUMIFS('Sch A. Input'!I49:DX49,'Sch A. Input'!$I$14:$DX$14,"Total",'Sch A. Input'!$I$13:$DX$13,"&lt;="&amp;$I$7))&gt;'Sch D. Workings'!H51,MIN('Sch D. Workings'!L158,'Sch D. Workings'!H51),'Sch D. Workings'!L158))))</f>
        <v>0</v>
      </c>
      <c r="I57" s="228">
        <f>'Sch D. Workings'!R158</f>
        <v>0</v>
      </c>
      <c r="J57" s="82">
        <f>IFERROR(LOOKUP('Sch D. Workings'!N158,$C$10:$C$14,$B$10:$B$14),0)</f>
        <v>0</v>
      </c>
      <c r="K57" s="99">
        <f>COUNTIFS('Sch D. Workings'!N158,"&gt;"&amp;'Sch D. Workings'!H51)</f>
        <v>0</v>
      </c>
      <c r="L57" s="85"/>
      <c r="M57" s="78">
        <f>'Sch D. Workings'!T158</f>
        <v>0</v>
      </c>
      <c r="N57" s="225">
        <f>IF(OR('Sch D. Workings'!D51="",$D$7&lt;=I$7),0,IF(OR(H57="Exceeded Cap",H57='Sch D. Workings'!H51),"Exceeded cap",IF((SUMIFS('Sch A. Input'!I49:DX49,'Sch A. Input'!$I$14:$DX$14,"Total",'Sch A. Input'!$I$13:$DX$13,"&lt;="&amp;$O$7))&gt;'Sch D. Workings'!H51,MIN('Sch D. Workings'!W158,'Sch D. Workings'!H51-'Sch C. Quarter Output (PR1)'!H57),'Sch D. Workings'!W158)))</f>
        <v>0</v>
      </c>
      <c r="O57" s="228">
        <f>'Sch D. Workings'!AC158</f>
        <v>0</v>
      </c>
      <c r="P57" s="82">
        <f>IFERROR(LOOKUP('Sch D. Workings'!Y158,$C$10:$C$14,$B$10:$B$14),0)</f>
        <v>0</v>
      </c>
      <c r="Q57" s="99">
        <f>COUNTIFS('Sch D. Workings'!Y158,"&gt;"&amp;'Sch D. Workings'!$H51)</f>
        <v>0</v>
      </c>
      <c r="R57" s="85"/>
      <c r="S57" s="78">
        <f>'Sch D. Workings'!AE158</f>
        <v>0</v>
      </c>
      <c r="T57" s="225">
        <f>IF(OR('Sch D. Workings'!D51="",$D$7&lt;=O$7),0,IF(OR(N57="Exceeded Cap",H57="Exceeded Cap",SUM(H57,N57)='Sch D. Workings'!H51),"Exceeded Cap",IF((SUMIFS('Sch A. Input'!I49:DX49,'Sch A. Input'!$I$14:$DX$14,"Total",'Sch A. Input'!$I$13:$DX$13,"&lt;="&amp;$U$7))&gt;'Sch D. Workings'!H51,MIN('Sch D. Workings'!AH158,'Sch D. Workings'!H51-H57-N57),'Sch D. Workings'!AH158)))</f>
        <v>0</v>
      </c>
      <c r="U57" s="228">
        <f>'Sch D. Workings'!AN158</f>
        <v>0</v>
      </c>
      <c r="V57" s="82">
        <f>IFERROR(LOOKUP('Sch D. Workings'!AJ158,$C$10:$C$14,$B$10:$B$14),0)</f>
        <v>0</v>
      </c>
      <c r="W57" s="99">
        <f>COUNTIFS('Sch D. Workings'!AJ158,"&gt;"&amp;'Sch D. Workings'!$H51)</f>
        <v>0</v>
      </c>
    </row>
    <row r="58" spans="3:23" x14ac:dyDescent="0.25">
      <c r="C58" s="81" t="str">
        <f>IF('Sch A. Input'!B50="","",'Sch A. Input'!B50)</f>
        <v/>
      </c>
      <c r="D58" s="81" t="str">
        <f>IF('Sch A. Input'!C50="","",'Sch A. Input'!C50)</f>
        <v/>
      </c>
      <c r="E58" s="85"/>
      <c r="F58" s="85"/>
      <c r="G58" s="99">
        <f>'Sch D. Workings'!I159</f>
        <v>0</v>
      </c>
      <c r="H58" s="227">
        <f>IF('Sch D. Workings'!D52="",0,(IF('Sch D. Workings'!H52=0,"Exceeded Cap",IF((SUMIFS('Sch A. Input'!I50:DX50,'Sch A. Input'!$I$14:$DX$14,"Total",'Sch A. Input'!$I$13:$DX$13,"&lt;="&amp;$I$7))&gt;'Sch D. Workings'!H52,MIN('Sch D. Workings'!L159,'Sch D. Workings'!H52),'Sch D. Workings'!L159))))</f>
        <v>0</v>
      </c>
      <c r="I58" s="228">
        <f>'Sch D. Workings'!R159</f>
        <v>0</v>
      </c>
      <c r="J58" s="82">
        <f>IFERROR(LOOKUP('Sch D. Workings'!N159,$C$10:$C$14,$B$10:$B$14),0)</f>
        <v>0</v>
      </c>
      <c r="K58" s="99">
        <f>COUNTIFS('Sch D. Workings'!N159,"&gt;"&amp;'Sch D. Workings'!H52)</f>
        <v>0</v>
      </c>
      <c r="L58" s="85"/>
      <c r="M58" s="78">
        <f>'Sch D. Workings'!T159</f>
        <v>0</v>
      </c>
      <c r="N58" s="225">
        <f>IF(OR('Sch D. Workings'!D52="",$D$7&lt;=I$7),0,IF(OR(H58="Exceeded Cap",H58='Sch D. Workings'!H52),"Exceeded cap",IF((SUMIFS('Sch A. Input'!I50:DX50,'Sch A. Input'!$I$14:$DX$14,"Total",'Sch A. Input'!$I$13:$DX$13,"&lt;="&amp;$O$7))&gt;'Sch D. Workings'!H52,MIN('Sch D. Workings'!W159,'Sch D. Workings'!H52-'Sch C. Quarter Output (PR1)'!H58),'Sch D. Workings'!W159)))</f>
        <v>0</v>
      </c>
      <c r="O58" s="228">
        <f>'Sch D. Workings'!AC159</f>
        <v>0</v>
      </c>
      <c r="P58" s="82">
        <f>IFERROR(LOOKUP('Sch D. Workings'!Y159,$C$10:$C$14,$B$10:$B$14),0)</f>
        <v>0</v>
      </c>
      <c r="Q58" s="99">
        <f>COUNTIFS('Sch D. Workings'!Y159,"&gt;"&amp;'Sch D. Workings'!$H52)</f>
        <v>0</v>
      </c>
      <c r="R58" s="85"/>
      <c r="S58" s="78">
        <f>'Sch D. Workings'!AE159</f>
        <v>0</v>
      </c>
      <c r="T58" s="225">
        <f>IF(OR('Sch D. Workings'!D52="",$D$7&lt;=O$7),0,IF(OR(N58="Exceeded Cap",H58="Exceeded Cap",SUM(H58,N58)='Sch D. Workings'!H52),"Exceeded Cap",IF((SUMIFS('Sch A. Input'!I50:DX50,'Sch A. Input'!$I$14:$DX$14,"Total",'Sch A. Input'!$I$13:$DX$13,"&lt;="&amp;$U$7))&gt;'Sch D. Workings'!H52,MIN('Sch D. Workings'!AH159,'Sch D. Workings'!H52-H58-N58),'Sch D. Workings'!AH159)))</f>
        <v>0</v>
      </c>
      <c r="U58" s="228">
        <f>'Sch D. Workings'!AN159</f>
        <v>0</v>
      </c>
      <c r="V58" s="82">
        <f>IFERROR(LOOKUP('Sch D. Workings'!AJ159,$C$10:$C$14,$B$10:$B$14),0)</f>
        <v>0</v>
      </c>
      <c r="W58" s="99">
        <f>COUNTIFS('Sch D. Workings'!AJ159,"&gt;"&amp;'Sch D. Workings'!$H52)</f>
        <v>0</v>
      </c>
    </row>
    <row r="59" spans="3:23" x14ac:dyDescent="0.25">
      <c r="C59" s="81" t="str">
        <f>IF('Sch A. Input'!B51="","",'Sch A. Input'!B51)</f>
        <v/>
      </c>
      <c r="D59" s="81" t="str">
        <f>IF('Sch A. Input'!C51="","",'Sch A. Input'!C51)</f>
        <v/>
      </c>
      <c r="E59" s="85"/>
      <c r="F59" s="85"/>
      <c r="G59" s="99">
        <f>'Sch D. Workings'!I160</f>
        <v>0</v>
      </c>
      <c r="H59" s="227">
        <f>IF('Sch D. Workings'!D53="",0,(IF('Sch D. Workings'!H53=0,"Exceeded Cap",IF((SUMIFS('Sch A. Input'!I51:DX51,'Sch A. Input'!$I$14:$DX$14,"Total",'Sch A. Input'!$I$13:$DX$13,"&lt;="&amp;$I$7))&gt;'Sch D. Workings'!H53,MIN('Sch D. Workings'!L160,'Sch D. Workings'!H53),'Sch D. Workings'!L160))))</f>
        <v>0</v>
      </c>
      <c r="I59" s="228">
        <f>'Sch D. Workings'!R160</f>
        <v>0</v>
      </c>
      <c r="J59" s="82">
        <f>IFERROR(LOOKUP('Sch D. Workings'!N160,$C$10:$C$14,$B$10:$B$14),0)</f>
        <v>0</v>
      </c>
      <c r="K59" s="99">
        <f>COUNTIFS('Sch D. Workings'!N160,"&gt;"&amp;'Sch D. Workings'!H53)</f>
        <v>0</v>
      </c>
      <c r="L59" s="85"/>
      <c r="M59" s="78">
        <f>'Sch D. Workings'!T160</f>
        <v>0</v>
      </c>
      <c r="N59" s="225">
        <f>IF(OR('Sch D. Workings'!D53="",$D$7&lt;=I$7),0,IF(OR(H59="Exceeded Cap",H59='Sch D. Workings'!H53),"Exceeded cap",IF((SUMIFS('Sch A. Input'!I51:DX51,'Sch A. Input'!$I$14:$DX$14,"Total",'Sch A. Input'!$I$13:$DX$13,"&lt;="&amp;$O$7))&gt;'Sch D. Workings'!H53,MIN('Sch D. Workings'!W160,'Sch D. Workings'!H53-'Sch C. Quarter Output (PR1)'!H59),'Sch D. Workings'!W160)))</f>
        <v>0</v>
      </c>
      <c r="O59" s="228">
        <f>'Sch D. Workings'!AC160</f>
        <v>0</v>
      </c>
      <c r="P59" s="82">
        <f>IFERROR(LOOKUP('Sch D. Workings'!Y160,$C$10:$C$14,$B$10:$B$14),0)</f>
        <v>0</v>
      </c>
      <c r="Q59" s="99">
        <f>COUNTIFS('Sch D. Workings'!Y160,"&gt;"&amp;'Sch D. Workings'!$H53)</f>
        <v>0</v>
      </c>
      <c r="R59" s="85"/>
      <c r="S59" s="78">
        <f>'Sch D. Workings'!AE160</f>
        <v>0</v>
      </c>
      <c r="T59" s="225">
        <f>IF(OR('Sch D. Workings'!D53="",$D$7&lt;=O$7),0,IF(OR(N59="Exceeded Cap",H59="Exceeded Cap",SUM(H59,N59)='Sch D. Workings'!H53),"Exceeded Cap",IF((SUMIFS('Sch A. Input'!I51:DX51,'Sch A. Input'!$I$14:$DX$14,"Total",'Sch A. Input'!$I$13:$DX$13,"&lt;="&amp;$U$7))&gt;'Sch D. Workings'!H53,MIN('Sch D. Workings'!AH160,'Sch D. Workings'!H53-H59-N59),'Sch D. Workings'!AH160)))</f>
        <v>0</v>
      </c>
      <c r="U59" s="228">
        <f>'Sch D. Workings'!AN160</f>
        <v>0</v>
      </c>
      <c r="V59" s="82">
        <f>IFERROR(LOOKUP('Sch D. Workings'!AJ160,$C$10:$C$14,$B$10:$B$14),0)</f>
        <v>0</v>
      </c>
      <c r="W59" s="99">
        <f>COUNTIFS('Sch D. Workings'!AJ160,"&gt;"&amp;'Sch D. Workings'!$H53)</f>
        <v>0</v>
      </c>
    </row>
    <row r="60" spans="3:23" x14ac:dyDescent="0.25">
      <c r="C60" s="81" t="str">
        <f>IF('Sch A. Input'!B52="","",'Sch A. Input'!B52)</f>
        <v/>
      </c>
      <c r="D60" s="81" t="str">
        <f>IF('Sch A. Input'!C52="","",'Sch A. Input'!C52)</f>
        <v/>
      </c>
      <c r="E60" s="85"/>
      <c r="F60" s="85"/>
      <c r="G60" s="99">
        <f>'Sch D. Workings'!I161</f>
        <v>0</v>
      </c>
      <c r="H60" s="227">
        <f>IF('Sch D. Workings'!D54="",0,(IF('Sch D. Workings'!H54=0,"Exceeded Cap",IF((SUMIFS('Sch A. Input'!I52:DX52,'Sch A. Input'!$I$14:$DX$14,"Total",'Sch A. Input'!$I$13:$DX$13,"&lt;="&amp;$I$7))&gt;'Sch D. Workings'!H54,MIN('Sch D. Workings'!L161,'Sch D. Workings'!H54),'Sch D. Workings'!L161))))</f>
        <v>0</v>
      </c>
      <c r="I60" s="228">
        <f>'Sch D. Workings'!R161</f>
        <v>0</v>
      </c>
      <c r="J60" s="82">
        <f>IFERROR(LOOKUP('Sch D. Workings'!N161,$C$10:$C$14,$B$10:$B$14),0)</f>
        <v>0</v>
      </c>
      <c r="K60" s="99">
        <f>COUNTIFS('Sch D. Workings'!N161,"&gt;"&amp;'Sch D. Workings'!H54)</f>
        <v>0</v>
      </c>
      <c r="L60" s="85"/>
      <c r="M60" s="78">
        <f>'Sch D. Workings'!T161</f>
        <v>0</v>
      </c>
      <c r="N60" s="225">
        <f>IF(OR('Sch D. Workings'!D54="",$D$7&lt;=I$7),0,IF(OR(H60="Exceeded Cap",H60='Sch D. Workings'!H54),"Exceeded cap",IF((SUMIFS('Sch A. Input'!I52:DX52,'Sch A. Input'!$I$14:$DX$14,"Total",'Sch A. Input'!$I$13:$DX$13,"&lt;="&amp;$O$7))&gt;'Sch D. Workings'!H54,MIN('Sch D. Workings'!W161,'Sch D. Workings'!H54-'Sch C. Quarter Output (PR1)'!H60),'Sch D. Workings'!W161)))</f>
        <v>0</v>
      </c>
      <c r="O60" s="228">
        <f>'Sch D. Workings'!AC161</f>
        <v>0</v>
      </c>
      <c r="P60" s="82">
        <f>IFERROR(LOOKUP('Sch D. Workings'!Y161,$C$10:$C$14,$B$10:$B$14),0)</f>
        <v>0</v>
      </c>
      <c r="Q60" s="99">
        <f>COUNTIFS('Sch D. Workings'!Y161,"&gt;"&amp;'Sch D. Workings'!$H54)</f>
        <v>0</v>
      </c>
      <c r="R60" s="85"/>
      <c r="S60" s="78">
        <f>'Sch D. Workings'!AE161</f>
        <v>0</v>
      </c>
      <c r="T60" s="225">
        <f>IF(OR('Sch D. Workings'!D54="",$D$7&lt;=O$7),0,IF(OR(N60="Exceeded Cap",H60="Exceeded Cap",SUM(H60,N60)='Sch D. Workings'!H54),"Exceeded Cap",IF((SUMIFS('Sch A. Input'!I52:DX52,'Sch A. Input'!$I$14:$DX$14,"Total",'Sch A. Input'!$I$13:$DX$13,"&lt;="&amp;$U$7))&gt;'Sch D. Workings'!H54,MIN('Sch D. Workings'!AH161,'Sch D. Workings'!H54-H60-N60),'Sch D. Workings'!AH161)))</f>
        <v>0</v>
      </c>
      <c r="U60" s="228">
        <f>'Sch D. Workings'!AN161</f>
        <v>0</v>
      </c>
      <c r="V60" s="82">
        <f>IFERROR(LOOKUP('Sch D. Workings'!AJ161,$C$10:$C$14,$B$10:$B$14),0)</f>
        <v>0</v>
      </c>
      <c r="W60" s="99">
        <f>COUNTIFS('Sch D. Workings'!AJ161,"&gt;"&amp;'Sch D. Workings'!$H54)</f>
        <v>0</v>
      </c>
    </row>
    <row r="61" spans="3:23" x14ac:dyDescent="0.25">
      <c r="C61" s="81" t="str">
        <f>IF('Sch A. Input'!B53="","",'Sch A. Input'!B53)</f>
        <v/>
      </c>
      <c r="D61" s="81" t="str">
        <f>IF('Sch A. Input'!C53="","",'Sch A. Input'!C53)</f>
        <v/>
      </c>
      <c r="E61" s="85"/>
      <c r="F61" s="85"/>
      <c r="G61" s="99">
        <f>'Sch D. Workings'!I162</f>
        <v>0</v>
      </c>
      <c r="H61" s="227">
        <f>IF('Sch D. Workings'!D55="",0,(IF('Sch D. Workings'!H55=0,"Exceeded Cap",IF((SUMIFS('Sch A. Input'!I53:DX53,'Sch A. Input'!$I$14:$DX$14,"Total",'Sch A. Input'!$I$13:$DX$13,"&lt;="&amp;$I$7))&gt;'Sch D. Workings'!H55,MIN('Sch D. Workings'!L162,'Sch D. Workings'!H55),'Sch D. Workings'!L162))))</f>
        <v>0</v>
      </c>
      <c r="I61" s="228">
        <f>'Sch D. Workings'!R162</f>
        <v>0</v>
      </c>
      <c r="J61" s="82">
        <f>IFERROR(LOOKUP('Sch D. Workings'!N162,$C$10:$C$14,$B$10:$B$14),0)</f>
        <v>0</v>
      </c>
      <c r="K61" s="99">
        <f>COUNTIFS('Sch D. Workings'!N162,"&gt;"&amp;'Sch D. Workings'!H55)</f>
        <v>0</v>
      </c>
      <c r="L61" s="85"/>
      <c r="M61" s="78">
        <f>'Sch D. Workings'!T162</f>
        <v>0</v>
      </c>
      <c r="N61" s="225">
        <f>IF(OR('Sch D. Workings'!D55="",$D$7&lt;=I$7),0,IF(OR(H61="Exceeded Cap",H61='Sch D. Workings'!H55),"Exceeded cap",IF((SUMIFS('Sch A. Input'!I53:DX53,'Sch A. Input'!$I$14:$DX$14,"Total",'Sch A. Input'!$I$13:$DX$13,"&lt;="&amp;$O$7))&gt;'Sch D. Workings'!H55,MIN('Sch D. Workings'!W162,'Sch D. Workings'!H55-'Sch C. Quarter Output (PR1)'!H61),'Sch D. Workings'!W162)))</f>
        <v>0</v>
      </c>
      <c r="O61" s="228">
        <f>'Sch D. Workings'!AC162</f>
        <v>0</v>
      </c>
      <c r="P61" s="82">
        <f>IFERROR(LOOKUP('Sch D. Workings'!Y162,$C$10:$C$14,$B$10:$B$14),0)</f>
        <v>0</v>
      </c>
      <c r="Q61" s="99">
        <f>COUNTIFS('Sch D. Workings'!Y162,"&gt;"&amp;'Sch D. Workings'!$H55)</f>
        <v>0</v>
      </c>
      <c r="R61" s="85"/>
      <c r="S61" s="78">
        <f>'Sch D. Workings'!AE162</f>
        <v>0</v>
      </c>
      <c r="T61" s="225">
        <f>IF(OR('Sch D. Workings'!D55="",$D$7&lt;=O$7),0,IF(OR(N61="Exceeded Cap",H61="Exceeded Cap",SUM(H61,N61)='Sch D. Workings'!H55),"Exceeded Cap",IF((SUMIFS('Sch A. Input'!I53:DX53,'Sch A. Input'!$I$14:$DX$14,"Total",'Sch A. Input'!$I$13:$DX$13,"&lt;="&amp;$U$7))&gt;'Sch D. Workings'!H55,MIN('Sch D. Workings'!AH162,'Sch D. Workings'!H55-H61-N61),'Sch D. Workings'!AH162)))</f>
        <v>0</v>
      </c>
      <c r="U61" s="228">
        <f>'Sch D. Workings'!AN162</f>
        <v>0</v>
      </c>
      <c r="V61" s="82">
        <f>IFERROR(LOOKUP('Sch D. Workings'!AJ162,$C$10:$C$14,$B$10:$B$14),0)</f>
        <v>0</v>
      </c>
      <c r="W61" s="99">
        <f>COUNTIFS('Sch D. Workings'!AJ162,"&gt;"&amp;'Sch D. Workings'!$H55)</f>
        <v>0</v>
      </c>
    </row>
    <row r="62" spans="3:23" x14ac:dyDescent="0.25">
      <c r="C62" s="81" t="str">
        <f>IF('Sch A. Input'!B54="","",'Sch A. Input'!B54)</f>
        <v/>
      </c>
      <c r="D62" s="81" t="str">
        <f>IF('Sch A. Input'!C54="","",'Sch A. Input'!C54)</f>
        <v/>
      </c>
      <c r="E62" s="85"/>
      <c r="F62" s="85"/>
      <c r="G62" s="99">
        <f>'Sch D. Workings'!I163</f>
        <v>0</v>
      </c>
      <c r="H62" s="227">
        <f>IF('Sch D. Workings'!D56="",0,(IF('Sch D. Workings'!H56=0,"Exceeded Cap",IF((SUMIFS('Sch A. Input'!I54:DX54,'Sch A. Input'!$I$14:$DX$14,"Total",'Sch A. Input'!$I$13:$DX$13,"&lt;="&amp;$I$7))&gt;'Sch D. Workings'!H56,MIN('Sch D. Workings'!L163,'Sch D. Workings'!H56),'Sch D. Workings'!L163))))</f>
        <v>0</v>
      </c>
      <c r="I62" s="228">
        <f>'Sch D. Workings'!R163</f>
        <v>0</v>
      </c>
      <c r="J62" s="82">
        <f>IFERROR(LOOKUP('Sch D. Workings'!N163,$C$10:$C$14,$B$10:$B$14),0)</f>
        <v>0</v>
      </c>
      <c r="K62" s="99">
        <f>COUNTIFS('Sch D. Workings'!N163,"&gt;"&amp;'Sch D. Workings'!H56)</f>
        <v>0</v>
      </c>
      <c r="L62" s="85"/>
      <c r="M62" s="78">
        <f>'Sch D. Workings'!T163</f>
        <v>0</v>
      </c>
      <c r="N62" s="225">
        <f>IF(OR('Sch D. Workings'!D56="",$D$7&lt;=I$7),0,IF(OR(H62="Exceeded Cap",H62='Sch D. Workings'!H56),"Exceeded cap",IF((SUMIFS('Sch A. Input'!I54:DX54,'Sch A. Input'!$I$14:$DX$14,"Total",'Sch A. Input'!$I$13:$DX$13,"&lt;="&amp;$O$7))&gt;'Sch D. Workings'!H56,MIN('Sch D. Workings'!W163,'Sch D. Workings'!H56-'Sch C. Quarter Output (PR1)'!H62),'Sch D. Workings'!W163)))</f>
        <v>0</v>
      </c>
      <c r="O62" s="228">
        <f>'Sch D. Workings'!AC163</f>
        <v>0</v>
      </c>
      <c r="P62" s="82">
        <f>IFERROR(LOOKUP('Sch D. Workings'!Y163,$C$10:$C$14,$B$10:$B$14),0)</f>
        <v>0</v>
      </c>
      <c r="Q62" s="99">
        <f>COUNTIFS('Sch D. Workings'!Y163,"&gt;"&amp;'Sch D. Workings'!$H56)</f>
        <v>0</v>
      </c>
      <c r="R62" s="85"/>
      <c r="S62" s="78">
        <f>'Sch D. Workings'!AE163</f>
        <v>0</v>
      </c>
      <c r="T62" s="225">
        <f>IF(OR('Sch D. Workings'!D56="",$D$7&lt;=O$7),0,IF(OR(N62="Exceeded Cap",H62="Exceeded Cap",SUM(H62,N62)='Sch D. Workings'!H56),"Exceeded Cap",IF((SUMIFS('Sch A. Input'!I54:DX54,'Sch A. Input'!$I$14:$DX$14,"Total",'Sch A. Input'!$I$13:$DX$13,"&lt;="&amp;$U$7))&gt;'Sch D. Workings'!H56,MIN('Sch D. Workings'!AH163,'Sch D. Workings'!H56-H62-N62),'Sch D. Workings'!AH163)))</f>
        <v>0</v>
      </c>
      <c r="U62" s="228">
        <f>'Sch D. Workings'!AN163</f>
        <v>0</v>
      </c>
      <c r="V62" s="82">
        <f>IFERROR(LOOKUP('Sch D. Workings'!AJ163,$C$10:$C$14,$B$10:$B$14),0)</f>
        <v>0</v>
      </c>
      <c r="W62" s="99">
        <f>COUNTIFS('Sch D. Workings'!AJ163,"&gt;"&amp;'Sch D. Workings'!$H56)</f>
        <v>0</v>
      </c>
    </row>
    <row r="63" spans="3:23" x14ac:dyDescent="0.25">
      <c r="C63" s="81" t="str">
        <f>IF('Sch A. Input'!B55="","",'Sch A. Input'!B55)</f>
        <v/>
      </c>
      <c r="D63" s="81" t="str">
        <f>IF('Sch A. Input'!C55="","",'Sch A. Input'!C55)</f>
        <v/>
      </c>
      <c r="E63" s="85"/>
      <c r="F63" s="85"/>
      <c r="G63" s="99">
        <f>'Sch D. Workings'!I164</f>
        <v>0</v>
      </c>
      <c r="H63" s="227">
        <f>IF('Sch D. Workings'!D57="",0,(IF('Sch D. Workings'!H57=0,"Exceeded Cap",IF((SUMIFS('Sch A. Input'!I55:DX55,'Sch A. Input'!$I$14:$DX$14,"Total",'Sch A. Input'!$I$13:$DX$13,"&lt;="&amp;$I$7))&gt;'Sch D. Workings'!H57,MIN('Sch D. Workings'!L164,'Sch D. Workings'!H57),'Sch D. Workings'!L164))))</f>
        <v>0</v>
      </c>
      <c r="I63" s="228">
        <f>'Sch D. Workings'!R164</f>
        <v>0</v>
      </c>
      <c r="J63" s="82">
        <f>IFERROR(LOOKUP('Sch D. Workings'!N164,$C$10:$C$14,$B$10:$B$14),0)</f>
        <v>0</v>
      </c>
      <c r="K63" s="99">
        <f>COUNTIFS('Sch D. Workings'!N164,"&gt;"&amp;'Sch D. Workings'!H57)</f>
        <v>0</v>
      </c>
      <c r="L63" s="85"/>
      <c r="M63" s="78">
        <f>'Sch D. Workings'!T164</f>
        <v>0</v>
      </c>
      <c r="N63" s="225">
        <f>IF(OR('Sch D. Workings'!D57="",$D$7&lt;=I$7),0,IF(OR(H63="Exceeded Cap",H63='Sch D. Workings'!H57),"Exceeded cap",IF((SUMIFS('Sch A. Input'!I55:DX55,'Sch A. Input'!$I$14:$DX$14,"Total",'Sch A. Input'!$I$13:$DX$13,"&lt;="&amp;$O$7))&gt;'Sch D. Workings'!H57,MIN('Sch D. Workings'!W164,'Sch D. Workings'!H57-'Sch C. Quarter Output (PR1)'!H63),'Sch D. Workings'!W164)))</f>
        <v>0</v>
      </c>
      <c r="O63" s="228">
        <f>'Sch D. Workings'!AC164</f>
        <v>0</v>
      </c>
      <c r="P63" s="82">
        <f>IFERROR(LOOKUP('Sch D. Workings'!Y164,$C$10:$C$14,$B$10:$B$14),0)</f>
        <v>0</v>
      </c>
      <c r="Q63" s="99">
        <f>COUNTIFS('Sch D. Workings'!Y164,"&gt;"&amp;'Sch D. Workings'!$H57)</f>
        <v>0</v>
      </c>
      <c r="R63" s="85"/>
      <c r="S63" s="78">
        <f>'Sch D. Workings'!AE164</f>
        <v>0</v>
      </c>
      <c r="T63" s="225">
        <f>IF(OR('Sch D. Workings'!D57="",$D$7&lt;=O$7),0,IF(OR(N63="Exceeded Cap",H63="Exceeded Cap",SUM(H63,N63)='Sch D. Workings'!H57),"Exceeded Cap",IF((SUMIFS('Sch A. Input'!I55:DX55,'Sch A. Input'!$I$14:$DX$14,"Total",'Sch A. Input'!$I$13:$DX$13,"&lt;="&amp;$U$7))&gt;'Sch D. Workings'!H57,MIN('Sch D. Workings'!AH164,'Sch D. Workings'!H57-H63-N63),'Sch D. Workings'!AH164)))</f>
        <v>0</v>
      </c>
      <c r="U63" s="228">
        <f>'Sch D. Workings'!AN164</f>
        <v>0</v>
      </c>
      <c r="V63" s="82">
        <f>IFERROR(LOOKUP('Sch D. Workings'!AJ164,$C$10:$C$14,$B$10:$B$14),0)</f>
        <v>0</v>
      </c>
      <c r="W63" s="99">
        <f>COUNTIFS('Sch D. Workings'!AJ164,"&gt;"&amp;'Sch D. Workings'!$H57)</f>
        <v>0</v>
      </c>
    </row>
    <row r="64" spans="3:23" x14ac:dyDescent="0.25">
      <c r="C64" s="81" t="str">
        <f>IF('Sch A. Input'!B56="","",'Sch A. Input'!B56)</f>
        <v/>
      </c>
      <c r="D64" s="81" t="str">
        <f>IF('Sch A. Input'!C56="","",'Sch A. Input'!C56)</f>
        <v/>
      </c>
      <c r="E64" s="85"/>
      <c r="F64" s="85"/>
      <c r="G64" s="99">
        <f>'Sch D. Workings'!I165</f>
        <v>0</v>
      </c>
      <c r="H64" s="227">
        <f>IF('Sch D. Workings'!D58="",0,(IF('Sch D. Workings'!H58=0,"Exceeded Cap",IF((SUMIFS('Sch A. Input'!I56:DX56,'Sch A. Input'!$I$14:$DX$14,"Total",'Sch A. Input'!$I$13:$DX$13,"&lt;="&amp;$I$7))&gt;'Sch D. Workings'!H58,MIN('Sch D. Workings'!L165,'Sch D. Workings'!H58),'Sch D. Workings'!L165))))</f>
        <v>0</v>
      </c>
      <c r="I64" s="228">
        <f>'Sch D. Workings'!R165</f>
        <v>0</v>
      </c>
      <c r="J64" s="82">
        <f>IFERROR(LOOKUP('Sch D. Workings'!N165,$C$10:$C$14,$B$10:$B$14),0)</f>
        <v>0</v>
      </c>
      <c r="K64" s="99">
        <f>COUNTIFS('Sch D. Workings'!N165,"&gt;"&amp;'Sch D. Workings'!H58)</f>
        <v>0</v>
      </c>
      <c r="L64" s="85"/>
      <c r="M64" s="78">
        <f>'Sch D. Workings'!T165</f>
        <v>0</v>
      </c>
      <c r="N64" s="225">
        <f>IF(OR('Sch D. Workings'!D58="",$D$7&lt;=I$7),0,IF(OR(H64="Exceeded Cap",H64='Sch D. Workings'!H58),"Exceeded cap",IF((SUMIFS('Sch A. Input'!I56:DX56,'Sch A. Input'!$I$14:$DX$14,"Total",'Sch A. Input'!$I$13:$DX$13,"&lt;="&amp;$O$7))&gt;'Sch D. Workings'!H58,MIN('Sch D. Workings'!W165,'Sch D. Workings'!H58-'Sch C. Quarter Output (PR1)'!H64),'Sch D. Workings'!W165)))</f>
        <v>0</v>
      </c>
      <c r="O64" s="228">
        <f>'Sch D. Workings'!AC165</f>
        <v>0</v>
      </c>
      <c r="P64" s="82">
        <f>IFERROR(LOOKUP('Sch D. Workings'!Y165,$C$10:$C$14,$B$10:$B$14),0)</f>
        <v>0</v>
      </c>
      <c r="Q64" s="99">
        <f>COUNTIFS('Sch D. Workings'!Y165,"&gt;"&amp;'Sch D. Workings'!$H58)</f>
        <v>0</v>
      </c>
      <c r="R64" s="85"/>
      <c r="S64" s="78">
        <f>'Sch D. Workings'!AE165</f>
        <v>0</v>
      </c>
      <c r="T64" s="225">
        <f>IF(OR('Sch D. Workings'!D58="",$D$7&lt;=O$7),0,IF(OR(N64="Exceeded Cap",H64="Exceeded Cap",SUM(H64,N64)='Sch D. Workings'!H58),"Exceeded Cap",IF((SUMIFS('Sch A. Input'!I56:DX56,'Sch A. Input'!$I$14:$DX$14,"Total",'Sch A. Input'!$I$13:$DX$13,"&lt;="&amp;$U$7))&gt;'Sch D. Workings'!H58,MIN('Sch D. Workings'!AH165,'Sch D. Workings'!H58-H64-N64),'Sch D. Workings'!AH165)))</f>
        <v>0</v>
      </c>
      <c r="U64" s="228">
        <f>'Sch D. Workings'!AN165</f>
        <v>0</v>
      </c>
      <c r="V64" s="82">
        <f>IFERROR(LOOKUP('Sch D. Workings'!AJ165,$C$10:$C$14,$B$10:$B$14),0)</f>
        <v>0</v>
      </c>
      <c r="W64" s="99">
        <f>COUNTIFS('Sch D. Workings'!AJ165,"&gt;"&amp;'Sch D. Workings'!$H58)</f>
        <v>0</v>
      </c>
    </row>
    <row r="65" spans="3:23" x14ac:dyDescent="0.25">
      <c r="C65" s="81" t="str">
        <f>IF('Sch A. Input'!B57="","",'Sch A. Input'!B57)</f>
        <v/>
      </c>
      <c r="D65" s="81" t="str">
        <f>IF('Sch A. Input'!C57="","",'Sch A. Input'!C57)</f>
        <v/>
      </c>
      <c r="E65" s="85"/>
      <c r="F65" s="85"/>
      <c r="G65" s="99">
        <f>'Sch D. Workings'!I166</f>
        <v>0</v>
      </c>
      <c r="H65" s="227">
        <f>IF('Sch D. Workings'!D59="",0,(IF('Sch D. Workings'!H59=0,"Exceeded Cap",IF((SUMIFS('Sch A. Input'!I57:DX57,'Sch A. Input'!$I$14:$DX$14,"Total",'Sch A. Input'!$I$13:$DX$13,"&lt;="&amp;$I$7))&gt;'Sch D. Workings'!H59,MIN('Sch D. Workings'!L166,'Sch D. Workings'!H59),'Sch D. Workings'!L166))))</f>
        <v>0</v>
      </c>
      <c r="I65" s="228">
        <f>'Sch D. Workings'!R166</f>
        <v>0</v>
      </c>
      <c r="J65" s="82">
        <f>IFERROR(LOOKUP('Sch D. Workings'!N166,$C$10:$C$14,$B$10:$B$14),0)</f>
        <v>0</v>
      </c>
      <c r="K65" s="99">
        <f>COUNTIFS('Sch D. Workings'!N166,"&gt;"&amp;'Sch D. Workings'!H59)</f>
        <v>0</v>
      </c>
      <c r="L65" s="85"/>
      <c r="M65" s="78">
        <f>'Sch D. Workings'!T166</f>
        <v>0</v>
      </c>
      <c r="N65" s="225">
        <f>IF(OR('Sch D. Workings'!D59="",$D$7&lt;=I$7),0,IF(OR(H65="Exceeded Cap",H65='Sch D. Workings'!H59),"Exceeded cap",IF((SUMIFS('Sch A. Input'!I57:DX57,'Sch A. Input'!$I$14:$DX$14,"Total",'Sch A. Input'!$I$13:$DX$13,"&lt;="&amp;$O$7))&gt;'Sch D. Workings'!H59,MIN('Sch D. Workings'!W166,'Sch D. Workings'!H59-'Sch C. Quarter Output (PR1)'!H65),'Sch D. Workings'!W166)))</f>
        <v>0</v>
      </c>
      <c r="O65" s="228">
        <f>'Sch D. Workings'!AC166</f>
        <v>0</v>
      </c>
      <c r="P65" s="82">
        <f>IFERROR(LOOKUP('Sch D. Workings'!Y166,$C$10:$C$14,$B$10:$B$14),0)</f>
        <v>0</v>
      </c>
      <c r="Q65" s="99">
        <f>COUNTIFS('Sch D. Workings'!Y166,"&gt;"&amp;'Sch D. Workings'!$H59)</f>
        <v>0</v>
      </c>
      <c r="R65" s="85"/>
      <c r="S65" s="78">
        <f>'Sch D. Workings'!AE166</f>
        <v>0</v>
      </c>
      <c r="T65" s="225">
        <f>IF(OR('Sch D. Workings'!D59="",$D$7&lt;=O$7),0,IF(OR(N65="Exceeded Cap",H65="Exceeded Cap",SUM(H65,N65)='Sch D. Workings'!H59),"Exceeded Cap",IF((SUMIFS('Sch A. Input'!I57:DX57,'Sch A. Input'!$I$14:$DX$14,"Total",'Sch A. Input'!$I$13:$DX$13,"&lt;="&amp;$U$7))&gt;'Sch D. Workings'!H59,MIN('Sch D. Workings'!AH166,'Sch D. Workings'!H59-H65-N65),'Sch D. Workings'!AH166)))</f>
        <v>0</v>
      </c>
      <c r="U65" s="228">
        <f>'Sch D. Workings'!AN166</f>
        <v>0</v>
      </c>
      <c r="V65" s="82">
        <f>IFERROR(LOOKUP('Sch D. Workings'!AJ166,$C$10:$C$14,$B$10:$B$14),0)</f>
        <v>0</v>
      </c>
      <c r="W65" s="99">
        <f>COUNTIFS('Sch D. Workings'!AJ166,"&gt;"&amp;'Sch D. Workings'!$H59)</f>
        <v>0</v>
      </c>
    </row>
    <row r="66" spans="3:23" x14ac:dyDescent="0.25">
      <c r="C66" s="81" t="str">
        <f>IF('Sch A. Input'!B58="","",'Sch A. Input'!B58)</f>
        <v/>
      </c>
      <c r="D66" s="81" t="str">
        <f>IF('Sch A. Input'!C58="","",'Sch A. Input'!C58)</f>
        <v/>
      </c>
      <c r="E66" s="85"/>
      <c r="F66" s="85"/>
      <c r="G66" s="99">
        <f>'Sch D. Workings'!I167</f>
        <v>0</v>
      </c>
      <c r="H66" s="227">
        <f>IF('Sch D. Workings'!D60="",0,(IF('Sch D. Workings'!H60=0,"Exceeded Cap",IF((SUMIFS('Sch A. Input'!I58:DX58,'Sch A. Input'!$I$14:$DX$14,"Total",'Sch A. Input'!$I$13:$DX$13,"&lt;="&amp;$I$7))&gt;'Sch D. Workings'!H60,MIN('Sch D. Workings'!L167,'Sch D. Workings'!H60),'Sch D. Workings'!L167))))</f>
        <v>0</v>
      </c>
      <c r="I66" s="228">
        <f>'Sch D. Workings'!R167</f>
        <v>0</v>
      </c>
      <c r="J66" s="82">
        <f>IFERROR(LOOKUP('Sch D. Workings'!N167,$C$10:$C$14,$B$10:$B$14),0)</f>
        <v>0</v>
      </c>
      <c r="K66" s="99">
        <f>COUNTIFS('Sch D. Workings'!N167,"&gt;"&amp;'Sch D. Workings'!H60)</f>
        <v>0</v>
      </c>
      <c r="L66" s="85"/>
      <c r="M66" s="78">
        <f>'Sch D. Workings'!T167</f>
        <v>0</v>
      </c>
      <c r="N66" s="225">
        <f>IF(OR('Sch D. Workings'!D60="",$D$7&lt;=I$7),0,IF(OR(H66="Exceeded Cap",H66='Sch D. Workings'!H60),"Exceeded cap",IF((SUMIFS('Sch A. Input'!I58:DX58,'Sch A. Input'!$I$14:$DX$14,"Total",'Sch A. Input'!$I$13:$DX$13,"&lt;="&amp;$O$7))&gt;'Sch D. Workings'!H60,MIN('Sch D. Workings'!W167,'Sch D. Workings'!H60-'Sch C. Quarter Output (PR1)'!H66),'Sch D. Workings'!W167)))</f>
        <v>0</v>
      </c>
      <c r="O66" s="228">
        <f>'Sch D. Workings'!AC167</f>
        <v>0</v>
      </c>
      <c r="P66" s="82">
        <f>IFERROR(LOOKUP('Sch D. Workings'!Y167,$C$10:$C$14,$B$10:$B$14),0)</f>
        <v>0</v>
      </c>
      <c r="Q66" s="99">
        <f>COUNTIFS('Sch D. Workings'!Y167,"&gt;"&amp;'Sch D. Workings'!$H60)</f>
        <v>0</v>
      </c>
      <c r="R66" s="85"/>
      <c r="S66" s="78">
        <f>'Sch D. Workings'!AE167</f>
        <v>0</v>
      </c>
      <c r="T66" s="225">
        <f>IF(OR('Sch D. Workings'!D60="",$D$7&lt;=O$7),0,IF(OR(N66="Exceeded Cap",H66="Exceeded Cap",SUM(H66,N66)='Sch D. Workings'!H60),"Exceeded Cap",IF((SUMIFS('Sch A. Input'!I58:DX58,'Sch A. Input'!$I$14:$DX$14,"Total",'Sch A. Input'!$I$13:$DX$13,"&lt;="&amp;$U$7))&gt;'Sch D. Workings'!H60,MIN('Sch D. Workings'!AH167,'Sch D. Workings'!H60-H66-N66),'Sch D. Workings'!AH167)))</f>
        <v>0</v>
      </c>
      <c r="U66" s="228">
        <f>'Sch D. Workings'!AN167</f>
        <v>0</v>
      </c>
      <c r="V66" s="82">
        <f>IFERROR(LOOKUP('Sch D. Workings'!AJ167,$C$10:$C$14,$B$10:$B$14),0)</f>
        <v>0</v>
      </c>
      <c r="W66" s="99">
        <f>COUNTIFS('Sch D. Workings'!AJ167,"&gt;"&amp;'Sch D. Workings'!$H60)</f>
        <v>0</v>
      </c>
    </row>
    <row r="67" spans="3:23" x14ac:dyDescent="0.25">
      <c r="C67" s="81" t="str">
        <f>IF('Sch A. Input'!B59="","",'Sch A. Input'!B59)</f>
        <v/>
      </c>
      <c r="D67" s="81" t="str">
        <f>IF('Sch A. Input'!C59="","",'Sch A. Input'!C59)</f>
        <v/>
      </c>
      <c r="E67" s="85"/>
      <c r="F67" s="85"/>
      <c r="G67" s="99">
        <f>'Sch D. Workings'!I168</f>
        <v>0</v>
      </c>
      <c r="H67" s="227">
        <f>IF('Sch D. Workings'!D61="",0,(IF('Sch D. Workings'!H61=0,"Exceeded Cap",IF((SUMIFS('Sch A. Input'!I59:DX59,'Sch A. Input'!$I$14:$DX$14,"Total",'Sch A. Input'!$I$13:$DX$13,"&lt;="&amp;$I$7))&gt;'Sch D. Workings'!H61,MIN('Sch D. Workings'!L168,'Sch D. Workings'!H61),'Sch D. Workings'!L168))))</f>
        <v>0</v>
      </c>
      <c r="I67" s="228">
        <f>'Sch D. Workings'!R168</f>
        <v>0</v>
      </c>
      <c r="J67" s="82">
        <f>IFERROR(LOOKUP('Sch D. Workings'!N168,$C$10:$C$14,$B$10:$B$14),0)</f>
        <v>0</v>
      </c>
      <c r="K67" s="99">
        <f>COUNTIFS('Sch D. Workings'!N168,"&gt;"&amp;'Sch D. Workings'!H61)</f>
        <v>0</v>
      </c>
      <c r="L67" s="85"/>
      <c r="M67" s="78">
        <f>'Sch D. Workings'!T168</f>
        <v>0</v>
      </c>
      <c r="N67" s="225">
        <f>IF(OR('Sch D. Workings'!D61="",$D$7&lt;=I$7),0,IF(OR(H67="Exceeded Cap",H67='Sch D. Workings'!H61),"Exceeded cap",IF((SUMIFS('Sch A. Input'!I59:DX59,'Sch A. Input'!$I$14:$DX$14,"Total",'Sch A. Input'!$I$13:$DX$13,"&lt;="&amp;$O$7))&gt;'Sch D. Workings'!H61,MIN('Sch D. Workings'!W168,'Sch D. Workings'!H61-'Sch C. Quarter Output (PR1)'!H67),'Sch D. Workings'!W168)))</f>
        <v>0</v>
      </c>
      <c r="O67" s="228">
        <f>'Sch D. Workings'!AC168</f>
        <v>0</v>
      </c>
      <c r="P67" s="82">
        <f>IFERROR(LOOKUP('Sch D. Workings'!Y168,$C$10:$C$14,$B$10:$B$14),0)</f>
        <v>0</v>
      </c>
      <c r="Q67" s="99">
        <f>COUNTIFS('Sch D. Workings'!Y168,"&gt;"&amp;'Sch D. Workings'!$H61)</f>
        <v>0</v>
      </c>
      <c r="R67" s="85"/>
      <c r="S67" s="78">
        <f>'Sch D. Workings'!AE168</f>
        <v>0</v>
      </c>
      <c r="T67" s="225">
        <f>IF(OR('Sch D. Workings'!D61="",$D$7&lt;=O$7),0,IF(OR(N67="Exceeded Cap",H67="Exceeded Cap",SUM(H67,N67)='Sch D. Workings'!H61),"Exceeded Cap",IF((SUMIFS('Sch A. Input'!I59:DX59,'Sch A. Input'!$I$14:$DX$14,"Total",'Sch A. Input'!$I$13:$DX$13,"&lt;="&amp;$U$7))&gt;'Sch D. Workings'!H61,MIN('Sch D. Workings'!AH168,'Sch D. Workings'!H61-H67-N67),'Sch D. Workings'!AH168)))</f>
        <v>0</v>
      </c>
      <c r="U67" s="228">
        <f>'Sch D. Workings'!AN168</f>
        <v>0</v>
      </c>
      <c r="V67" s="82">
        <f>IFERROR(LOOKUP('Sch D. Workings'!AJ168,$C$10:$C$14,$B$10:$B$14),0)</f>
        <v>0</v>
      </c>
      <c r="W67" s="99">
        <f>COUNTIFS('Sch D. Workings'!AJ168,"&gt;"&amp;'Sch D. Workings'!$H61)</f>
        <v>0</v>
      </c>
    </row>
    <row r="68" spans="3:23" x14ac:dyDescent="0.25">
      <c r="C68" s="81" t="str">
        <f>IF('Sch A. Input'!B60="","",'Sch A. Input'!B60)</f>
        <v/>
      </c>
      <c r="D68" s="81" t="str">
        <f>IF('Sch A. Input'!C60="","",'Sch A. Input'!C60)</f>
        <v/>
      </c>
      <c r="E68" s="85"/>
      <c r="F68" s="85"/>
      <c r="G68" s="99">
        <f>'Sch D. Workings'!I169</f>
        <v>0</v>
      </c>
      <c r="H68" s="227">
        <f>IF('Sch D. Workings'!D62="",0,(IF('Sch D. Workings'!H62=0,"Exceeded Cap",IF((SUMIFS('Sch A. Input'!I60:DX60,'Sch A. Input'!$I$14:$DX$14,"Total",'Sch A. Input'!$I$13:$DX$13,"&lt;="&amp;$I$7))&gt;'Sch D. Workings'!H62,MIN('Sch D. Workings'!L169,'Sch D. Workings'!H62),'Sch D. Workings'!L169))))</f>
        <v>0</v>
      </c>
      <c r="I68" s="228">
        <f>'Sch D. Workings'!R169</f>
        <v>0</v>
      </c>
      <c r="J68" s="82">
        <f>IFERROR(LOOKUP('Sch D. Workings'!N169,$C$10:$C$14,$B$10:$B$14),0)</f>
        <v>0</v>
      </c>
      <c r="K68" s="99">
        <f>COUNTIFS('Sch D. Workings'!N169,"&gt;"&amp;'Sch D. Workings'!H62)</f>
        <v>0</v>
      </c>
      <c r="L68" s="85"/>
      <c r="M68" s="78">
        <f>'Sch D. Workings'!T169</f>
        <v>0</v>
      </c>
      <c r="N68" s="225">
        <f>IF(OR('Sch D. Workings'!D62="",$D$7&lt;=I$7),0,IF(OR(H68="Exceeded Cap",H68='Sch D. Workings'!H62),"Exceeded cap",IF((SUMIFS('Sch A. Input'!I60:DX60,'Sch A. Input'!$I$14:$DX$14,"Total",'Sch A. Input'!$I$13:$DX$13,"&lt;="&amp;$O$7))&gt;'Sch D. Workings'!H62,MIN('Sch D. Workings'!W169,'Sch D. Workings'!H62-'Sch C. Quarter Output (PR1)'!H68),'Sch D. Workings'!W169)))</f>
        <v>0</v>
      </c>
      <c r="O68" s="228">
        <f>'Sch D. Workings'!AC169</f>
        <v>0</v>
      </c>
      <c r="P68" s="82">
        <f>IFERROR(LOOKUP('Sch D. Workings'!Y169,$C$10:$C$14,$B$10:$B$14),0)</f>
        <v>0</v>
      </c>
      <c r="Q68" s="99">
        <f>COUNTIFS('Sch D. Workings'!Y169,"&gt;"&amp;'Sch D. Workings'!$H62)</f>
        <v>0</v>
      </c>
      <c r="R68" s="85"/>
      <c r="S68" s="78">
        <f>'Sch D. Workings'!AE169</f>
        <v>0</v>
      </c>
      <c r="T68" s="225">
        <f>IF(OR('Sch D. Workings'!D62="",$D$7&lt;=O$7),0,IF(OR(N68="Exceeded Cap",H68="Exceeded Cap",SUM(H68,N68)='Sch D. Workings'!H62),"Exceeded Cap",IF((SUMIFS('Sch A. Input'!I60:DX60,'Sch A. Input'!$I$14:$DX$14,"Total",'Sch A. Input'!$I$13:$DX$13,"&lt;="&amp;$U$7))&gt;'Sch D. Workings'!H62,MIN('Sch D. Workings'!AH169,'Sch D. Workings'!H62-H68-N68),'Sch D. Workings'!AH169)))</f>
        <v>0</v>
      </c>
      <c r="U68" s="228">
        <f>'Sch D. Workings'!AN169</f>
        <v>0</v>
      </c>
      <c r="V68" s="82">
        <f>IFERROR(LOOKUP('Sch D. Workings'!AJ169,$C$10:$C$14,$B$10:$B$14),0)</f>
        <v>0</v>
      </c>
      <c r="W68" s="99">
        <f>COUNTIFS('Sch D. Workings'!AJ169,"&gt;"&amp;'Sch D. Workings'!$H62)</f>
        <v>0</v>
      </c>
    </row>
    <row r="69" spans="3:23" x14ac:dyDescent="0.25">
      <c r="C69" s="81" t="str">
        <f>IF('Sch A. Input'!B61="","",'Sch A. Input'!B61)</f>
        <v/>
      </c>
      <c r="D69" s="81" t="str">
        <f>IF('Sch A. Input'!C61="","",'Sch A. Input'!C61)</f>
        <v/>
      </c>
      <c r="E69" s="85"/>
      <c r="F69" s="85"/>
      <c r="G69" s="99">
        <f>'Sch D. Workings'!I170</f>
        <v>0</v>
      </c>
      <c r="H69" s="227">
        <f>IF('Sch D. Workings'!D63="",0,(IF('Sch D. Workings'!H63=0,"Exceeded Cap",IF((SUMIFS('Sch A. Input'!I61:DX61,'Sch A. Input'!$I$14:$DX$14,"Total",'Sch A. Input'!$I$13:$DX$13,"&lt;="&amp;$I$7))&gt;'Sch D. Workings'!H63,MIN('Sch D. Workings'!L170,'Sch D. Workings'!H63),'Sch D. Workings'!L170))))</f>
        <v>0</v>
      </c>
      <c r="I69" s="228">
        <f>'Sch D. Workings'!R170</f>
        <v>0</v>
      </c>
      <c r="J69" s="82">
        <f>IFERROR(LOOKUP('Sch D. Workings'!N170,$C$10:$C$14,$B$10:$B$14),0)</f>
        <v>0</v>
      </c>
      <c r="K69" s="99">
        <f>COUNTIFS('Sch D. Workings'!N170,"&gt;"&amp;'Sch D. Workings'!H63)</f>
        <v>0</v>
      </c>
      <c r="L69" s="85"/>
      <c r="M69" s="78">
        <f>'Sch D. Workings'!T170</f>
        <v>0</v>
      </c>
      <c r="N69" s="225">
        <f>IF(OR('Sch D. Workings'!D63="",$D$7&lt;=I$7),0,IF(OR(H69="Exceeded Cap",H69='Sch D. Workings'!H63),"Exceeded cap",IF((SUMIFS('Sch A. Input'!I61:DX61,'Sch A. Input'!$I$14:$DX$14,"Total",'Sch A. Input'!$I$13:$DX$13,"&lt;="&amp;$O$7))&gt;'Sch D. Workings'!H63,MIN('Sch D. Workings'!W170,'Sch D. Workings'!H63-'Sch C. Quarter Output (PR1)'!H69),'Sch D. Workings'!W170)))</f>
        <v>0</v>
      </c>
      <c r="O69" s="228">
        <f>'Sch D. Workings'!AC170</f>
        <v>0</v>
      </c>
      <c r="P69" s="82">
        <f>IFERROR(LOOKUP('Sch D. Workings'!Y170,$C$10:$C$14,$B$10:$B$14),0)</f>
        <v>0</v>
      </c>
      <c r="Q69" s="99">
        <f>COUNTIFS('Sch D. Workings'!Y170,"&gt;"&amp;'Sch D. Workings'!$H63)</f>
        <v>0</v>
      </c>
      <c r="R69" s="85"/>
      <c r="S69" s="78">
        <f>'Sch D. Workings'!AE170</f>
        <v>0</v>
      </c>
      <c r="T69" s="225">
        <f>IF(OR('Sch D. Workings'!D63="",$D$7&lt;=O$7),0,IF(OR(N69="Exceeded Cap",H69="Exceeded Cap",SUM(H69,N69)='Sch D. Workings'!H63),"Exceeded Cap",IF((SUMIFS('Sch A. Input'!I61:DX61,'Sch A. Input'!$I$14:$DX$14,"Total",'Sch A. Input'!$I$13:$DX$13,"&lt;="&amp;$U$7))&gt;'Sch D. Workings'!H63,MIN('Sch D. Workings'!AH170,'Sch D. Workings'!H63-H69-N69),'Sch D. Workings'!AH170)))</f>
        <v>0</v>
      </c>
      <c r="U69" s="228">
        <f>'Sch D. Workings'!AN170</f>
        <v>0</v>
      </c>
      <c r="V69" s="82">
        <f>IFERROR(LOOKUP('Sch D. Workings'!AJ170,$C$10:$C$14,$B$10:$B$14),0)</f>
        <v>0</v>
      </c>
      <c r="W69" s="99">
        <f>COUNTIFS('Sch D. Workings'!AJ170,"&gt;"&amp;'Sch D. Workings'!$H63)</f>
        <v>0</v>
      </c>
    </row>
    <row r="70" spans="3:23" x14ac:dyDescent="0.25">
      <c r="C70" s="81" t="str">
        <f>IF('Sch A. Input'!B62="","",'Sch A. Input'!B62)</f>
        <v/>
      </c>
      <c r="D70" s="81" t="str">
        <f>IF('Sch A. Input'!C62="","",'Sch A. Input'!C62)</f>
        <v/>
      </c>
      <c r="E70" s="85"/>
      <c r="F70" s="85"/>
      <c r="G70" s="99">
        <f>'Sch D. Workings'!I171</f>
        <v>0</v>
      </c>
      <c r="H70" s="227">
        <f>IF('Sch D. Workings'!D64="",0,(IF('Sch D. Workings'!H64=0,"Exceeded Cap",IF((SUMIFS('Sch A. Input'!I62:DX62,'Sch A. Input'!$I$14:$DX$14,"Total",'Sch A. Input'!$I$13:$DX$13,"&lt;="&amp;$I$7))&gt;'Sch D. Workings'!H64,MIN('Sch D. Workings'!L171,'Sch D. Workings'!H64),'Sch D. Workings'!L171))))</f>
        <v>0</v>
      </c>
      <c r="I70" s="228">
        <f>'Sch D. Workings'!R171</f>
        <v>0</v>
      </c>
      <c r="J70" s="82">
        <f>IFERROR(LOOKUP('Sch D. Workings'!N171,$C$10:$C$14,$B$10:$B$14),0)</f>
        <v>0</v>
      </c>
      <c r="K70" s="99">
        <f>COUNTIFS('Sch D. Workings'!N171,"&gt;"&amp;'Sch D. Workings'!H64)</f>
        <v>0</v>
      </c>
      <c r="L70" s="85"/>
      <c r="M70" s="78">
        <f>'Sch D. Workings'!T171</f>
        <v>0</v>
      </c>
      <c r="N70" s="225">
        <f>IF(OR('Sch D. Workings'!D64="",$D$7&lt;=I$7),0,IF(OR(H70="Exceeded Cap",H70='Sch D. Workings'!H64),"Exceeded cap",IF((SUMIFS('Sch A. Input'!I62:DX62,'Sch A. Input'!$I$14:$DX$14,"Total",'Sch A. Input'!$I$13:$DX$13,"&lt;="&amp;$O$7))&gt;'Sch D. Workings'!H64,MIN('Sch D. Workings'!W171,'Sch D. Workings'!H64-'Sch C. Quarter Output (PR1)'!H70),'Sch D. Workings'!W171)))</f>
        <v>0</v>
      </c>
      <c r="O70" s="228">
        <f>'Sch D. Workings'!AC171</f>
        <v>0</v>
      </c>
      <c r="P70" s="82">
        <f>IFERROR(LOOKUP('Sch D. Workings'!Y171,$C$10:$C$14,$B$10:$B$14),0)</f>
        <v>0</v>
      </c>
      <c r="Q70" s="99">
        <f>COUNTIFS('Sch D. Workings'!Y171,"&gt;"&amp;'Sch D. Workings'!$H64)</f>
        <v>0</v>
      </c>
      <c r="R70" s="85"/>
      <c r="S70" s="78">
        <f>'Sch D. Workings'!AE171</f>
        <v>0</v>
      </c>
      <c r="T70" s="225">
        <f>IF(OR('Sch D. Workings'!D64="",$D$7&lt;=O$7),0,IF(OR(N70="Exceeded Cap",H70="Exceeded Cap",SUM(H70,N70)='Sch D. Workings'!H64),"Exceeded Cap",IF((SUMIFS('Sch A. Input'!I62:DX62,'Sch A. Input'!$I$14:$DX$14,"Total",'Sch A. Input'!$I$13:$DX$13,"&lt;="&amp;$U$7))&gt;'Sch D. Workings'!H64,MIN('Sch D. Workings'!AH171,'Sch D. Workings'!H64-H70-N70),'Sch D. Workings'!AH171)))</f>
        <v>0</v>
      </c>
      <c r="U70" s="228">
        <f>'Sch D. Workings'!AN171</f>
        <v>0</v>
      </c>
      <c r="V70" s="82">
        <f>IFERROR(LOOKUP('Sch D. Workings'!AJ171,$C$10:$C$14,$B$10:$B$14),0)</f>
        <v>0</v>
      </c>
      <c r="W70" s="99">
        <f>COUNTIFS('Sch D. Workings'!AJ171,"&gt;"&amp;'Sch D. Workings'!$H64)</f>
        <v>0</v>
      </c>
    </row>
    <row r="71" spans="3:23" x14ac:dyDescent="0.25">
      <c r="C71" s="81" t="str">
        <f>IF('Sch A. Input'!B63="","",'Sch A. Input'!B63)</f>
        <v/>
      </c>
      <c r="D71" s="81" t="str">
        <f>IF('Sch A. Input'!C63="","",'Sch A. Input'!C63)</f>
        <v/>
      </c>
      <c r="E71" s="85"/>
      <c r="F71" s="85"/>
      <c r="G71" s="99">
        <f>'Sch D. Workings'!I172</f>
        <v>0</v>
      </c>
      <c r="H71" s="227">
        <f>IF('Sch D. Workings'!D65="",0,(IF('Sch D. Workings'!H65=0,"Exceeded Cap",IF((SUMIFS('Sch A. Input'!I63:DX63,'Sch A. Input'!$I$14:$DX$14,"Total",'Sch A. Input'!$I$13:$DX$13,"&lt;="&amp;$I$7))&gt;'Sch D. Workings'!H65,MIN('Sch D. Workings'!L172,'Sch D. Workings'!H65),'Sch D. Workings'!L172))))</f>
        <v>0</v>
      </c>
      <c r="I71" s="228">
        <f>'Sch D. Workings'!R172</f>
        <v>0</v>
      </c>
      <c r="J71" s="82">
        <f>IFERROR(LOOKUP('Sch D. Workings'!N172,$C$10:$C$14,$B$10:$B$14),0)</f>
        <v>0</v>
      </c>
      <c r="K71" s="99">
        <f>COUNTIFS('Sch D. Workings'!N172,"&gt;"&amp;'Sch D. Workings'!H65)</f>
        <v>0</v>
      </c>
      <c r="L71" s="85"/>
      <c r="M71" s="78">
        <f>'Sch D. Workings'!T172</f>
        <v>0</v>
      </c>
      <c r="N71" s="225">
        <f>IF(OR('Sch D. Workings'!D65="",$D$7&lt;=I$7),0,IF(OR(H71="Exceeded Cap",H71='Sch D. Workings'!H65),"Exceeded cap",IF((SUMIFS('Sch A. Input'!I63:DX63,'Sch A. Input'!$I$14:$DX$14,"Total",'Sch A. Input'!$I$13:$DX$13,"&lt;="&amp;$O$7))&gt;'Sch D. Workings'!H65,MIN('Sch D. Workings'!W172,'Sch D. Workings'!H65-'Sch C. Quarter Output (PR1)'!H71),'Sch D. Workings'!W172)))</f>
        <v>0</v>
      </c>
      <c r="O71" s="228">
        <f>'Sch D. Workings'!AC172</f>
        <v>0</v>
      </c>
      <c r="P71" s="82">
        <f>IFERROR(LOOKUP('Sch D. Workings'!Y172,$C$10:$C$14,$B$10:$B$14),0)</f>
        <v>0</v>
      </c>
      <c r="Q71" s="99">
        <f>COUNTIFS('Sch D. Workings'!Y172,"&gt;"&amp;'Sch D. Workings'!$H65)</f>
        <v>0</v>
      </c>
      <c r="R71" s="85"/>
      <c r="S71" s="78">
        <f>'Sch D. Workings'!AE172</f>
        <v>0</v>
      </c>
      <c r="T71" s="225">
        <f>IF(OR('Sch D. Workings'!D65="",$D$7&lt;=O$7),0,IF(OR(N71="Exceeded Cap",H71="Exceeded Cap",SUM(H71,N71)='Sch D. Workings'!H65),"Exceeded Cap",IF((SUMIFS('Sch A. Input'!I63:DX63,'Sch A. Input'!$I$14:$DX$14,"Total",'Sch A. Input'!$I$13:$DX$13,"&lt;="&amp;$U$7))&gt;'Sch D. Workings'!H65,MIN('Sch D. Workings'!AH172,'Sch D. Workings'!H65-H71-N71),'Sch D. Workings'!AH172)))</f>
        <v>0</v>
      </c>
      <c r="U71" s="228">
        <f>'Sch D. Workings'!AN172</f>
        <v>0</v>
      </c>
      <c r="V71" s="82">
        <f>IFERROR(LOOKUP('Sch D. Workings'!AJ172,$C$10:$C$14,$B$10:$B$14),0)</f>
        <v>0</v>
      </c>
      <c r="W71" s="99">
        <f>COUNTIFS('Sch D. Workings'!AJ172,"&gt;"&amp;'Sch D. Workings'!$H65)</f>
        <v>0</v>
      </c>
    </row>
    <row r="72" spans="3:23" x14ac:dyDescent="0.25">
      <c r="C72" s="81" t="str">
        <f>IF('Sch A. Input'!B64="","",'Sch A. Input'!B64)</f>
        <v/>
      </c>
      <c r="D72" s="81" t="str">
        <f>IF('Sch A. Input'!C64="","",'Sch A. Input'!C64)</f>
        <v/>
      </c>
      <c r="E72" s="85"/>
      <c r="F72" s="85"/>
      <c r="G72" s="99">
        <f>'Sch D. Workings'!I173</f>
        <v>0</v>
      </c>
      <c r="H72" s="227">
        <f>IF('Sch D. Workings'!D66="",0,(IF('Sch D. Workings'!H66=0,"Exceeded Cap",IF((SUMIFS('Sch A. Input'!I64:DX64,'Sch A. Input'!$I$14:$DX$14,"Total",'Sch A. Input'!$I$13:$DX$13,"&lt;="&amp;$I$7))&gt;'Sch D. Workings'!H66,MIN('Sch D. Workings'!L173,'Sch D. Workings'!H66),'Sch D. Workings'!L173))))</f>
        <v>0</v>
      </c>
      <c r="I72" s="228">
        <f>'Sch D. Workings'!R173</f>
        <v>0</v>
      </c>
      <c r="J72" s="82">
        <f>IFERROR(LOOKUP('Sch D. Workings'!N173,$C$10:$C$14,$B$10:$B$14),0)</f>
        <v>0</v>
      </c>
      <c r="K72" s="99">
        <f>COUNTIFS('Sch D. Workings'!N173,"&gt;"&amp;'Sch D. Workings'!H66)</f>
        <v>0</v>
      </c>
      <c r="L72" s="85"/>
      <c r="M72" s="78">
        <f>'Sch D. Workings'!T173</f>
        <v>0</v>
      </c>
      <c r="N72" s="225">
        <f>IF(OR('Sch D. Workings'!D66="",$D$7&lt;=I$7),0,IF(OR(H72="Exceeded Cap",H72='Sch D. Workings'!H66),"Exceeded cap",IF((SUMIFS('Sch A. Input'!I64:DX64,'Sch A. Input'!$I$14:$DX$14,"Total",'Sch A. Input'!$I$13:$DX$13,"&lt;="&amp;$O$7))&gt;'Sch D. Workings'!H66,MIN('Sch D. Workings'!W173,'Sch D. Workings'!H66-'Sch C. Quarter Output (PR1)'!H72),'Sch D. Workings'!W173)))</f>
        <v>0</v>
      </c>
      <c r="O72" s="228">
        <f>'Sch D. Workings'!AC173</f>
        <v>0</v>
      </c>
      <c r="P72" s="82">
        <f>IFERROR(LOOKUP('Sch D. Workings'!Y173,$C$10:$C$14,$B$10:$B$14),0)</f>
        <v>0</v>
      </c>
      <c r="Q72" s="99">
        <f>COUNTIFS('Sch D. Workings'!Y173,"&gt;"&amp;'Sch D. Workings'!$H66)</f>
        <v>0</v>
      </c>
      <c r="R72" s="85"/>
      <c r="S72" s="78">
        <f>'Sch D. Workings'!AE173</f>
        <v>0</v>
      </c>
      <c r="T72" s="225">
        <f>IF(OR('Sch D. Workings'!D66="",$D$7&lt;=O$7),0,IF(OR(N72="Exceeded Cap",H72="Exceeded Cap",SUM(H72,N72)='Sch D. Workings'!H66),"Exceeded Cap",IF((SUMIFS('Sch A. Input'!I64:DX64,'Sch A. Input'!$I$14:$DX$14,"Total",'Sch A. Input'!$I$13:$DX$13,"&lt;="&amp;$U$7))&gt;'Sch D. Workings'!H66,MIN('Sch D. Workings'!AH173,'Sch D. Workings'!H66-H72-N72),'Sch D. Workings'!AH173)))</f>
        <v>0</v>
      </c>
      <c r="U72" s="228">
        <f>'Sch D. Workings'!AN173</f>
        <v>0</v>
      </c>
      <c r="V72" s="82">
        <f>IFERROR(LOOKUP('Sch D. Workings'!AJ173,$C$10:$C$14,$B$10:$B$14),0)</f>
        <v>0</v>
      </c>
      <c r="W72" s="99">
        <f>COUNTIFS('Sch D. Workings'!AJ173,"&gt;"&amp;'Sch D. Workings'!$H66)</f>
        <v>0</v>
      </c>
    </row>
    <row r="73" spans="3:23" x14ac:dyDescent="0.25">
      <c r="C73" s="81" t="str">
        <f>IF('Sch A. Input'!B65="","",'Sch A. Input'!B65)</f>
        <v/>
      </c>
      <c r="D73" s="81" t="str">
        <f>IF('Sch A. Input'!C65="","",'Sch A. Input'!C65)</f>
        <v/>
      </c>
      <c r="E73" s="85"/>
      <c r="F73" s="85"/>
      <c r="G73" s="99">
        <f>'Sch D. Workings'!I174</f>
        <v>0</v>
      </c>
      <c r="H73" s="227">
        <f>IF('Sch D. Workings'!D67="",0,(IF('Sch D. Workings'!H67=0,"Exceeded Cap",IF((SUMIFS('Sch A. Input'!I65:DX65,'Sch A. Input'!$I$14:$DX$14,"Total",'Sch A. Input'!$I$13:$DX$13,"&lt;="&amp;$I$7))&gt;'Sch D. Workings'!H67,MIN('Sch D. Workings'!L174,'Sch D. Workings'!H67),'Sch D. Workings'!L174))))</f>
        <v>0</v>
      </c>
      <c r="I73" s="228">
        <f>'Sch D. Workings'!R174</f>
        <v>0</v>
      </c>
      <c r="J73" s="82">
        <f>IFERROR(LOOKUP('Sch D. Workings'!N174,$C$10:$C$14,$B$10:$B$14),0)</f>
        <v>0</v>
      </c>
      <c r="K73" s="99">
        <f>COUNTIFS('Sch D. Workings'!N174,"&gt;"&amp;'Sch D. Workings'!H67)</f>
        <v>0</v>
      </c>
      <c r="L73" s="85"/>
      <c r="M73" s="78">
        <f>'Sch D. Workings'!T174</f>
        <v>0</v>
      </c>
      <c r="N73" s="225">
        <f>IF(OR('Sch D. Workings'!D67="",$D$7&lt;=I$7),0,IF(OR(H73="Exceeded Cap",H73='Sch D. Workings'!H67),"Exceeded cap",IF((SUMIFS('Sch A. Input'!I65:DX65,'Sch A. Input'!$I$14:$DX$14,"Total",'Sch A. Input'!$I$13:$DX$13,"&lt;="&amp;$O$7))&gt;'Sch D. Workings'!H67,MIN('Sch D. Workings'!W174,'Sch D. Workings'!H67-'Sch C. Quarter Output (PR1)'!H73),'Sch D. Workings'!W174)))</f>
        <v>0</v>
      </c>
      <c r="O73" s="228">
        <f>'Sch D. Workings'!AC174</f>
        <v>0</v>
      </c>
      <c r="P73" s="82">
        <f>IFERROR(LOOKUP('Sch D. Workings'!Y174,$C$10:$C$14,$B$10:$B$14),0)</f>
        <v>0</v>
      </c>
      <c r="Q73" s="99">
        <f>COUNTIFS('Sch D. Workings'!Y174,"&gt;"&amp;'Sch D. Workings'!$H67)</f>
        <v>0</v>
      </c>
      <c r="R73" s="85"/>
      <c r="S73" s="78">
        <f>'Sch D. Workings'!AE174</f>
        <v>0</v>
      </c>
      <c r="T73" s="225">
        <f>IF(OR('Sch D. Workings'!D67="",$D$7&lt;=O$7),0,IF(OR(N73="Exceeded Cap",H73="Exceeded Cap",SUM(H73,N73)='Sch D. Workings'!H67),"Exceeded Cap",IF((SUMIFS('Sch A. Input'!I65:DX65,'Sch A. Input'!$I$14:$DX$14,"Total",'Sch A. Input'!$I$13:$DX$13,"&lt;="&amp;$U$7))&gt;'Sch D. Workings'!H67,MIN('Sch D. Workings'!AH174,'Sch D. Workings'!H67-H73-N73),'Sch D. Workings'!AH174)))</f>
        <v>0</v>
      </c>
      <c r="U73" s="228">
        <f>'Sch D. Workings'!AN174</f>
        <v>0</v>
      </c>
      <c r="V73" s="82">
        <f>IFERROR(LOOKUP('Sch D. Workings'!AJ174,$C$10:$C$14,$B$10:$B$14),0)</f>
        <v>0</v>
      </c>
      <c r="W73" s="99">
        <f>COUNTIFS('Sch D. Workings'!AJ174,"&gt;"&amp;'Sch D. Workings'!$H67)</f>
        <v>0</v>
      </c>
    </row>
    <row r="74" spans="3:23" x14ac:dyDescent="0.25">
      <c r="C74" s="81" t="str">
        <f>IF('Sch A. Input'!B66="","",'Sch A. Input'!B66)</f>
        <v/>
      </c>
      <c r="D74" s="81" t="str">
        <f>IF('Sch A. Input'!C66="","",'Sch A. Input'!C66)</f>
        <v/>
      </c>
      <c r="E74" s="85"/>
      <c r="F74" s="85"/>
      <c r="G74" s="99">
        <f>'Sch D. Workings'!I175</f>
        <v>0</v>
      </c>
      <c r="H74" s="227">
        <f>IF('Sch D. Workings'!D68="",0,(IF('Sch D. Workings'!H68=0,"Exceeded Cap",IF((SUMIFS('Sch A. Input'!I66:DX66,'Sch A. Input'!$I$14:$DX$14,"Total",'Sch A. Input'!$I$13:$DX$13,"&lt;="&amp;$I$7))&gt;'Sch D. Workings'!H68,MIN('Sch D. Workings'!L175,'Sch D. Workings'!H68),'Sch D. Workings'!L175))))</f>
        <v>0</v>
      </c>
      <c r="I74" s="228">
        <f>'Sch D. Workings'!R175</f>
        <v>0</v>
      </c>
      <c r="J74" s="82">
        <f>IFERROR(LOOKUP('Sch D. Workings'!N175,$C$10:$C$14,$B$10:$B$14),0)</f>
        <v>0</v>
      </c>
      <c r="K74" s="99">
        <f>COUNTIFS('Sch D. Workings'!N175,"&gt;"&amp;'Sch D. Workings'!H68)</f>
        <v>0</v>
      </c>
      <c r="L74" s="85"/>
      <c r="M74" s="78">
        <f>'Sch D. Workings'!T175</f>
        <v>0</v>
      </c>
      <c r="N74" s="225">
        <f>IF(OR('Sch D. Workings'!D68="",$D$7&lt;=I$7),0,IF(OR(H74="Exceeded Cap",H74='Sch D. Workings'!H68),"Exceeded cap",IF((SUMIFS('Sch A. Input'!I66:DX66,'Sch A. Input'!$I$14:$DX$14,"Total",'Sch A. Input'!$I$13:$DX$13,"&lt;="&amp;$O$7))&gt;'Sch D. Workings'!H68,MIN('Sch D. Workings'!W175,'Sch D. Workings'!H68-'Sch C. Quarter Output (PR1)'!H74),'Sch D. Workings'!W175)))</f>
        <v>0</v>
      </c>
      <c r="O74" s="228">
        <f>'Sch D. Workings'!AC175</f>
        <v>0</v>
      </c>
      <c r="P74" s="82">
        <f>IFERROR(LOOKUP('Sch D. Workings'!Y175,$C$10:$C$14,$B$10:$B$14),0)</f>
        <v>0</v>
      </c>
      <c r="Q74" s="99">
        <f>COUNTIFS('Sch D. Workings'!Y175,"&gt;"&amp;'Sch D. Workings'!$H68)</f>
        <v>0</v>
      </c>
      <c r="R74" s="85"/>
      <c r="S74" s="78">
        <f>'Sch D. Workings'!AE175</f>
        <v>0</v>
      </c>
      <c r="T74" s="225">
        <f>IF(OR('Sch D. Workings'!D68="",$D$7&lt;=O$7),0,IF(OR(N74="Exceeded Cap",H74="Exceeded Cap",SUM(H74,N74)='Sch D. Workings'!H68),"Exceeded Cap",IF((SUMIFS('Sch A. Input'!I66:DX66,'Sch A. Input'!$I$14:$DX$14,"Total",'Sch A. Input'!$I$13:$DX$13,"&lt;="&amp;$U$7))&gt;'Sch D. Workings'!H68,MIN('Sch D. Workings'!AH175,'Sch D. Workings'!H68-H74-N74),'Sch D. Workings'!AH175)))</f>
        <v>0</v>
      </c>
      <c r="U74" s="228">
        <f>'Sch D. Workings'!AN175</f>
        <v>0</v>
      </c>
      <c r="V74" s="82">
        <f>IFERROR(LOOKUP('Sch D. Workings'!AJ175,$C$10:$C$14,$B$10:$B$14),0)</f>
        <v>0</v>
      </c>
      <c r="W74" s="99">
        <f>COUNTIFS('Sch D. Workings'!AJ175,"&gt;"&amp;'Sch D. Workings'!$H68)</f>
        <v>0</v>
      </c>
    </row>
    <row r="75" spans="3:23" x14ac:dyDescent="0.25">
      <c r="C75" s="81" t="str">
        <f>IF('Sch A. Input'!B67="","",'Sch A. Input'!B67)</f>
        <v/>
      </c>
      <c r="D75" s="81" t="str">
        <f>IF('Sch A. Input'!C67="","",'Sch A. Input'!C67)</f>
        <v/>
      </c>
      <c r="E75" s="85"/>
      <c r="F75" s="85"/>
      <c r="G75" s="99">
        <f>'Sch D. Workings'!I176</f>
        <v>0</v>
      </c>
      <c r="H75" s="227">
        <f>IF('Sch D. Workings'!D69="",0,(IF('Sch D. Workings'!H69=0,"Exceeded Cap",IF((SUMIFS('Sch A. Input'!I67:DX67,'Sch A. Input'!$I$14:$DX$14,"Total",'Sch A. Input'!$I$13:$DX$13,"&lt;="&amp;$I$7))&gt;'Sch D. Workings'!H69,MIN('Sch D. Workings'!L176,'Sch D. Workings'!H69),'Sch D. Workings'!L176))))</f>
        <v>0</v>
      </c>
      <c r="I75" s="228">
        <f>'Sch D. Workings'!R176</f>
        <v>0</v>
      </c>
      <c r="J75" s="82">
        <f>IFERROR(LOOKUP('Sch D. Workings'!N176,$C$10:$C$14,$B$10:$B$14),0)</f>
        <v>0</v>
      </c>
      <c r="K75" s="99">
        <f>COUNTIFS('Sch D. Workings'!N176,"&gt;"&amp;'Sch D. Workings'!H69)</f>
        <v>0</v>
      </c>
      <c r="L75" s="85"/>
      <c r="M75" s="78">
        <f>'Sch D. Workings'!T176</f>
        <v>0</v>
      </c>
      <c r="N75" s="225">
        <f>IF(OR('Sch D. Workings'!D69="",$D$7&lt;=I$7),0,IF(OR(H75="Exceeded Cap",H75='Sch D. Workings'!H69),"Exceeded cap",IF((SUMIFS('Sch A. Input'!I67:DX67,'Sch A. Input'!$I$14:$DX$14,"Total",'Sch A. Input'!$I$13:$DX$13,"&lt;="&amp;$O$7))&gt;'Sch D. Workings'!H69,MIN('Sch D. Workings'!W176,'Sch D. Workings'!H69-'Sch C. Quarter Output (PR1)'!H75),'Sch D. Workings'!W176)))</f>
        <v>0</v>
      </c>
      <c r="O75" s="228">
        <f>'Sch D. Workings'!AC176</f>
        <v>0</v>
      </c>
      <c r="P75" s="82">
        <f>IFERROR(LOOKUP('Sch D. Workings'!Y176,$C$10:$C$14,$B$10:$B$14),0)</f>
        <v>0</v>
      </c>
      <c r="Q75" s="99">
        <f>COUNTIFS('Sch D. Workings'!Y176,"&gt;"&amp;'Sch D. Workings'!$H69)</f>
        <v>0</v>
      </c>
      <c r="R75" s="85"/>
      <c r="S75" s="78">
        <f>'Sch D. Workings'!AE176</f>
        <v>0</v>
      </c>
      <c r="T75" s="225">
        <f>IF(OR('Sch D. Workings'!D69="",$D$7&lt;=O$7),0,IF(OR(N75="Exceeded Cap",H75="Exceeded Cap",SUM(H75,N75)='Sch D. Workings'!H69),"Exceeded Cap",IF((SUMIFS('Sch A. Input'!I67:DX67,'Sch A. Input'!$I$14:$DX$14,"Total",'Sch A. Input'!$I$13:$DX$13,"&lt;="&amp;$U$7))&gt;'Sch D. Workings'!H69,MIN('Sch D. Workings'!AH176,'Sch D. Workings'!H69-H75-N75),'Sch D. Workings'!AH176)))</f>
        <v>0</v>
      </c>
      <c r="U75" s="228">
        <f>'Sch D. Workings'!AN176</f>
        <v>0</v>
      </c>
      <c r="V75" s="82">
        <f>IFERROR(LOOKUP('Sch D. Workings'!AJ176,$C$10:$C$14,$B$10:$B$14),0)</f>
        <v>0</v>
      </c>
      <c r="W75" s="99">
        <f>COUNTIFS('Sch D. Workings'!AJ176,"&gt;"&amp;'Sch D. Workings'!$H69)</f>
        <v>0</v>
      </c>
    </row>
    <row r="76" spans="3:23" x14ac:dyDescent="0.25">
      <c r="C76" s="81" t="str">
        <f>IF('Sch A. Input'!B68="","",'Sch A. Input'!B68)</f>
        <v/>
      </c>
      <c r="D76" s="81" t="str">
        <f>IF('Sch A. Input'!C68="","",'Sch A. Input'!C68)</f>
        <v/>
      </c>
      <c r="E76" s="85"/>
      <c r="F76" s="85"/>
      <c r="G76" s="99">
        <f>'Sch D. Workings'!I177</f>
        <v>0</v>
      </c>
      <c r="H76" s="227">
        <f>IF('Sch D. Workings'!D70="",0,(IF('Sch D. Workings'!H70=0,"Exceeded Cap",IF((SUMIFS('Sch A. Input'!I68:DX68,'Sch A. Input'!$I$14:$DX$14,"Total",'Sch A. Input'!$I$13:$DX$13,"&lt;="&amp;$I$7))&gt;'Sch D. Workings'!H70,MIN('Sch D. Workings'!L177,'Sch D. Workings'!H70),'Sch D. Workings'!L177))))</f>
        <v>0</v>
      </c>
      <c r="I76" s="228">
        <f>'Sch D. Workings'!R177</f>
        <v>0</v>
      </c>
      <c r="J76" s="82">
        <f>IFERROR(LOOKUP('Sch D. Workings'!N177,$C$10:$C$14,$B$10:$B$14),0)</f>
        <v>0</v>
      </c>
      <c r="K76" s="99">
        <f>COUNTIFS('Sch D. Workings'!N177,"&gt;"&amp;'Sch D. Workings'!H70)</f>
        <v>0</v>
      </c>
      <c r="L76" s="85"/>
      <c r="M76" s="78">
        <f>'Sch D. Workings'!T177</f>
        <v>0</v>
      </c>
      <c r="N76" s="225">
        <f>IF(OR('Sch D. Workings'!D70="",$D$7&lt;=I$7),0,IF(OR(H76="Exceeded Cap",H76='Sch D. Workings'!H70),"Exceeded cap",IF((SUMIFS('Sch A. Input'!I68:DX68,'Sch A. Input'!$I$14:$DX$14,"Total",'Sch A. Input'!$I$13:$DX$13,"&lt;="&amp;$O$7))&gt;'Sch D. Workings'!H70,MIN('Sch D. Workings'!W177,'Sch D. Workings'!H70-'Sch C. Quarter Output (PR1)'!H76),'Sch D. Workings'!W177)))</f>
        <v>0</v>
      </c>
      <c r="O76" s="228">
        <f>'Sch D. Workings'!AC177</f>
        <v>0</v>
      </c>
      <c r="P76" s="82">
        <f>IFERROR(LOOKUP('Sch D. Workings'!Y177,$C$10:$C$14,$B$10:$B$14),0)</f>
        <v>0</v>
      </c>
      <c r="Q76" s="99">
        <f>COUNTIFS('Sch D. Workings'!Y177,"&gt;"&amp;'Sch D. Workings'!$H70)</f>
        <v>0</v>
      </c>
      <c r="R76" s="85"/>
      <c r="S76" s="78">
        <f>'Sch D. Workings'!AE177</f>
        <v>0</v>
      </c>
      <c r="T76" s="225">
        <f>IF(OR('Sch D. Workings'!D70="",$D$7&lt;=O$7),0,IF(OR(N76="Exceeded Cap",H76="Exceeded Cap",SUM(H76,N76)='Sch D. Workings'!H70),"Exceeded Cap",IF((SUMIFS('Sch A. Input'!I68:DX68,'Sch A. Input'!$I$14:$DX$14,"Total",'Sch A. Input'!$I$13:$DX$13,"&lt;="&amp;$U$7))&gt;'Sch D. Workings'!H70,MIN('Sch D. Workings'!AH177,'Sch D. Workings'!H70-H76-N76),'Sch D. Workings'!AH177)))</f>
        <v>0</v>
      </c>
      <c r="U76" s="228">
        <f>'Sch D. Workings'!AN177</f>
        <v>0</v>
      </c>
      <c r="V76" s="82">
        <f>IFERROR(LOOKUP('Sch D. Workings'!AJ177,$C$10:$C$14,$B$10:$B$14),0)</f>
        <v>0</v>
      </c>
      <c r="W76" s="99">
        <f>COUNTIFS('Sch D. Workings'!AJ177,"&gt;"&amp;'Sch D. Workings'!$H70)</f>
        <v>0</v>
      </c>
    </row>
    <row r="77" spans="3:23" x14ac:dyDescent="0.25">
      <c r="C77" s="81" t="str">
        <f>IF('Sch A. Input'!B69="","",'Sch A. Input'!B69)</f>
        <v/>
      </c>
      <c r="D77" s="81" t="str">
        <f>IF('Sch A. Input'!C69="","",'Sch A. Input'!C69)</f>
        <v/>
      </c>
      <c r="E77" s="85"/>
      <c r="F77" s="85"/>
      <c r="G77" s="99">
        <f>'Sch D. Workings'!I178</f>
        <v>0</v>
      </c>
      <c r="H77" s="227">
        <f>IF('Sch D. Workings'!D71="",0,(IF('Sch D. Workings'!H71=0,"Exceeded Cap",IF((SUMIFS('Sch A. Input'!I69:DX69,'Sch A. Input'!$I$14:$DX$14,"Total",'Sch A. Input'!$I$13:$DX$13,"&lt;="&amp;$I$7))&gt;'Sch D. Workings'!H71,MIN('Sch D. Workings'!L178,'Sch D. Workings'!H71),'Sch D. Workings'!L178))))</f>
        <v>0</v>
      </c>
      <c r="I77" s="228">
        <f>'Sch D. Workings'!R178</f>
        <v>0</v>
      </c>
      <c r="J77" s="82">
        <f>IFERROR(LOOKUP('Sch D. Workings'!N178,$C$10:$C$14,$B$10:$B$14),0)</f>
        <v>0</v>
      </c>
      <c r="K77" s="99">
        <f>COUNTIFS('Sch D. Workings'!N178,"&gt;"&amp;'Sch D. Workings'!H71)</f>
        <v>0</v>
      </c>
      <c r="L77" s="85"/>
      <c r="M77" s="78">
        <f>'Sch D. Workings'!T178</f>
        <v>0</v>
      </c>
      <c r="N77" s="225">
        <f>IF(OR('Sch D. Workings'!D71="",$D$7&lt;=I$7),0,IF(OR(H77="Exceeded Cap",H77='Sch D. Workings'!H71),"Exceeded cap",IF((SUMIFS('Sch A. Input'!I69:DX69,'Sch A. Input'!$I$14:$DX$14,"Total",'Sch A. Input'!$I$13:$DX$13,"&lt;="&amp;$O$7))&gt;'Sch D. Workings'!H71,MIN('Sch D. Workings'!W178,'Sch D. Workings'!H71-'Sch C. Quarter Output (PR1)'!H77),'Sch D. Workings'!W178)))</f>
        <v>0</v>
      </c>
      <c r="O77" s="228">
        <f>'Sch D. Workings'!AC178</f>
        <v>0</v>
      </c>
      <c r="P77" s="82">
        <f>IFERROR(LOOKUP('Sch D. Workings'!Y178,$C$10:$C$14,$B$10:$B$14),0)</f>
        <v>0</v>
      </c>
      <c r="Q77" s="99">
        <f>COUNTIFS('Sch D. Workings'!Y178,"&gt;"&amp;'Sch D. Workings'!$H71)</f>
        <v>0</v>
      </c>
      <c r="R77" s="85"/>
      <c r="S77" s="78">
        <f>'Sch D. Workings'!AE178</f>
        <v>0</v>
      </c>
      <c r="T77" s="225">
        <f>IF(OR('Sch D. Workings'!D71="",$D$7&lt;=O$7),0,IF(OR(N77="Exceeded Cap",H77="Exceeded Cap",SUM(H77,N77)='Sch D. Workings'!H71),"Exceeded Cap",IF((SUMIFS('Sch A. Input'!I69:DX69,'Sch A. Input'!$I$14:$DX$14,"Total",'Sch A. Input'!$I$13:$DX$13,"&lt;="&amp;$U$7))&gt;'Sch D. Workings'!H71,MIN('Sch D. Workings'!AH178,'Sch D. Workings'!H71-H77-N77),'Sch D. Workings'!AH178)))</f>
        <v>0</v>
      </c>
      <c r="U77" s="228">
        <f>'Sch D. Workings'!AN178</f>
        <v>0</v>
      </c>
      <c r="V77" s="82">
        <f>IFERROR(LOOKUP('Sch D. Workings'!AJ178,$C$10:$C$14,$B$10:$B$14),0)</f>
        <v>0</v>
      </c>
      <c r="W77" s="99">
        <f>COUNTIFS('Sch D. Workings'!AJ178,"&gt;"&amp;'Sch D. Workings'!$H71)</f>
        <v>0</v>
      </c>
    </row>
    <row r="78" spans="3:23" x14ac:dyDescent="0.25">
      <c r="C78" s="81" t="str">
        <f>IF('Sch A. Input'!B70="","",'Sch A. Input'!B70)</f>
        <v/>
      </c>
      <c r="D78" s="81" t="str">
        <f>IF('Sch A. Input'!C70="","",'Sch A. Input'!C70)</f>
        <v/>
      </c>
      <c r="E78" s="85"/>
      <c r="F78" s="85"/>
      <c r="G78" s="99">
        <f>'Sch D. Workings'!I179</f>
        <v>0</v>
      </c>
      <c r="H78" s="227">
        <f>IF('Sch D. Workings'!D72="",0,(IF('Sch D. Workings'!H72=0,"Exceeded Cap",IF((SUMIFS('Sch A. Input'!I70:DX70,'Sch A. Input'!$I$14:$DX$14,"Total",'Sch A. Input'!$I$13:$DX$13,"&lt;="&amp;$I$7))&gt;'Sch D. Workings'!H72,MIN('Sch D. Workings'!L179,'Sch D. Workings'!H72),'Sch D. Workings'!L179))))</f>
        <v>0</v>
      </c>
      <c r="I78" s="228">
        <f>'Sch D. Workings'!R179</f>
        <v>0</v>
      </c>
      <c r="J78" s="82">
        <f>IFERROR(LOOKUP('Sch D. Workings'!N179,$C$10:$C$14,$B$10:$B$14),0)</f>
        <v>0</v>
      </c>
      <c r="K78" s="99">
        <f>COUNTIFS('Sch D. Workings'!N179,"&gt;"&amp;'Sch D. Workings'!H72)</f>
        <v>0</v>
      </c>
      <c r="L78" s="85"/>
      <c r="M78" s="78">
        <f>'Sch D. Workings'!T179</f>
        <v>0</v>
      </c>
      <c r="N78" s="225">
        <f>IF(OR('Sch D. Workings'!D72="",$D$7&lt;=I$7),0,IF(OR(H78="Exceeded Cap",H78='Sch D. Workings'!H72),"Exceeded cap",IF((SUMIFS('Sch A. Input'!I70:DX70,'Sch A. Input'!$I$14:$DX$14,"Total",'Sch A. Input'!$I$13:$DX$13,"&lt;="&amp;$O$7))&gt;'Sch D. Workings'!H72,MIN('Sch D. Workings'!W179,'Sch D. Workings'!H72-'Sch C. Quarter Output (PR1)'!H78),'Sch D. Workings'!W179)))</f>
        <v>0</v>
      </c>
      <c r="O78" s="228">
        <f>'Sch D. Workings'!AC179</f>
        <v>0</v>
      </c>
      <c r="P78" s="82">
        <f>IFERROR(LOOKUP('Sch D. Workings'!Y179,$C$10:$C$14,$B$10:$B$14),0)</f>
        <v>0</v>
      </c>
      <c r="Q78" s="99">
        <f>COUNTIFS('Sch D. Workings'!Y179,"&gt;"&amp;'Sch D. Workings'!$H72)</f>
        <v>0</v>
      </c>
      <c r="R78" s="85"/>
      <c r="S78" s="78">
        <f>'Sch D. Workings'!AE179</f>
        <v>0</v>
      </c>
      <c r="T78" s="225">
        <f>IF(OR('Sch D. Workings'!D72="",$D$7&lt;=O$7),0,IF(OR(N78="Exceeded Cap",H78="Exceeded Cap",SUM(H78,N78)='Sch D. Workings'!H72),"Exceeded Cap",IF((SUMIFS('Sch A. Input'!I70:DX70,'Sch A. Input'!$I$14:$DX$14,"Total",'Sch A. Input'!$I$13:$DX$13,"&lt;="&amp;$U$7))&gt;'Sch D. Workings'!H72,MIN('Sch D. Workings'!AH179,'Sch D. Workings'!H72-H78-N78),'Sch D. Workings'!AH179)))</f>
        <v>0</v>
      </c>
      <c r="U78" s="228">
        <f>'Sch D. Workings'!AN179</f>
        <v>0</v>
      </c>
      <c r="V78" s="82">
        <f>IFERROR(LOOKUP('Sch D. Workings'!AJ179,$C$10:$C$14,$B$10:$B$14),0)</f>
        <v>0</v>
      </c>
      <c r="W78" s="99">
        <f>COUNTIFS('Sch D. Workings'!AJ179,"&gt;"&amp;'Sch D. Workings'!$H72)</f>
        <v>0</v>
      </c>
    </row>
    <row r="79" spans="3:23" x14ac:dyDescent="0.25">
      <c r="C79" s="81" t="str">
        <f>IF('Sch A. Input'!B71="","",'Sch A. Input'!B71)</f>
        <v/>
      </c>
      <c r="D79" s="81" t="str">
        <f>IF('Sch A. Input'!C71="","",'Sch A. Input'!C71)</f>
        <v/>
      </c>
      <c r="E79" s="85"/>
      <c r="F79" s="85"/>
      <c r="G79" s="99">
        <f>'Sch D. Workings'!I180</f>
        <v>0</v>
      </c>
      <c r="H79" s="227">
        <f>IF('Sch D. Workings'!D73="",0,(IF('Sch D. Workings'!H73=0,"Exceeded Cap",IF((SUMIFS('Sch A. Input'!I71:DX71,'Sch A. Input'!$I$14:$DX$14,"Total",'Sch A. Input'!$I$13:$DX$13,"&lt;="&amp;$I$7))&gt;'Sch D. Workings'!H73,MIN('Sch D. Workings'!L180,'Sch D. Workings'!H73),'Sch D. Workings'!L180))))</f>
        <v>0</v>
      </c>
      <c r="I79" s="228">
        <f>'Sch D. Workings'!R180</f>
        <v>0</v>
      </c>
      <c r="J79" s="82">
        <f>IFERROR(LOOKUP('Sch D. Workings'!N180,$C$10:$C$14,$B$10:$B$14),0)</f>
        <v>0</v>
      </c>
      <c r="K79" s="99">
        <f>COUNTIFS('Sch D. Workings'!N180,"&gt;"&amp;'Sch D. Workings'!H73)</f>
        <v>0</v>
      </c>
      <c r="L79" s="85"/>
      <c r="M79" s="78">
        <f>'Sch D. Workings'!T180</f>
        <v>0</v>
      </c>
      <c r="N79" s="225">
        <f>IF(OR('Sch D. Workings'!D73="",$D$7&lt;=I$7),0,IF(OR(H79="Exceeded Cap",H79='Sch D. Workings'!H73),"Exceeded cap",IF((SUMIFS('Sch A. Input'!I71:DX71,'Sch A. Input'!$I$14:$DX$14,"Total",'Sch A. Input'!$I$13:$DX$13,"&lt;="&amp;$O$7))&gt;'Sch D. Workings'!H73,MIN('Sch D. Workings'!W180,'Sch D. Workings'!H73-'Sch C. Quarter Output (PR1)'!H79),'Sch D. Workings'!W180)))</f>
        <v>0</v>
      </c>
      <c r="O79" s="228">
        <f>'Sch D. Workings'!AC180</f>
        <v>0</v>
      </c>
      <c r="P79" s="82">
        <f>IFERROR(LOOKUP('Sch D. Workings'!Y180,$C$10:$C$14,$B$10:$B$14),0)</f>
        <v>0</v>
      </c>
      <c r="Q79" s="99">
        <f>COUNTIFS('Sch D. Workings'!Y180,"&gt;"&amp;'Sch D. Workings'!$H73)</f>
        <v>0</v>
      </c>
      <c r="R79" s="85"/>
      <c r="S79" s="78">
        <f>'Sch D. Workings'!AE180</f>
        <v>0</v>
      </c>
      <c r="T79" s="225">
        <f>IF(OR('Sch D. Workings'!D73="",$D$7&lt;=O$7),0,IF(OR(N79="Exceeded Cap",H79="Exceeded Cap",SUM(H79,N79)='Sch D. Workings'!H73),"Exceeded Cap",IF((SUMIFS('Sch A. Input'!I71:DX71,'Sch A. Input'!$I$14:$DX$14,"Total",'Sch A. Input'!$I$13:$DX$13,"&lt;="&amp;$U$7))&gt;'Sch D. Workings'!H73,MIN('Sch D. Workings'!AH180,'Sch D. Workings'!H73-H79-N79),'Sch D. Workings'!AH180)))</f>
        <v>0</v>
      </c>
      <c r="U79" s="228">
        <f>'Sch D. Workings'!AN180</f>
        <v>0</v>
      </c>
      <c r="V79" s="82">
        <f>IFERROR(LOOKUP('Sch D. Workings'!AJ180,$C$10:$C$14,$B$10:$B$14),0)</f>
        <v>0</v>
      </c>
      <c r="W79" s="99">
        <f>COUNTIFS('Sch D. Workings'!AJ180,"&gt;"&amp;'Sch D. Workings'!$H73)</f>
        <v>0</v>
      </c>
    </row>
    <row r="80" spans="3:23" x14ac:dyDescent="0.25">
      <c r="C80" s="81" t="str">
        <f>IF('Sch A. Input'!B72="","",'Sch A. Input'!B72)</f>
        <v/>
      </c>
      <c r="D80" s="81" t="str">
        <f>IF('Sch A. Input'!C72="","",'Sch A. Input'!C72)</f>
        <v/>
      </c>
      <c r="E80" s="85"/>
      <c r="F80" s="85"/>
      <c r="G80" s="99">
        <f>'Sch D. Workings'!I181</f>
        <v>0</v>
      </c>
      <c r="H80" s="227">
        <f>IF('Sch D. Workings'!D74="",0,(IF('Sch D. Workings'!H74=0,"Exceeded Cap",IF((SUMIFS('Sch A. Input'!I72:DX72,'Sch A. Input'!$I$14:$DX$14,"Total",'Sch A. Input'!$I$13:$DX$13,"&lt;="&amp;$I$7))&gt;'Sch D. Workings'!H74,MIN('Sch D. Workings'!L181,'Sch D. Workings'!H74),'Sch D. Workings'!L181))))</f>
        <v>0</v>
      </c>
      <c r="I80" s="228">
        <f>'Sch D. Workings'!R181</f>
        <v>0</v>
      </c>
      <c r="J80" s="82">
        <f>IFERROR(LOOKUP('Sch D. Workings'!N181,$C$10:$C$14,$B$10:$B$14),0)</f>
        <v>0</v>
      </c>
      <c r="K80" s="99">
        <f>COUNTIFS('Sch D. Workings'!N181,"&gt;"&amp;'Sch D. Workings'!H74)</f>
        <v>0</v>
      </c>
      <c r="L80" s="85"/>
      <c r="M80" s="78">
        <f>'Sch D. Workings'!T181</f>
        <v>0</v>
      </c>
      <c r="N80" s="225">
        <f>IF(OR('Sch D. Workings'!D74="",$D$7&lt;=I$7),0,IF(OR(H80="Exceeded Cap",H80='Sch D. Workings'!H74),"Exceeded cap",IF((SUMIFS('Sch A. Input'!I72:DX72,'Sch A. Input'!$I$14:$DX$14,"Total",'Sch A. Input'!$I$13:$DX$13,"&lt;="&amp;$O$7))&gt;'Sch D. Workings'!H74,MIN('Sch D. Workings'!W181,'Sch D. Workings'!H74-'Sch C. Quarter Output (PR1)'!H80),'Sch D. Workings'!W181)))</f>
        <v>0</v>
      </c>
      <c r="O80" s="228">
        <f>'Sch D. Workings'!AC181</f>
        <v>0</v>
      </c>
      <c r="P80" s="82">
        <f>IFERROR(LOOKUP('Sch D. Workings'!Y181,$C$10:$C$14,$B$10:$B$14),0)</f>
        <v>0</v>
      </c>
      <c r="Q80" s="99">
        <f>COUNTIFS('Sch D. Workings'!Y181,"&gt;"&amp;'Sch D. Workings'!$H74)</f>
        <v>0</v>
      </c>
      <c r="R80" s="85"/>
      <c r="S80" s="78">
        <f>'Sch D. Workings'!AE181</f>
        <v>0</v>
      </c>
      <c r="T80" s="225">
        <f>IF(OR('Sch D. Workings'!D74="",$D$7&lt;=O$7),0,IF(OR(N80="Exceeded Cap",H80="Exceeded Cap",SUM(H80,N80)='Sch D. Workings'!H74),"Exceeded Cap",IF((SUMIFS('Sch A. Input'!I72:DX72,'Sch A. Input'!$I$14:$DX$14,"Total",'Sch A. Input'!$I$13:$DX$13,"&lt;="&amp;$U$7))&gt;'Sch D. Workings'!H74,MIN('Sch D. Workings'!AH181,'Sch D. Workings'!H74-H80-N80),'Sch D. Workings'!AH181)))</f>
        <v>0</v>
      </c>
      <c r="U80" s="228">
        <f>'Sch D. Workings'!AN181</f>
        <v>0</v>
      </c>
      <c r="V80" s="82">
        <f>IFERROR(LOOKUP('Sch D. Workings'!AJ181,$C$10:$C$14,$B$10:$B$14),0)</f>
        <v>0</v>
      </c>
      <c r="W80" s="99">
        <f>COUNTIFS('Sch D. Workings'!AJ181,"&gt;"&amp;'Sch D. Workings'!$H74)</f>
        <v>0</v>
      </c>
    </row>
    <row r="81" spans="3:23" x14ac:dyDescent="0.25">
      <c r="C81" s="81" t="str">
        <f>IF('Sch A. Input'!B73="","",'Sch A. Input'!B73)</f>
        <v/>
      </c>
      <c r="D81" s="81" t="str">
        <f>IF('Sch A. Input'!C73="","",'Sch A. Input'!C73)</f>
        <v/>
      </c>
      <c r="E81" s="85"/>
      <c r="F81" s="85"/>
      <c r="G81" s="99">
        <f>'Sch D. Workings'!I182</f>
        <v>0</v>
      </c>
      <c r="H81" s="227">
        <f>IF('Sch D. Workings'!D75="",0,(IF('Sch D. Workings'!H75=0,"Exceeded Cap",IF((SUMIFS('Sch A. Input'!I73:DX73,'Sch A. Input'!$I$14:$DX$14,"Total",'Sch A. Input'!$I$13:$DX$13,"&lt;="&amp;$I$7))&gt;'Sch D. Workings'!H75,MIN('Sch D. Workings'!L182,'Sch D. Workings'!H75),'Sch D. Workings'!L182))))</f>
        <v>0</v>
      </c>
      <c r="I81" s="228">
        <f>'Sch D. Workings'!R182</f>
        <v>0</v>
      </c>
      <c r="J81" s="82">
        <f>IFERROR(LOOKUP('Sch D. Workings'!N182,$C$10:$C$14,$B$10:$B$14),0)</f>
        <v>0</v>
      </c>
      <c r="K81" s="99">
        <f>COUNTIFS('Sch D. Workings'!N182,"&gt;"&amp;'Sch D. Workings'!H75)</f>
        <v>0</v>
      </c>
      <c r="L81" s="85"/>
      <c r="M81" s="78">
        <f>'Sch D. Workings'!T182</f>
        <v>0</v>
      </c>
      <c r="N81" s="225">
        <f>IF(OR('Sch D. Workings'!D75="",$D$7&lt;=I$7),0,IF(OR(H81="Exceeded Cap",H81='Sch D. Workings'!H75),"Exceeded cap",IF((SUMIFS('Sch A. Input'!I73:DX73,'Sch A. Input'!$I$14:$DX$14,"Total",'Sch A. Input'!$I$13:$DX$13,"&lt;="&amp;$O$7))&gt;'Sch D. Workings'!H75,MIN('Sch D. Workings'!W182,'Sch D. Workings'!H75-'Sch C. Quarter Output (PR1)'!H81),'Sch D. Workings'!W182)))</f>
        <v>0</v>
      </c>
      <c r="O81" s="228">
        <f>'Sch D. Workings'!AC182</f>
        <v>0</v>
      </c>
      <c r="P81" s="82">
        <f>IFERROR(LOOKUP('Sch D. Workings'!Y182,$C$10:$C$14,$B$10:$B$14),0)</f>
        <v>0</v>
      </c>
      <c r="Q81" s="99">
        <f>COUNTIFS('Sch D. Workings'!Y182,"&gt;"&amp;'Sch D. Workings'!$H75)</f>
        <v>0</v>
      </c>
      <c r="R81" s="85"/>
      <c r="S81" s="78">
        <f>'Sch D. Workings'!AE182</f>
        <v>0</v>
      </c>
      <c r="T81" s="225">
        <f>IF(OR('Sch D. Workings'!D75="",$D$7&lt;=O$7),0,IF(OR(N81="Exceeded Cap",H81="Exceeded Cap",SUM(H81,N81)='Sch D. Workings'!H75),"Exceeded Cap",IF((SUMIFS('Sch A. Input'!I73:DX73,'Sch A. Input'!$I$14:$DX$14,"Total",'Sch A. Input'!$I$13:$DX$13,"&lt;="&amp;$U$7))&gt;'Sch D. Workings'!H75,MIN('Sch D. Workings'!AH182,'Sch D. Workings'!H75-H81-N81),'Sch D. Workings'!AH182)))</f>
        <v>0</v>
      </c>
      <c r="U81" s="228">
        <f>'Sch D. Workings'!AN182</f>
        <v>0</v>
      </c>
      <c r="V81" s="82">
        <f>IFERROR(LOOKUP('Sch D. Workings'!AJ182,$C$10:$C$14,$B$10:$B$14),0)</f>
        <v>0</v>
      </c>
      <c r="W81" s="99">
        <f>COUNTIFS('Sch D. Workings'!AJ182,"&gt;"&amp;'Sch D. Workings'!$H75)</f>
        <v>0</v>
      </c>
    </row>
    <row r="82" spans="3:23" x14ac:dyDescent="0.25">
      <c r="C82" s="81" t="str">
        <f>IF('Sch A. Input'!B74="","",'Sch A. Input'!B74)</f>
        <v/>
      </c>
      <c r="D82" s="81" t="str">
        <f>IF('Sch A. Input'!C74="","",'Sch A. Input'!C74)</f>
        <v/>
      </c>
      <c r="E82" s="85"/>
      <c r="F82" s="85"/>
      <c r="G82" s="99">
        <f>'Sch D. Workings'!I183</f>
        <v>0</v>
      </c>
      <c r="H82" s="227">
        <f>IF('Sch D. Workings'!D76="",0,(IF('Sch D. Workings'!H76=0,"Exceeded Cap",IF((SUMIFS('Sch A. Input'!I74:DX74,'Sch A. Input'!$I$14:$DX$14,"Total",'Sch A. Input'!$I$13:$DX$13,"&lt;="&amp;$I$7))&gt;'Sch D. Workings'!H76,MIN('Sch D. Workings'!L183,'Sch D. Workings'!H76),'Sch D. Workings'!L183))))</f>
        <v>0</v>
      </c>
      <c r="I82" s="228">
        <f>'Sch D. Workings'!R183</f>
        <v>0</v>
      </c>
      <c r="J82" s="82">
        <f>IFERROR(LOOKUP('Sch D. Workings'!N183,$C$10:$C$14,$B$10:$B$14),0)</f>
        <v>0</v>
      </c>
      <c r="K82" s="99">
        <f>COUNTIFS('Sch D. Workings'!N183,"&gt;"&amp;'Sch D. Workings'!H76)</f>
        <v>0</v>
      </c>
      <c r="L82" s="85"/>
      <c r="M82" s="78">
        <f>'Sch D. Workings'!T183</f>
        <v>0</v>
      </c>
      <c r="N82" s="225">
        <f>IF(OR('Sch D. Workings'!D76="",$D$7&lt;=I$7),0,IF(OR(H82="Exceeded Cap",H82='Sch D. Workings'!H76),"Exceeded cap",IF((SUMIFS('Sch A. Input'!I74:DX74,'Sch A. Input'!$I$14:$DX$14,"Total",'Sch A. Input'!$I$13:$DX$13,"&lt;="&amp;$O$7))&gt;'Sch D. Workings'!H76,MIN('Sch D. Workings'!W183,'Sch D. Workings'!H76-'Sch C. Quarter Output (PR1)'!H82),'Sch D. Workings'!W183)))</f>
        <v>0</v>
      </c>
      <c r="O82" s="228">
        <f>'Sch D. Workings'!AC183</f>
        <v>0</v>
      </c>
      <c r="P82" s="82">
        <f>IFERROR(LOOKUP('Sch D. Workings'!Y183,$C$10:$C$14,$B$10:$B$14),0)</f>
        <v>0</v>
      </c>
      <c r="Q82" s="99">
        <f>COUNTIFS('Sch D. Workings'!Y183,"&gt;"&amp;'Sch D. Workings'!$H76)</f>
        <v>0</v>
      </c>
      <c r="R82" s="85"/>
      <c r="S82" s="78">
        <f>'Sch D. Workings'!AE183</f>
        <v>0</v>
      </c>
      <c r="T82" s="225">
        <f>IF(OR('Sch D. Workings'!D76="",$D$7&lt;=O$7),0,IF(OR(N82="Exceeded Cap",H82="Exceeded Cap",SUM(H82,N82)='Sch D. Workings'!H76),"Exceeded Cap",IF((SUMIFS('Sch A. Input'!I74:DX74,'Sch A. Input'!$I$14:$DX$14,"Total",'Sch A. Input'!$I$13:$DX$13,"&lt;="&amp;$U$7))&gt;'Sch D. Workings'!H76,MIN('Sch D. Workings'!AH183,'Sch D. Workings'!H76-H82-N82),'Sch D. Workings'!AH183)))</f>
        <v>0</v>
      </c>
      <c r="U82" s="228">
        <f>'Sch D. Workings'!AN183</f>
        <v>0</v>
      </c>
      <c r="V82" s="82">
        <f>IFERROR(LOOKUP('Sch D. Workings'!AJ183,$C$10:$C$14,$B$10:$B$14),0)</f>
        <v>0</v>
      </c>
      <c r="W82" s="99">
        <f>COUNTIFS('Sch D. Workings'!AJ183,"&gt;"&amp;'Sch D. Workings'!$H76)</f>
        <v>0</v>
      </c>
    </row>
    <row r="83" spans="3:23" x14ac:dyDescent="0.25">
      <c r="C83" s="81" t="str">
        <f>IF('Sch A. Input'!B75="","",'Sch A. Input'!B75)</f>
        <v/>
      </c>
      <c r="D83" s="81" t="str">
        <f>IF('Sch A. Input'!C75="","",'Sch A. Input'!C75)</f>
        <v/>
      </c>
      <c r="E83" s="85"/>
      <c r="F83" s="85"/>
      <c r="G83" s="99">
        <f>'Sch D. Workings'!I184</f>
        <v>0</v>
      </c>
      <c r="H83" s="227">
        <f>IF('Sch D. Workings'!D77="",0,(IF('Sch D. Workings'!H77=0,"Exceeded Cap",IF((SUMIFS('Sch A. Input'!I75:DX75,'Sch A. Input'!$I$14:$DX$14,"Total",'Sch A. Input'!$I$13:$DX$13,"&lt;="&amp;$I$7))&gt;'Sch D. Workings'!H77,MIN('Sch D. Workings'!L184,'Sch D. Workings'!H77),'Sch D. Workings'!L184))))</f>
        <v>0</v>
      </c>
      <c r="I83" s="228">
        <f>'Sch D. Workings'!R184</f>
        <v>0</v>
      </c>
      <c r="J83" s="82">
        <f>IFERROR(LOOKUP('Sch D. Workings'!N184,$C$10:$C$14,$B$10:$B$14),0)</f>
        <v>0</v>
      </c>
      <c r="K83" s="99">
        <f>COUNTIFS('Sch D. Workings'!N184,"&gt;"&amp;'Sch D. Workings'!H77)</f>
        <v>0</v>
      </c>
      <c r="L83" s="85"/>
      <c r="M83" s="78">
        <f>'Sch D. Workings'!T184</f>
        <v>0</v>
      </c>
      <c r="N83" s="225">
        <f>IF(OR('Sch D. Workings'!D77="",$D$7&lt;=I$7),0,IF(OR(H83="Exceeded Cap",H83='Sch D. Workings'!H77),"Exceeded cap",IF((SUMIFS('Sch A. Input'!I75:DX75,'Sch A. Input'!$I$14:$DX$14,"Total",'Sch A. Input'!$I$13:$DX$13,"&lt;="&amp;$O$7))&gt;'Sch D. Workings'!H77,MIN('Sch D. Workings'!W184,'Sch D. Workings'!H77-'Sch C. Quarter Output (PR1)'!H83),'Sch D. Workings'!W184)))</f>
        <v>0</v>
      </c>
      <c r="O83" s="228">
        <f>'Sch D. Workings'!AC184</f>
        <v>0</v>
      </c>
      <c r="P83" s="82">
        <f>IFERROR(LOOKUP('Sch D. Workings'!Y184,$C$10:$C$14,$B$10:$B$14),0)</f>
        <v>0</v>
      </c>
      <c r="Q83" s="99">
        <f>COUNTIFS('Sch D. Workings'!Y184,"&gt;"&amp;'Sch D. Workings'!$H77)</f>
        <v>0</v>
      </c>
      <c r="R83" s="85"/>
      <c r="S83" s="78">
        <f>'Sch D. Workings'!AE184</f>
        <v>0</v>
      </c>
      <c r="T83" s="225">
        <f>IF(OR('Sch D. Workings'!D77="",$D$7&lt;=O$7),0,IF(OR(N83="Exceeded Cap",H83="Exceeded Cap",SUM(H83,N83)='Sch D. Workings'!H77),"Exceeded Cap",IF((SUMIFS('Sch A. Input'!I75:DX75,'Sch A. Input'!$I$14:$DX$14,"Total",'Sch A. Input'!$I$13:$DX$13,"&lt;="&amp;$U$7))&gt;'Sch D. Workings'!H77,MIN('Sch D. Workings'!AH184,'Sch D. Workings'!H77-H83-N83),'Sch D. Workings'!AH184)))</f>
        <v>0</v>
      </c>
      <c r="U83" s="228">
        <f>'Sch D. Workings'!AN184</f>
        <v>0</v>
      </c>
      <c r="V83" s="82">
        <f>IFERROR(LOOKUP('Sch D. Workings'!AJ184,$C$10:$C$14,$B$10:$B$14),0)</f>
        <v>0</v>
      </c>
      <c r="W83" s="99">
        <f>COUNTIFS('Sch D. Workings'!AJ184,"&gt;"&amp;'Sch D. Workings'!$H77)</f>
        <v>0</v>
      </c>
    </row>
    <row r="84" spans="3:23" x14ac:dyDescent="0.25">
      <c r="C84" s="81" t="str">
        <f>IF('Sch A. Input'!B76="","",'Sch A. Input'!B76)</f>
        <v/>
      </c>
      <c r="D84" s="81" t="str">
        <f>IF('Sch A. Input'!C76="","",'Sch A. Input'!C76)</f>
        <v/>
      </c>
      <c r="E84" s="85"/>
      <c r="F84" s="85"/>
      <c r="G84" s="99">
        <f>'Sch D. Workings'!I185</f>
        <v>0</v>
      </c>
      <c r="H84" s="227">
        <f>IF('Sch D. Workings'!D78="",0,(IF('Sch D. Workings'!H78=0,"Exceeded Cap",IF((SUMIFS('Sch A. Input'!I76:DX76,'Sch A. Input'!$I$14:$DX$14,"Total",'Sch A. Input'!$I$13:$DX$13,"&lt;="&amp;$I$7))&gt;'Sch D. Workings'!H78,MIN('Sch D. Workings'!L185,'Sch D. Workings'!H78),'Sch D. Workings'!L185))))</f>
        <v>0</v>
      </c>
      <c r="I84" s="228">
        <f>'Sch D. Workings'!R185</f>
        <v>0</v>
      </c>
      <c r="J84" s="82">
        <f>IFERROR(LOOKUP('Sch D. Workings'!N185,$C$10:$C$14,$B$10:$B$14),0)</f>
        <v>0</v>
      </c>
      <c r="K84" s="99">
        <f>COUNTIFS('Sch D. Workings'!N185,"&gt;"&amp;'Sch D. Workings'!H78)</f>
        <v>0</v>
      </c>
      <c r="L84" s="85"/>
      <c r="M84" s="78">
        <f>'Sch D. Workings'!T185</f>
        <v>0</v>
      </c>
      <c r="N84" s="225">
        <f>IF(OR('Sch D. Workings'!D78="",$D$7&lt;=I$7),0,IF(OR(H84="Exceeded Cap",H84='Sch D. Workings'!H78),"Exceeded cap",IF((SUMIFS('Sch A. Input'!I76:DX76,'Sch A. Input'!$I$14:$DX$14,"Total",'Sch A. Input'!$I$13:$DX$13,"&lt;="&amp;$O$7))&gt;'Sch D. Workings'!H78,MIN('Sch D. Workings'!W185,'Sch D. Workings'!H78-'Sch C. Quarter Output (PR1)'!H84),'Sch D. Workings'!W185)))</f>
        <v>0</v>
      </c>
      <c r="O84" s="228">
        <f>'Sch D. Workings'!AC185</f>
        <v>0</v>
      </c>
      <c r="P84" s="82">
        <f>IFERROR(LOOKUP('Sch D. Workings'!Y185,$C$10:$C$14,$B$10:$B$14),0)</f>
        <v>0</v>
      </c>
      <c r="Q84" s="99">
        <f>COUNTIFS('Sch D. Workings'!Y185,"&gt;"&amp;'Sch D. Workings'!$H78)</f>
        <v>0</v>
      </c>
      <c r="R84" s="85"/>
      <c r="S84" s="78">
        <f>'Sch D. Workings'!AE185</f>
        <v>0</v>
      </c>
      <c r="T84" s="225">
        <f>IF(OR('Sch D. Workings'!D78="",$D$7&lt;=O$7),0,IF(OR(N84="Exceeded Cap",H84="Exceeded Cap",SUM(H84,N84)='Sch D. Workings'!H78),"Exceeded Cap",IF((SUMIFS('Sch A. Input'!I76:DX76,'Sch A. Input'!$I$14:$DX$14,"Total",'Sch A. Input'!$I$13:$DX$13,"&lt;="&amp;$U$7))&gt;'Sch D. Workings'!H78,MIN('Sch D. Workings'!AH185,'Sch D. Workings'!H78-H84-N84),'Sch D. Workings'!AH185)))</f>
        <v>0</v>
      </c>
      <c r="U84" s="228">
        <f>'Sch D. Workings'!AN185</f>
        <v>0</v>
      </c>
      <c r="V84" s="82">
        <f>IFERROR(LOOKUP('Sch D. Workings'!AJ185,$C$10:$C$14,$B$10:$B$14),0)</f>
        <v>0</v>
      </c>
      <c r="W84" s="99">
        <f>COUNTIFS('Sch D. Workings'!AJ185,"&gt;"&amp;'Sch D. Workings'!$H78)</f>
        <v>0</v>
      </c>
    </row>
    <row r="85" spans="3:23" x14ac:dyDescent="0.25">
      <c r="C85" s="81" t="str">
        <f>IF('Sch A. Input'!B77="","",'Sch A. Input'!B77)</f>
        <v/>
      </c>
      <c r="D85" s="81" t="str">
        <f>IF('Sch A. Input'!C77="","",'Sch A. Input'!C77)</f>
        <v/>
      </c>
      <c r="E85" s="85"/>
      <c r="F85" s="85"/>
      <c r="G85" s="99">
        <f>'Sch D. Workings'!I186</f>
        <v>0</v>
      </c>
      <c r="H85" s="227">
        <f>IF('Sch D. Workings'!D79="",0,(IF('Sch D. Workings'!H79=0,"Exceeded Cap",IF((SUMIFS('Sch A. Input'!I77:DX77,'Sch A. Input'!$I$14:$DX$14,"Total",'Sch A. Input'!$I$13:$DX$13,"&lt;="&amp;$I$7))&gt;'Sch D. Workings'!H79,MIN('Sch D. Workings'!L186,'Sch D. Workings'!H79),'Sch D. Workings'!L186))))</f>
        <v>0</v>
      </c>
      <c r="I85" s="228">
        <f>'Sch D. Workings'!R186</f>
        <v>0</v>
      </c>
      <c r="J85" s="82">
        <f>IFERROR(LOOKUP('Sch D. Workings'!N186,$C$10:$C$14,$B$10:$B$14),0)</f>
        <v>0</v>
      </c>
      <c r="K85" s="99">
        <f>COUNTIFS('Sch D. Workings'!N186,"&gt;"&amp;'Sch D. Workings'!H79)</f>
        <v>0</v>
      </c>
      <c r="L85" s="85"/>
      <c r="M85" s="78">
        <f>'Sch D. Workings'!T186</f>
        <v>0</v>
      </c>
      <c r="N85" s="225">
        <f>IF(OR('Sch D. Workings'!D79="",$D$7&lt;=I$7),0,IF(OR(H85="Exceeded Cap",H85='Sch D. Workings'!H79),"Exceeded cap",IF((SUMIFS('Sch A. Input'!I77:DX77,'Sch A. Input'!$I$14:$DX$14,"Total",'Sch A. Input'!$I$13:$DX$13,"&lt;="&amp;$O$7))&gt;'Sch D. Workings'!H79,MIN('Sch D. Workings'!W186,'Sch D. Workings'!H79-'Sch C. Quarter Output (PR1)'!H85),'Sch D. Workings'!W186)))</f>
        <v>0</v>
      </c>
      <c r="O85" s="228">
        <f>'Sch D. Workings'!AC186</f>
        <v>0</v>
      </c>
      <c r="P85" s="82">
        <f>IFERROR(LOOKUP('Sch D. Workings'!Y186,$C$10:$C$14,$B$10:$B$14),0)</f>
        <v>0</v>
      </c>
      <c r="Q85" s="99">
        <f>COUNTIFS('Sch D. Workings'!Y186,"&gt;"&amp;'Sch D. Workings'!$H79)</f>
        <v>0</v>
      </c>
      <c r="R85" s="85"/>
      <c r="S85" s="78">
        <f>'Sch D. Workings'!AE186</f>
        <v>0</v>
      </c>
      <c r="T85" s="225">
        <f>IF(OR('Sch D. Workings'!D79="",$D$7&lt;=O$7),0,IF(OR(N85="Exceeded Cap",H85="Exceeded Cap",SUM(H85,N85)='Sch D. Workings'!H79),"Exceeded Cap",IF((SUMIFS('Sch A. Input'!I77:DX77,'Sch A. Input'!$I$14:$DX$14,"Total",'Sch A. Input'!$I$13:$DX$13,"&lt;="&amp;$U$7))&gt;'Sch D. Workings'!H79,MIN('Sch D. Workings'!AH186,'Sch D. Workings'!H79-H85-N85),'Sch D. Workings'!AH186)))</f>
        <v>0</v>
      </c>
      <c r="U85" s="228">
        <f>'Sch D. Workings'!AN186</f>
        <v>0</v>
      </c>
      <c r="V85" s="82">
        <f>IFERROR(LOOKUP('Sch D. Workings'!AJ186,$C$10:$C$14,$B$10:$B$14),0)</f>
        <v>0</v>
      </c>
      <c r="W85" s="99">
        <f>COUNTIFS('Sch D. Workings'!AJ186,"&gt;"&amp;'Sch D. Workings'!$H79)</f>
        <v>0</v>
      </c>
    </row>
    <row r="86" spans="3:23" x14ac:dyDescent="0.25">
      <c r="C86" s="81" t="str">
        <f>IF('Sch A. Input'!B78="","",'Sch A. Input'!B78)</f>
        <v/>
      </c>
      <c r="D86" s="81" t="str">
        <f>IF('Sch A. Input'!C78="","",'Sch A. Input'!C78)</f>
        <v/>
      </c>
      <c r="E86" s="85"/>
      <c r="F86" s="85"/>
      <c r="G86" s="99">
        <f>'Sch D. Workings'!I187</f>
        <v>0</v>
      </c>
      <c r="H86" s="227">
        <f>IF('Sch D. Workings'!D80="",0,(IF('Sch D. Workings'!H80=0,"Exceeded Cap",IF((SUMIFS('Sch A. Input'!I78:DX78,'Sch A. Input'!$I$14:$DX$14,"Total",'Sch A. Input'!$I$13:$DX$13,"&lt;="&amp;$I$7))&gt;'Sch D. Workings'!H80,MIN('Sch D. Workings'!L187,'Sch D. Workings'!H80),'Sch D. Workings'!L187))))</f>
        <v>0</v>
      </c>
      <c r="I86" s="228">
        <f>'Sch D. Workings'!R187</f>
        <v>0</v>
      </c>
      <c r="J86" s="82">
        <f>IFERROR(LOOKUP('Sch D. Workings'!N187,$C$10:$C$14,$B$10:$B$14),0)</f>
        <v>0</v>
      </c>
      <c r="K86" s="99">
        <f>COUNTIFS('Sch D. Workings'!N187,"&gt;"&amp;'Sch D. Workings'!H80)</f>
        <v>0</v>
      </c>
      <c r="L86" s="85"/>
      <c r="M86" s="78">
        <f>'Sch D. Workings'!T187</f>
        <v>0</v>
      </c>
      <c r="N86" s="225">
        <f>IF(OR('Sch D. Workings'!D80="",$D$7&lt;=I$7),0,IF(OR(H86="Exceeded Cap",H86='Sch D. Workings'!H80),"Exceeded cap",IF((SUMIFS('Sch A. Input'!I78:DX78,'Sch A. Input'!$I$14:$DX$14,"Total",'Sch A. Input'!$I$13:$DX$13,"&lt;="&amp;$O$7))&gt;'Sch D. Workings'!H80,MIN('Sch D. Workings'!W187,'Sch D. Workings'!H80-'Sch C. Quarter Output (PR1)'!H86),'Sch D. Workings'!W187)))</f>
        <v>0</v>
      </c>
      <c r="O86" s="228">
        <f>'Sch D. Workings'!AC187</f>
        <v>0</v>
      </c>
      <c r="P86" s="82">
        <f>IFERROR(LOOKUP('Sch D. Workings'!Y187,$C$10:$C$14,$B$10:$B$14),0)</f>
        <v>0</v>
      </c>
      <c r="Q86" s="99">
        <f>COUNTIFS('Sch D. Workings'!Y187,"&gt;"&amp;'Sch D. Workings'!$H80)</f>
        <v>0</v>
      </c>
      <c r="R86" s="85"/>
      <c r="S86" s="78">
        <f>'Sch D. Workings'!AE187</f>
        <v>0</v>
      </c>
      <c r="T86" s="225">
        <f>IF(OR('Sch D. Workings'!D80="",$D$7&lt;=O$7),0,IF(OR(N86="Exceeded Cap",H86="Exceeded Cap",SUM(H86,N86)='Sch D. Workings'!H80),"Exceeded Cap",IF((SUMIFS('Sch A. Input'!I78:DX78,'Sch A. Input'!$I$14:$DX$14,"Total",'Sch A. Input'!$I$13:$DX$13,"&lt;="&amp;$U$7))&gt;'Sch D. Workings'!H80,MIN('Sch D. Workings'!AH187,'Sch D. Workings'!H80-H86-N86),'Sch D. Workings'!AH187)))</f>
        <v>0</v>
      </c>
      <c r="U86" s="228">
        <f>'Sch D. Workings'!AN187</f>
        <v>0</v>
      </c>
      <c r="V86" s="82">
        <f>IFERROR(LOOKUP('Sch D. Workings'!AJ187,$C$10:$C$14,$B$10:$B$14),0)</f>
        <v>0</v>
      </c>
      <c r="W86" s="99">
        <f>COUNTIFS('Sch D. Workings'!AJ187,"&gt;"&amp;'Sch D. Workings'!$H80)</f>
        <v>0</v>
      </c>
    </row>
    <row r="87" spans="3:23" x14ac:dyDescent="0.25">
      <c r="C87" s="81" t="str">
        <f>IF('Sch A. Input'!B79="","",'Sch A. Input'!B79)</f>
        <v/>
      </c>
      <c r="D87" s="81" t="str">
        <f>IF('Sch A. Input'!C79="","",'Sch A. Input'!C79)</f>
        <v/>
      </c>
      <c r="E87" s="85"/>
      <c r="F87" s="85"/>
      <c r="G87" s="99">
        <f>'Sch D. Workings'!I188</f>
        <v>0</v>
      </c>
      <c r="H87" s="227">
        <f>IF('Sch D. Workings'!D81="",0,(IF('Sch D. Workings'!H81=0,"Exceeded Cap",IF((SUMIFS('Sch A. Input'!I79:DX79,'Sch A. Input'!$I$14:$DX$14,"Total",'Sch A. Input'!$I$13:$DX$13,"&lt;="&amp;$I$7))&gt;'Sch D. Workings'!H81,MIN('Sch D. Workings'!L188,'Sch D. Workings'!H81),'Sch D. Workings'!L188))))</f>
        <v>0</v>
      </c>
      <c r="I87" s="228">
        <f>'Sch D. Workings'!R188</f>
        <v>0</v>
      </c>
      <c r="J87" s="82">
        <f>IFERROR(LOOKUP('Sch D. Workings'!N188,$C$10:$C$14,$B$10:$B$14),0)</f>
        <v>0</v>
      </c>
      <c r="K87" s="99">
        <f>COUNTIFS('Sch D. Workings'!N188,"&gt;"&amp;'Sch D. Workings'!H81)</f>
        <v>0</v>
      </c>
      <c r="L87" s="85"/>
      <c r="M87" s="78">
        <f>'Sch D. Workings'!T188</f>
        <v>0</v>
      </c>
      <c r="N87" s="225">
        <f>IF(OR('Sch D. Workings'!D81="",$D$7&lt;=I$7),0,IF(OR(H87="Exceeded Cap",H87='Sch D. Workings'!H81),"Exceeded cap",IF((SUMIFS('Sch A. Input'!I79:DX79,'Sch A. Input'!$I$14:$DX$14,"Total",'Sch A. Input'!$I$13:$DX$13,"&lt;="&amp;$O$7))&gt;'Sch D. Workings'!H81,MIN('Sch D. Workings'!W188,'Sch D. Workings'!H81-'Sch C. Quarter Output (PR1)'!H87),'Sch D. Workings'!W188)))</f>
        <v>0</v>
      </c>
      <c r="O87" s="228">
        <f>'Sch D. Workings'!AC188</f>
        <v>0</v>
      </c>
      <c r="P87" s="82">
        <f>IFERROR(LOOKUP('Sch D. Workings'!Y188,$C$10:$C$14,$B$10:$B$14),0)</f>
        <v>0</v>
      </c>
      <c r="Q87" s="99">
        <f>COUNTIFS('Sch D. Workings'!Y188,"&gt;"&amp;'Sch D. Workings'!$H81)</f>
        <v>0</v>
      </c>
      <c r="R87" s="85"/>
      <c r="S87" s="78">
        <f>'Sch D. Workings'!AE188</f>
        <v>0</v>
      </c>
      <c r="T87" s="225">
        <f>IF(OR('Sch D. Workings'!D81="",$D$7&lt;=O$7),0,IF(OR(N87="Exceeded Cap",H87="Exceeded Cap",SUM(H87,N87)='Sch D. Workings'!H81),"Exceeded Cap",IF((SUMIFS('Sch A. Input'!I79:DX79,'Sch A. Input'!$I$14:$DX$14,"Total",'Sch A. Input'!$I$13:$DX$13,"&lt;="&amp;$U$7))&gt;'Sch D. Workings'!H81,MIN('Sch D. Workings'!AH188,'Sch D. Workings'!H81-H87-N87),'Sch D. Workings'!AH188)))</f>
        <v>0</v>
      </c>
      <c r="U87" s="228">
        <f>'Sch D. Workings'!AN188</f>
        <v>0</v>
      </c>
      <c r="V87" s="82">
        <f>IFERROR(LOOKUP('Sch D. Workings'!AJ188,$C$10:$C$14,$B$10:$B$14),0)</f>
        <v>0</v>
      </c>
      <c r="W87" s="99">
        <f>COUNTIFS('Sch D. Workings'!AJ188,"&gt;"&amp;'Sch D. Workings'!$H81)</f>
        <v>0</v>
      </c>
    </row>
    <row r="88" spans="3:23" x14ac:dyDescent="0.25">
      <c r="C88" s="81" t="str">
        <f>IF('Sch A. Input'!B80="","",'Sch A. Input'!B80)</f>
        <v/>
      </c>
      <c r="D88" s="81" t="str">
        <f>IF('Sch A. Input'!C80="","",'Sch A. Input'!C80)</f>
        <v/>
      </c>
      <c r="E88" s="85"/>
      <c r="F88" s="85"/>
      <c r="G88" s="99">
        <f>'Sch D. Workings'!I189</f>
        <v>0</v>
      </c>
      <c r="H88" s="227">
        <f>IF('Sch D. Workings'!D82="",0,(IF('Sch D. Workings'!H82=0,"Exceeded Cap",IF((SUMIFS('Sch A. Input'!I80:DX80,'Sch A. Input'!$I$14:$DX$14,"Total",'Sch A. Input'!$I$13:$DX$13,"&lt;="&amp;$I$7))&gt;'Sch D. Workings'!H82,MIN('Sch D. Workings'!L189,'Sch D. Workings'!H82),'Sch D. Workings'!L189))))</f>
        <v>0</v>
      </c>
      <c r="I88" s="228">
        <f>'Sch D. Workings'!R189</f>
        <v>0</v>
      </c>
      <c r="J88" s="82">
        <f>IFERROR(LOOKUP('Sch D. Workings'!N189,$C$10:$C$14,$B$10:$B$14),0)</f>
        <v>0</v>
      </c>
      <c r="K88" s="99">
        <f>COUNTIFS('Sch D. Workings'!N189,"&gt;"&amp;'Sch D. Workings'!H82)</f>
        <v>0</v>
      </c>
      <c r="L88" s="85"/>
      <c r="M88" s="78">
        <f>'Sch D. Workings'!T189</f>
        <v>0</v>
      </c>
      <c r="N88" s="225">
        <f>IF(OR('Sch D. Workings'!D82="",$D$7&lt;=I$7),0,IF(OR(H88="Exceeded Cap",H88='Sch D. Workings'!H82),"Exceeded cap",IF((SUMIFS('Sch A. Input'!I80:DX80,'Sch A. Input'!$I$14:$DX$14,"Total",'Sch A. Input'!$I$13:$DX$13,"&lt;="&amp;$O$7))&gt;'Sch D. Workings'!H82,MIN('Sch D. Workings'!W189,'Sch D. Workings'!H82-'Sch C. Quarter Output (PR1)'!H88),'Sch D. Workings'!W189)))</f>
        <v>0</v>
      </c>
      <c r="O88" s="228">
        <f>'Sch D. Workings'!AC189</f>
        <v>0</v>
      </c>
      <c r="P88" s="82">
        <f>IFERROR(LOOKUP('Sch D. Workings'!Y189,$C$10:$C$14,$B$10:$B$14),0)</f>
        <v>0</v>
      </c>
      <c r="Q88" s="99">
        <f>COUNTIFS('Sch D. Workings'!Y189,"&gt;"&amp;'Sch D. Workings'!$H82)</f>
        <v>0</v>
      </c>
      <c r="R88" s="85"/>
      <c r="S88" s="78">
        <f>'Sch D. Workings'!AE189</f>
        <v>0</v>
      </c>
      <c r="T88" s="225">
        <f>IF(OR('Sch D. Workings'!D82="",$D$7&lt;=O$7),0,IF(OR(N88="Exceeded Cap",H88="Exceeded Cap",SUM(H88,N88)='Sch D. Workings'!H82),"Exceeded Cap",IF((SUMIFS('Sch A. Input'!I80:DX80,'Sch A. Input'!$I$14:$DX$14,"Total",'Sch A. Input'!$I$13:$DX$13,"&lt;="&amp;$U$7))&gt;'Sch D. Workings'!H82,MIN('Sch D. Workings'!AH189,'Sch D. Workings'!H82-H88-N88),'Sch D. Workings'!AH189)))</f>
        <v>0</v>
      </c>
      <c r="U88" s="228">
        <f>'Sch D. Workings'!AN189</f>
        <v>0</v>
      </c>
      <c r="V88" s="82">
        <f>IFERROR(LOOKUP('Sch D. Workings'!AJ189,$C$10:$C$14,$B$10:$B$14),0)</f>
        <v>0</v>
      </c>
      <c r="W88" s="99">
        <f>COUNTIFS('Sch D. Workings'!AJ189,"&gt;"&amp;'Sch D. Workings'!$H82)</f>
        <v>0</v>
      </c>
    </row>
    <row r="89" spans="3:23" x14ac:dyDescent="0.25">
      <c r="C89" s="81" t="str">
        <f>IF('Sch A. Input'!B81="","",'Sch A. Input'!B81)</f>
        <v/>
      </c>
      <c r="D89" s="81" t="str">
        <f>IF('Sch A. Input'!C81="","",'Sch A. Input'!C81)</f>
        <v/>
      </c>
      <c r="E89" s="85"/>
      <c r="F89" s="85"/>
      <c r="G89" s="99">
        <f>'Sch D. Workings'!I190</f>
        <v>0</v>
      </c>
      <c r="H89" s="227">
        <f>IF('Sch D. Workings'!D83="",0,(IF('Sch D. Workings'!H83=0,"Exceeded Cap",IF((SUMIFS('Sch A. Input'!I81:DX81,'Sch A. Input'!$I$14:$DX$14,"Total",'Sch A. Input'!$I$13:$DX$13,"&lt;="&amp;$I$7))&gt;'Sch D. Workings'!H83,MIN('Sch D. Workings'!L190,'Sch D. Workings'!H83),'Sch D. Workings'!L190))))</f>
        <v>0</v>
      </c>
      <c r="I89" s="228">
        <f>'Sch D. Workings'!R190</f>
        <v>0</v>
      </c>
      <c r="J89" s="82">
        <f>IFERROR(LOOKUP('Sch D. Workings'!N190,$C$10:$C$14,$B$10:$B$14),0)</f>
        <v>0</v>
      </c>
      <c r="K89" s="99">
        <f>COUNTIFS('Sch D. Workings'!N190,"&gt;"&amp;'Sch D. Workings'!H83)</f>
        <v>0</v>
      </c>
      <c r="L89" s="85"/>
      <c r="M89" s="78">
        <f>'Sch D. Workings'!T190</f>
        <v>0</v>
      </c>
      <c r="N89" s="225">
        <f>IF(OR('Sch D. Workings'!D83="",$D$7&lt;=I$7),0,IF(OR(H89="Exceeded Cap",H89='Sch D. Workings'!H83),"Exceeded cap",IF((SUMIFS('Sch A. Input'!I81:DX81,'Sch A. Input'!$I$14:$DX$14,"Total",'Sch A. Input'!$I$13:$DX$13,"&lt;="&amp;$O$7))&gt;'Sch D. Workings'!H83,MIN('Sch D. Workings'!W190,'Sch D. Workings'!H83-'Sch C. Quarter Output (PR1)'!H89),'Sch D. Workings'!W190)))</f>
        <v>0</v>
      </c>
      <c r="O89" s="228">
        <f>'Sch D. Workings'!AC190</f>
        <v>0</v>
      </c>
      <c r="P89" s="82">
        <f>IFERROR(LOOKUP('Sch D. Workings'!Y190,$C$10:$C$14,$B$10:$B$14),0)</f>
        <v>0</v>
      </c>
      <c r="Q89" s="99">
        <f>COUNTIFS('Sch D. Workings'!Y190,"&gt;"&amp;'Sch D. Workings'!$H83)</f>
        <v>0</v>
      </c>
      <c r="R89" s="85"/>
      <c r="S89" s="78">
        <f>'Sch D. Workings'!AE190</f>
        <v>0</v>
      </c>
      <c r="T89" s="225">
        <f>IF(OR('Sch D. Workings'!D83="",$D$7&lt;=O$7),0,IF(OR(N89="Exceeded Cap",H89="Exceeded Cap",SUM(H89,N89)='Sch D. Workings'!H83),"Exceeded Cap",IF((SUMIFS('Sch A. Input'!I81:DX81,'Sch A. Input'!$I$14:$DX$14,"Total",'Sch A. Input'!$I$13:$DX$13,"&lt;="&amp;$U$7))&gt;'Sch D. Workings'!H83,MIN('Sch D. Workings'!AH190,'Sch D. Workings'!H83-H89-N89),'Sch D. Workings'!AH190)))</f>
        <v>0</v>
      </c>
      <c r="U89" s="228">
        <f>'Sch D. Workings'!AN190</f>
        <v>0</v>
      </c>
      <c r="V89" s="82">
        <f>IFERROR(LOOKUP('Sch D. Workings'!AJ190,$C$10:$C$14,$B$10:$B$14),0)</f>
        <v>0</v>
      </c>
      <c r="W89" s="99">
        <f>COUNTIFS('Sch D. Workings'!AJ190,"&gt;"&amp;'Sch D. Workings'!$H83)</f>
        <v>0</v>
      </c>
    </row>
    <row r="90" spans="3:23" x14ac:dyDescent="0.25">
      <c r="C90" s="81" t="str">
        <f>IF('Sch A. Input'!B82="","",'Sch A. Input'!B82)</f>
        <v/>
      </c>
      <c r="D90" s="81" t="str">
        <f>IF('Sch A. Input'!C82="","",'Sch A. Input'!C82)</f>
        <v/>
      </c>
      <c r="E90" s="85"/>
      <c r="F90" s="85"/>
      <c r="G90" s="99">
        <f>'Sch D. Workings'!I191</f>
        <v>0</v>
      </c>
      <c r="H90" s="227">
        <f>IF('Sch D. Workings'!D84="",0,(IF('Sch D. Workings'!H84=0,"Exceeded Cap",IF((SUMIFS('Sch A. Input'!I82:DX82,'Sch A. Input'!$I$14:$DX$14,"Total",'Sch A. Input'!$I$13:$DX$13,"&lt;="&amp;$I$7))&gt;'Sch D. Workings'!H84,MIN('Sch D. Workings'!L191,'Sch D. Workings'!H84),'Sch D. Workings'!L191))))</f>
        <v>0</v>
      </c>
      <c r="I90" s="228">
        <f>'Sch D. Workings'!R191</f>
        <v>0</v>
      </c>
      <c r="J90" s="82">
        <f>IFERROR(LOOKUP('Sch D. Workings'!N191,$C$10:$C$14,$B$10:$B$14),0)</f>
        <v>0</v>
      </c>
      <c r="K90" s="99">
        <f>COUNTIFS('Sch D. Workings'!N191,"&gt;"&amp;'Sch D. Workings'!H84)</f>
        <v>0</v>
      </c>
      <c r="L90" s="85"/>
      <c r="M90" s="78">
        <f>'Sch D. Workings'!T191</f>
        <v>0</v>
      </c>
      <c r="N90" s="225">
        <f>IF(OR('Sch D. Workings'!D84="",$D$7&lt;=I$7),0,IF(OR(H90="Exceeded Cap",H90='Sch D. Workings'!H84),"Exceeded cap",IF((SUMIFS('Sch A. Input'!I82:DX82,'Sch A. Input'!$I$14:$DX$14,"Total",'Sch A. Input'!$I$13:$DX$13,"&lt;="&amp;$O$7))&gt;'Sch D. Workings'!H84,MIN('Sch D. Workings'!W191,'Sch D. Workings'!H84-'Sch C. Quarter Output (PR1)'!H90),'Sch D. Workings'!W191)))</f>
        <v>0</v>
      </c>
      <c r="O90" s="228">
        <f>'Sch D. Workings'!AC191</f>
        <v>0</v>
      </c>
      <c r="P90" s="82">
        <f>IFERROR(LOOKUP('Sch D. Workings'!Y191,$C$10:$C$14,$B$10:$B$14),0)</f>
        <v>0</v>
      </c>
      <c r="Q90" s="99">
        <f>COUNTIFS('Sch D. Workings'!Y191,"&gt;"&amp;'Sch D. Workings'!$H84)</f>
        <v>0</v>
      </c>
      <c r="R90" s="85"/>
      <c r="S90" s="78">
        <f>'Sch D. Workings'!AE191</f>
        <v>0</v>
      </c>
      <c r="T90" s="225">
        <f>IF(OR('Sch D. Workings'!D84="",$D$7&lt;=O$7),0,IF(OR(N90="Exceeded Cap",H90="Exceeded Cap",SUM(H90,N90)='Sch D. Workings'!H84),"Exceeded Cap",IF((SUMIFS('Sch A. Input'!I82:DX82,'Sch A. Input'!$I$14:$DX$14,"Total",'Sch A. Input'!$I$13:$DX$13,"&lt;="&amp;$U$7))&gt;'Sch D. Workings'!H84,MIN('Sch D. Workings'!AH191,'Sch D. Workings'!H84-H90-N90),'Sch D. Workings'!AH191)))</f>
        <v>0</v>
      </c>
      <c r="U90" s="228">
        <f>'Sch D. Workings'!AN191</f>
        <v>0</v>
      </c>
      <c r="V90" s="82">
        <f>IFERROR(LOOKUP('Sch D. Workings'!AJ191,$C$10:$C$14,$B$10:$B$14),0)</f>
        <v>0</v>
      </c>
      <c r="W90" s="99">
        <f>COUNTIFS('Sch D. Workings'!AJ191,"&gt;"&amp;'Sch D. Workings'!$H84)</f>
        <v>0</v>
      </c>
    </row>
    <row r="91" spans="3:23" x14ac:dyDescent="0.25">
      <c r="C91" s="81" t="str">
        <f>IF('Sch A. Input'!B83="","",'Sch A. Input'!B83)</f>
        <v/>
      </c>
      <c r="D91" s="81" t="str">
        <f>IF('Sch A. Input'!C83="","",'Sch A. Input'!C83)</f>
        <v/>
      </c>
      <c r="E91" s="85"/>
      <c r="F91" s="85"/>
      <c r="G91" s="99">
        <f>'Sch D. Workings'!I192</f>
        <v>0</v>
      </c>
      <c r="H91" s="227">
        <f>IF('Sch D. Workings'!D85="",0,(IF('Sch D. Workings'!H85=0,"Exceeded Cap",IF((SUMIFS('Sch A. Input'!I83:DX83,'Sch A. Input'!$I$14:$DX$14,"Total",'Sch A. Input'!$I$13:$DX$13,"&lt;="&amp;$I$7))&gt;'Sch D. Workings'!H85,MIN('Sch D. Workings'!L192,'Sch D. Workings'!H85),'Sch D. Workings'!L192))))</f>
        <v>0</v>
      </c>
      <c r="I91" s="228">
        <f>'Sch D. Workings'!R192</f>
        <v>0</v>
      </c>
      <c r="J91" s="82">
        <f>IFERROR(LOOKUP('Sch D. Workings'!N192,$C$10:$C$14,$B$10:$B$14),0)</f>
        <v>0</v>
      </c>
      <c r="K91" s="99">
        <f>COUNTIFS('Sch D. Workings'!N192,"&gt;"&amp;'Sch D. Workings'!H85)</f>
        <v>0</v>
      </c>
      <c r="L91" s="85"/>
      <c r="M91" s="78">
        <f>'Sch D. Workings'!T192</f>
        <v>0</v>
      </c>
      <c r="N91" s="225">
        <f>IF(OR('Sch D. Workings'!D85="",$D$7&lt;=I$7),0,IF(OR(H91="Exceeded Cap",H91='Sch D. Workings'!H85),"Exceeded cap",IF((SUMIFS('Sch A. Input'!I83:DX83,'Sch A. Input'!$I$14:$DX$14,"Total",'Sch A. Input'!$I$13:$DX$13,"&lt;="&amp;$O$7))&gt;'Sch D. Workings'!H85,MIN('Sch D. Workings'!W192,'Sch D. Workings'!H85-'Sch C. Quarter Output (PR1)'!H91),'Sch D. Workings'!W192)))</f>
        <v>0</v>
      </c>
      <c r="O91" s="228">
        <f>'Sch D. Workings'!AC192</f>
        <v>0</v>
      </c>
      <c r="P91" s="82">
        <f>IFERROR(LOOKUP('Sch D. Workings'!Y192,$C$10:$C$14,$B$10:$B$14),0)</f>
        <v>0</v>
      </c>
      <c r="Q91" s="99">
        <f>COUNTIFS('Sch D. Workings'!Y192,"&gt;"&amp;'Sch D. Workings'!$H85)</f>
        <v>0</v>
      </c>
      <c r="R91" s="85"/>
      <c r="S91" s="78">
        <f>'Sch D. Workings'!AE192</f>
        <v>0</v>
      </c>
      <c r="T91" s="225">
        <f>IF(OR('Sch D. Workings'!D85="",$D$7&lt;=O$7),0,IF(OR(N91="Exceeded Cap",H91="Exceeded Cap",SUM(H91,N91)='Sch D. Workings'!H85),"Exceeded Cap",IF((SUMIFS('Sch A. Input'!I83:DX83,'Sch A. Input'!$I$14:$DX$14,"Total",'Sch A. Input'!$I$13:$DX$13,"&lt;="&amp;$U$7))&gt;'Sch D. Workings'!H85,MIN('Sch D. Workings'!AH192,'Sch D. Workings'!H85-H91-N91),'Sch D. Workings'!AH192)))</f>
        <v>0</v>
      </c>
      <c r="U91" s="228">
        <f>'Sch D. Workings'!AN192</f>
        <v>0</v>
      </c>
      <c r="V91" s="82">
        <f>IFERROR(LOOKUP('Sch D. Workings'!AJ192,$C$10:$C$14,$B$10:$B$14),0)</f>
        <v>0</v>
      </c>
      <c r="W91" s="99">
        <f>COUNTIFS('Sch D. Workings'!AJ192,"&gt;"&amp;'Sch D. Workings'!$H85)</f>
        <v>0</v>
      </c>
    </row>
    <row r="92" spans="3:23" x14ac:dyDescent="0.25">
      <c r="C92" s="81" t="str">
        <f>IF('Sch A. Input'!B84="","",'Sch A. Input'!B84)</f>
        <v/>
      </c>
      <c r="D92" s="81" t="str">
        <f>IF('Sch A. Input'!C84="","",'Sch A. Input'!C84)</f>
        <v/>
      </c>
      <c r="E92" s="85"/>
      <c r="F92" s="85"/>
      <c r="G92" s="99">
        <f>'Sch D. Workings'!I193</f>
        <v>0</v>
      </c>
      <c r="H92" s="227">
        <f>IF('Sch D. Workings'!D86="",0,(IF('Sch D. Workings'!H86=0,"Exceeded Cap",IF((SUMIFS('Sch A. Input'!I84:DX84,'Sch A. Input'!$I$14:$DX$14,"Total",'Sch A. Input'!$I$13:$DX$13,"&lt;="&amp;$I$7))&gt;'Sch D. Workings'!H86,MIN('Sch D. Workings'!L193,'Sch D. Workings'!H86),'Sch D. Workings'!L193))))</f>
        <v>0</v>
      </c>
      <c r="I92" s="228">
        <f>'Sch D. Workings'!R193</f>
        <v>0</v>
      </c>
      <c r="J92" s="82">
        <f>IFERROR(LOOKUP('Sch D. Workings'!N193,$C$10:$C$14,$B$10:$B$14),0)</f>
        <v>0</v>
      </c>
      <c r="K92" s="99">
        <f>COUNTIFS('Sch D. Workings'!N193,"&gt;"&amp;'Sch D. Workings'!H86)</f>
        <v>0</v>
      </c>
      <c r="L92" s="85"/>
      <c r="M92" s="78">
        <f>'Sch D. Workings'!T193</f>
        <v>0</v>
      </c>
      <c r="N92" s="225">
        <f>IF(OR('Sch D. Workings'!D86="",$D$7&lt;=I$7),0,IF(OR(H92="Exceeded Cap",H92='Sch D. Workings'!H86),"Exceeded cap",IF((SUMIFS('Sch A. Input'!I84:DX84,'Sch A. Input'!$I$14:$DX$14,"Total",'Sch A. Input'!$I$13:$DX$13,"&lt;="&amp;$O$7))&gt;'Sch D. Workings'!H86,MIN('Sch D. Workings'!W193,'Sch D. Workings'!H86-'Sch C. Quarter Output (PR1)'!H92),'Sch D. Workings'!W193)))</f>
        <v>0</v>
      </c>
      <c r="O92" s="228">
        <f>'Sch D. Workings'!AC193</f>
        <v>0</v>
      </c>
      <c r="P92" s="82">
        <f>IFERROR(LOOKUP('Sch D. Workings'!Y193,$C$10:$C$14,$B$10:$B$14),0)</f>
        <v>0</v>
      </c>
      <c r="Q92" s="99">
        <f>COUNTIFS('Sch D. Workings'!Y193,"&gt;"&amp;'Sch D. Workings'!$H86)</f>
        <v>0</v>
      </c>
      <c r="R92" s="85"/>
      <c r="S92" s="78">
        <f>'Sch D. Workings'!AE193</f>
        <v>0</v>
      </c>
      <c r="T92" s="225">
        <f>IF(OR('Sch D. Workings'!D86="",$D$7&lt;=O$7),0,IF(OR(N92="Exceeded Cap",H92="Exceeded Cap",SUM(H92,N92)='Sch D. Workings'!H86),"Exceeded Cap",IF((SUMIFS('Sch A. Input'!I84:DX84,'Sch A. Input'!$I$14:$DX$14,"Total",'Sch A. Input'!$I$13:$DX$13,"&lt;="&amp;$U$7))&gt;'Sch D. Workings'!H86,MIN('Sch D. Workings'!AH193,'Sch D. Workings'!H86-H92-N92),'Sch D. Workings'!AH193)))</f>
        <v>0</v>
      </c>
      <c r="U92" s="228">
        <f>'Sch D. Workings'!AN193</f>
        <v>0</v>
      </c>
      <c r="V92" s="82">
        <f>IFERROR(LOOKUP('Sch D. Workings'!AJ193,$C$10:$C$14,$B$10:$B$14),0)</f>
        <v>0</v>
      </c>
      <c r="W92" s="99">
        <f>COUNTIFS('Sch D. Workings'!AJ193,"&gt;"&amp;'Sch D. Workings'!$H86)</f>
        <v>0</v>
      </c>
    </row>
    <row r="93" spans="3:23" x14ac:dyDescent="0.25">
      <c r="C93" s="81" t="str">
        <f>IF('Sch A. Input'!B85="","",'Sch A. Input'!B85)</f>
        <v/>
      </c>
      <c r="D93" s="81" t="str">
        <f>IF('Sch A. Input'!C85="","",'Sch A. Input'!C85)</f>
        <v/>
      </c>
      <c r="E93" s="85"/>
      <c r="F93" s="85"/>
      <c r="G93" s="99">
        <f>'Sch D. Workings'!I194</f>
        <v>0</v>
      </c>
      <c r="H93" s="227">
        <f>IF('Sch D. Workings'!D87="",0,(IF('Sch D. Workings'!H87=0,"Exceeded Cap",IF((SUMIFS('Sch A. Input'!I85:DX85,'Sch A. Input'!$I$14:$DX$14,"Total",'Sch A. Input'!$I$13:$DX$13,"&lt;="&amp;$I$7))&gt;'Sch D. Workings'!H87,MIN('Sch D. Workings'!L194,'Sch D. Workings'!H87),'Sch D. Workings'!L194))))</f>
        <v>0</v>
      </c>
      <c r="I93" s="228">
        <f>'Sch D. Workings'!R194</f>
        <v>0</v>
      </c>
      <c r="J93" s="82">
        <f>IFERROR(LOOKUP('Sch D. Workings'!N194,$C$10:$C$14,$B$10:$B$14),0)</f>
        <v>0</v>
      </c>
      <c r="K93" s="99">
        <f>COUNTIFS('Sch D. Workings'!N194,"&gt;"&amp;'Sch D. Workings'!H87)</f>
        <v>0</v>
      </c>
      <c r="L93" s="85"/>
      <c r="M93" s="78">
        <f>'Sch D. Workings'!T194</f>
        <v>0</v>
      </c>
      <c r="N93" s="225">
        <f>IF(OR('Sch D. Workings'!D87="",$D$7&lt;=I$7),0,IF(OR(H93="Exceeded Cap",H93='Sch D. Workings'!H87),"Exceeded cap",IF((SUMIFS('Sch A. Input'!I85:DX85,'Sch A. Input'!$I$14:$DX$14,"Total",'Sch A. Input'!$I$13:$DX$13,"&lt;="&amp;$O$7))&gt;'Sch D. Workings'!H87,MIN('Sch D. Workings'!W194,'Sch D. Workings'!H87-'Sch C. Quarter Output (PR1)'!H93),'Sch D. Workings'!W194)))</f>
        <v>0</v>
      </c>
      <c r="O93" s="228">
        <f>'Sch D. Workings'!AC194</f>
        <v>0</v>
      </c>
      <c r="P93" s="82">
        <f>IFERROR(LOOKUP('Sch D. Workings'!Y194,$C$10:$C$14,$B$10:$B$14),0)</f>
        <v>0</v>
      </c>
      <c r="Q93" s="99">
        <f>COUNTIFS('Sch D. Workings'!Y194,"&gt;"&amp;'Sch D. Workings'!$H87)</f>
        <v>0</v>
      </c>
      <c r="R93" s="85"/>
      <c r="S93" s="78">
        <f>'Sch D. Workings'!AE194</f>
        <v>0</v>
      </c>
      <c r="T93" s="225">
        <f>IF(OR('Sch D. Workings'!D87="",$D$7&lt;=O$7),0,IF(OR(N93="Exceeded Cap",H93="Exceeded Cap",SUM(H93,N93)='Sch D. Workings'!H87),"Exceeded Cap",IF((SUMIFS('Sch A. Input'!I85:DX85,'Sch A. Input'!$I$14:$DX$14,"Total",'Sch A. Input'!$I$13:$DX$13,"&lt;="&amp;$U$7))&gt;'Sch D. Workings'!H87,MIN('Sch D. Workings'!AH194,'Sch D. Workings'!H87-H93-N93),'Sch D. Workings'!AH194)))</f>
        <v>0</v>
      </c>
      <c r="U93" s="228">
        <f>'Sch D. Workings'!AN194</f>
        <v>0</v>
      </c>
      <c r="V93" s="82">
        <f>IFERROR(LOOKUP('Sch D. Workings'!AJ194,$C$10:$C$14,$B$10:$B$14),0)</f>
        <v>0</v>
      </c>
      <c r="W93" s="99">
        <f>COUNTIFS('Sch D. Workings'!AJ194,"&gt;"&amp;'Sch D. Workings'!$H87)</f>
        <v>0</v>
      </c>
    </row>
    <row r="94" spans="3:23" x14ac:dyDescent="0.25">
      <c r="C94" s="81" t="str">
        <f>IF('Sch A. Input'!B86="","",'Sch A. Input'!B86)</f>
        <v/>
      </c>
      <c r="D94" s="81" t="str">
        <f>IF('Sch A. Input'!C86="","",'Sch A. Input'!C86)</f>
        <v/>
      </c>
      <c r="E94" s="85"/>
      <c r="F94" s="85"/>
      <c r="G94" s="99">
        <f>'Sch D. Workings'!I195</f>
        <v>0</v>
      </c>
      <c r="H94" s="227">
        <f>IF('Sch D. Workings'!D88="",0,(IF('Sch D. Workings'!H88=0,"Exceeded Cap",IF((SUMIFS('Sch A. Input'!I86:DX86,'Sch A. Input'!$I$14:$DX$14,"Total",'Sch A. Input'!$I$13:$DX$13,"&lt;="&amp;$I$7))&gt;'Sch D. Workings'!H88,MIN('Sch D. Workings'!L195,'Sch D. Workings'!H88),'Sch D. Workings'!L195))))</f>
        <v>0</v>
      </c>
      <c r="I94" s="228">
        <f>'Sch D. Workings'!R195</f>
        <v>0</v>
      </c>
      <c r="J94" s="82">
        <f>IFERROR(LOOKUP('Sch D. Workings'!N195,$C$10:$C$14,$B$10:$B$14),0)</f>
        <v>0</v>
      </c>
      <c r="K94" s="99">
        <f>COUNTIFS('Sch D. Workings'!N195,"&gt;"&amp;'Sch D. Workings'!H88)</f>
        <v>0</v>
      </c>
      <c r="L94" s="85"/>
      <c r="M94" s="78">
        <f>'Sch D. Workings'!T195</f>
        <v>0</v>
      </c>
      <c r="N94" s="225">
        <f>IF(OR('Sch D. Workings'!D88="",$D$7&lt;=I$7),0,IF(OR(H94="Exceeded Cap",H94='Sch D. Workings'!H88),"Exceeded cap",IF((SUMIFS('Sch A. Input'!I86:DX86,'Sch A. Input'!$I$14:$DX$14,"Total",'Sch A. Input'!$I$13:$DX$13,"&lt;="&amp;$O$7))&gt;'Sch D. Workings'!H88,MIN('Sch D. Workings'!W195,'Sch D. Workings'!H88-'Sch C. Quarter Output (PR1)'!H94),'Sch D. Workings'!W195)))</f>
        <v>0</v>
      </c>
      <c r="O94" s="228">
        <f>'Sch D. Workings'!AC195</f>
        <v>0</v>
      </c>
      <c r="P94" s="82">
        <f>IFERROR(LOOKUP('Sch D. Workings'!Y195,$C$10:$C$14,$B$10:$B$14),0)</f>
        <v>0</v>
      </c>
      <c r="Q94" s="99">
        <f>COUNTIFS('Sch D. Workings'!Y195,"&gt;"&amp;'Sch D. Workings'!$H88)</f>
        <v>0</v>
      </c>
      <c r="R94" s="85"/>
      <c r="S94" s="78">
        <f>'Sch D. Workings'!AE195</f>
        <v>0</v>
      </c>
      <c r="T94" s="225">
        <f>IF(OR('Sch D. Workings'!D88="",$D$7&lt;=O$7),0,IF(OR(N94="Exceeded Cap",H94="Exceeded Cap",SUM(H94,N94)='Sch D. Workings'!H88),"Exceeded Cap",IF((SUMIFS('Sch A. Input'!I86:DX86,'Sch A. Input'!$I$14:$DX$14,"Total",'Sch A. Input'!$I$13:$DX$13,"&lt;="&amp;$U$7))&gt;'Sch D. Workings'!H88,MIN('Sch D. Workings'!AH195,'Sch D. Workings'!H88-H94-N94),'Sch D. Workings'!AH195)))</f>
        <v>0</v>
      </c>
      <c r="U94" s="228">
        <f>'Sch D. Workings'!AN195</f>
        <v>0</v>
      </c>
      <c r="V94" s="82">
        <f>IFERROR(LOOKUP('Sch D. Workings'!AJ195,$C$10:$C$14,$B$10:$B$14),0)</f>
        <v>0</v>
      </c>
      <c r="W94" s="99">
        <f>COUNTIFS('Sch D. Workings'!AJ195,"&gt;"&amp;'Sch D. Workings'!$H88)</f>
        <v>0</v>
      </c>
    </row>
    <row r="95" spans="3:23" x14ac:dyDescent="0.25">
      <c r="C95" s="81" t="str">
        <f>IF('Sch A. Input'!B87="","",'Sch A. Input'!B87)</f>
        <v/>
      </c>
      <c r="D95" s="81" t="str">
        <f>IF('Sch A. Input'!C87="","",'Sch A. Input'!C87)</f>
        <v/>
      </c>
      <c r="E95" s="85"/>
      <c r="F95" s="85"/>
      <c r="G95" s="99">
        <f>'Sch D. Workings'!I196</f>
        <v>0</v>
      </c>
      <c r="H95" s="227">
        <f>IF('Sch D. Workings'!D89="",0,(IF('Sch D. Workings'!H89=0,"Exceeded Cap",IF((SUMIFS('Sch A. Input'!I87:DX87,'Sch A. Input'!$I$14:$DX$14,"Total",'Sch A. Input'!$I$13:$DX$13,"&lt;="&amp;$I$7))&gt;'Sch D. Workings'!H89,MIN('Sch D. Workings'!L196,'Sch D. Workings'!H89),'Sch D. Workings'!L196))))</f>
        <v>0</v>
      </c>
      <c r="I95" s="228">
        <f>'Sch D. Workings'!R196</f>
        <v>0</v>
      </c>
      <c r="J95" s="82">
        <f>IFERROR(LOOKUP('Sch D. Workings'!N196,$C$10:$C$14,$B$10:$B$14),0)</f>
        <v>0</v>
      </c>
      <c r="K95" s="99">
        <f>COUNTIFS('Sch D. Workings'!N196,"&gt;"&amp;'Sch D. Workings'!H89)</f>
        <v>0</v>
      </c>
      <c r="L95" s="85"/>
      <c r="M95" s="78">
        <f>'Sch D. Workings'!T196</f>
        <v>0</v>
      </c>
      <c r="N95" s="225">
        <f>IF(OR('Sch D. Workings'!D89="",$D$7&lt;=I$7),0,IF(OR(H95="Exceeded Cap",H95='Sch D. Workings'!H89),"Exceeded cap",IF((SUMIFS('Sch A. Input'!I87:DX87,'Sch A. Input'!$I$14:$DX$14,"Total",'Sch A. Input'!$I$13:$DX$13,"&lt;="&amp;$O$7))&gt;'Sch D. Workings'!H89,MIN('Sch D. Workings'!W196,'Sch D. Workings'!H89-'Sch C. Quarter Output (PR1)'!H95),'Sch D. Workings'!W196)))</f>
        <v>0</v>
      </c>
      <c r="O95" s="228">
        <f>'Sch D. Workings'!AC196</f>
        <v>0</v>
      </c>
      <c r="P95" s="82">
        <f>IFERROR(LOOKUP('Sch D. Workings'!Y196,$C$10:$C$14,$B$10:$B$14),0)</f>
        <v>0</v>
      </c>
      <c r="Q95" s="99">
        <f>COUNTIFS('Sch D. Workings'!Y196,"&gt;"&amp;'Sch D. Workings'!$H89)</f>
        <v>0</v>
      </c>
      <c r="R95" s="85"/>
      <c r="S95" s="78">
        <f>'Sch D. Workings'!AE196</f>
        <v>0</v>
      </c>
      <c r="T95" s="225">
        <f>IF(OR('Sch D. Workings'!D89="",$D$7&lt;=O$7),0,IF(OR(N95="Exceeded Cap",H95="Exceeded Cap",SUM(H95,N95)='Sch D. Workings'!H89),"Exceeded Cap",IF((SUMIFS('Sch A. Input'!I87:DX87,'Sch A. Input'!$I$14:$DX$14,"Total",'Sch A. Input'!$I$13:$DX$13,"&lt;="&amp;$U$7))&gt;'Sch D. Workings'!H89,MIN('Sch D. Workings'!AH196,'Sch D. Workings'!H89-H95-N95),'Sch D. Workings'!AH196)))</f>
        <v>0</v>
      </c>
      <c r="U95" s="228">
        <f>'Sch D. Workings'!AN196</f>
        <v>0</v>
      </c>
      <c r="V95" s="82">
        <f>IFERROR(LOOKUP('Sch D. Workings'!AJ196,$C$10:$C$14,$B$10:$B$14),0)</f>
        <v>0</v>
      </c>
      <c r="W95" s="99">
        <f>COUNTIFS('Sch D. Workings'!AJ196,"&gt;"&amp;'Sch D. Workings'!$H89)</f>
        <v>0</v>
      </c>
    </row>
    <row r="96" spans="3:23" x14ac:dyDescent="0.25">
      <c r="C96" s="81" t="str">
        <f>IF('Sch A. Input'!B88="","",'Sch A. Input'!B88)</f>
        <v/>
      </c>
      <c r="D96" s="81" t="str">
        <f>IF('Sch A. Input'!C88="","",'Sch A. Input'!C88)</f>
        <v/>
      </c>
      <c r="E96" s="85"/>
      <c r="F96" s="85"/>
      <c r="G96" s="99">
        <f>'Sch D. Workings'!I197</f>
        <v>0</v>
      </c>
      <c r="H96" s="227">
        <f>IF('Sch D. Workings'!D90="",0,(IF('Sch D. Workings'!H90=0,"Exceeded Cap",IF((SUMIFS('Sch A. Input'!I88:DX88,'Sch A. Input'!$I$14:$DX$14,"Total",'Sch A. Input'!$I$13:$DX$13,"&lt;="&amp;$I$7))&gt;'Sch D. Workings'!H90,MIN('Sch D. Workings'!L197,'Sch D. Workings'!H90),'Sch D. Workings'!L197))))</f>
        <v>0</v>
      </c>
      <c r="I96" s="228">
        <f>'Sch D. Workings'!R197</f>
        <v>0</v>
      </c>
      <c r="J96" s="82">
        <f>IFERROR(LOOKUP('Sch D. Workings'!N197,$C$10:$C$14,$B$10:$B$14),0)</f>
        <v>0</v>
      </c>
      <c r="K96" s="99">
        <f>COUNTIFS('Sch D. Workings'!N197,"&gt;"&amp;'Sch D. Workings'!H90)</f>
        <v>0</v>
      </c>
      <c r="L96" s="85"/>
      <c r="M96" s="78">
        <f>'Sch D. Workings'!T197</f>
        <v>0</v>
      </c>
      <c r="N96" s="225">
        <f>IF(OR('Sch D. Workings'!D90="",$D$7&lt;=I$7),0,IF(OR(H96="Exceeded Cap",H96='Sch D. Workings'!H90),"Exceeded cap",IF((SUMIFS('Sch A. Input'!I88:DX88,'Sch A. Input'!$I$14:$DX$14,"Total",'Sch A. Input'!$I$13:$DX$13,"&lt;="&amp;$O$7))&gt;'Sch D. Workings'!H90,MIN('Sch D. Workings'!W197,'Sch D. Workings'!H90-'Sch C. Quarter Output (PR1)'!H96),'Sch D. Workings'!W197)))</f>
        <v>0</v>
      </c>
      <c r="O96" s="228">
        <f>'Sch D. Workings'!AC197</f>
        <v>0</v>
      </c>
      <c r="P96" s="82">
        <f>IFERROR(LOOKUP('Sch D. Workings'!Y197,$C$10:$C$14,$B$10:$B$14),0)</f>
        <v>0</v>
      </c>
      <c r="Q96" s="99">
        <f>COUNTIFS('Sch D. Workings'!Y197,"&gt;"&amp;'Sch D. Workings'!$H90)</f>
        <v>0</v>
      </c>
      <c r="R96" s="85"/>
      <c r="S96" s="78">
        <f>'Sch D. Workings'!AE197</f>
        <v>0</v>
      </c>
      <c r="T96" s="225">
        <f>IF(OR('Sch D. Workings'!D90="",$D$7&lt;=O$7),0,IF(OR(N96="Exceeded Cap",H96="Exceeded Cap",SUM(H96,N96)='Sch D. Workings'!H90),"Exceeded Cap",IF((SUMIFS('Sch A. Input'!I88:DX88,'Sch A. Input'!$I$14:$DX$14,"Total",'Sch A. Input'!$I$13:$DX$13,"&lt;="&amp;$U$7))&gt;'Sch D. Workings'!H90,MIN('Sch D. Workings'!AH197,'Sch D. Workings'!H90-H96-N96),'Sch D. Workings'!AH197)))</f>
        <v>0</v>
      </c>
      <c r="U96" s="228">
        <f>'Sch D. Workings'!AN197</f>
        <v>0</v>
      </c>
      <c r="V96" s="82">
        <f>IFERROR(LOOKUP('Sch D. Workings'!AJ197,$C$10:$C$14,$B$10:$B$14),0)</f>
        <v>0</v>
      </c>
      <c r="W96" s="99">
        <f>COUNTIFS('Sch D. Workings'!AJ197,"&gt;"&amp;'Sch D. Workings'!$H90)</f>
        <v>0</v>
      </c>
    </row>
    <row r="97" spans="3:23" x14ac:dyDescent="0.25">
      <c r="C97" s="81" t="str">
        <f>IF('Sch A. Input'!B89="","",'Sch A. Input'!B89)</f>
        <v/>
      </c>
      <c r="D97" s="81" t="str">
        <f>IF('Sch A. Input'!C89="","",'Sch A. Input'!C89)</f>
        <v/>
      </c>
      <c r="E97" s="85"/>
      <c r="F97" s="85"/>
      <c r="G97" s="99">
        <f>'Sch D. Workings'!I198</f>
        <v>0</v>
      </c>
      <c r="H97" s="227">
        <f>IF('Sch D. Workings'!D91="",0,(IF('Sch D. Workings'!H91=0,"Exceeded Cap",IF((SUMIFS('Sch A. Input'!I89:DX89,'Sch A. Input'!$I$14:$DX$14,"Total",'Sch A. Input'!$I$13:$DX$13,"&lt;="&amp;$I$7))&gt;'Sch D. Workings'!H91,MIN('Sch D. Workings'!L198,'Sch D. Workings'!H91),'Sch D. Workings'!L198))))</f>
        <v>0</v>
      </c>
      <c r="I97" s="228">
        <f>'Sch D. Workings'!R198</f>
        <v>0</v>
      </c>
      <c r="J97" s="82">
        <f>IFERROR(LOOKUP('Sch D. Workings'!N198,$C$10:$C$14,$B$10:$B$14),0)</f>
        <v>0</v>
      </c>
      <c r="K97" s="99">
        <f>COUNTIFS('Sch D. Workings'!N198,"&gt;"&amp;'Sch D. Workings'!H91)</f>
        <v>0</v>
      </c>
      <c r="L97" s="85"/>
      <c r="M97" s="78">
        <f>'Sch D. Workings'!T198</f>
        <v>0</v>
      </c>
      <c r="N97" s="225">
        <f>IF(OR('Sch D. Workings'!D91="",$D$7&lt;=I$7),0,IF(OR(H97="Exceeded Cap",H97='Sch D. Workings'!H91),"Exceeded cap",IF((SUMIFS('Sch A. Input'!I89:DX89,'Sch A. Input'!$I$14:$DX$14,"Total",'Sch A. Input'!$I$13:$DX$13,"&lt;="&amp;$O$7))&gt;'Sch D. Workings'!H91,MIN('Sch D. Workings'!W198,'Sch D. Workings'!H91-'Sch C. Quarter Output (PR1)'!H97),'Sch D. Workings'!W198)))</f>
        <v>0</v>
      </c>
      <c r="O97" s="228">
        <f>'Sch D. Workings'!AC198</f>
        <v>0</v>
      </c>
      <c r="P97" s="82">
        <f>IFERROR(LOOKUP('Sch D. Workings'!Y198,$C$10:$C$14,$B$10:$B$14),0)</f>
        <v>0</v>
      </c>
      <c r="Q97" s="99">
        <f>COUNTIFS('Sch D. Workings'!Y198,"&gt;"&amp;'Sch D. Workings'!$H91)</f>
        <v>0</v>
      </c>
      <c r="R97" s="85"/>
      <c r="S97" s="78">
        <f>'Sch D. Workings'!AE198</f>
        <v>0</v>
      </c>
      <c r="T97" s="225">
        <f>IF(OR('Sch D. Workings'!D91="",$D$7&lt;=O$7),0,IF(OR(N97="Exceeded Cap",H97="Exceeded Cap",SUM(H97,N97)='Sch D. Workings'!H91),"Exceeded Cap",IF((SUMIFS('Sch A. Input'!I89:DX89,'Sch A. Input'!$I$14:$DX$14,"Total",'Sch A. Input'!$I$13:$DX$13,"&lt;="&amp;$U$7))&gt;'Sch D. Workings'!H91,MIN('Sch D. Workings'!AH198,'Sch D. Workings'!H91-H97-N97),'Sch D. Workings'!AH198)))</f>
        <v>0</v>
      </c>
      <c r="U97" s="228">
        <f>'Sch D. Workings'!AN198</f>
        <v>0</v>
      </c>
      <c r="V97" s="82">
        <f>IFERROR(LOOKUP('Sch D. Workings'!AJ198,$C$10:$C$14,$B$10:$B$14),0)</f>
        <v>0</v>
      </c>
      <c r="W97" s="99">
        <f>COUNTIFS('Sch D. Workings'!AJ198,"&gt;"&amp;'Sch D. Workings'!$H91)</f>
        <v>0</v>
      </c>
    </row>
    <row r="98" spans="3:23" x14ac:dyDescent="0.25">
      <c r="C98" s="81" t="str">
        <f>IF('Sch A. Input'!B90="","",'Sch A. Input'!B90)</f>
        <v/>
      </c>
      <c r="D98" s="81" t="str">
        <f>IF('Sch A. Input'!C90="","",'Sch A. Input'!C90)</f>
        <v/>
      </c>
      <c r="E98" s="85"/>
      <c r="F98" s="85"/>
      <c r="G98" s="99">
        <f>'Sch D. Workings'!I199</f>
        <v>0</v>
      </c>
      <c r="H98" s="227">
        <f>IF('Sch D. Workings'!D92="",0,(IF('Sch D. Workings'!H92=0,"Exceeded Cap",IF((SUMIFS('Sch A. Input'!I90:DX90,'Sch A. Input'!$I$14:$DX$14,"Total",'Sch A. Input'!$I$13:$DX$13,"&lt;="&amp;$I$7))&gt;'Sch D. Workings'!H92,MIN('Sch D. Workings'!L199,'Sch D. Workings'!H92),'Sch D. Workings'!L199))))</f>
        <v>0</v>
      </c>
      <c r="I98" s="228">
        <f>'Sch D. Workings'!R199</f>
        <v>0</v>
      </c>
      <c r="J98" s="82">
        <f>IFERROR(LOOKUP('Sch D. Workings'!N199,$C$10:$C$14,$B$10:$B$14),0)</f>
        <v>0</v>
      </c>
      <c r="K98" s="99">
        <f>COUNTIFS('Sch D. Workings'!N199,"&gt;"&amp;'Sch D. Workings'!H92)</f>
        <v>0</v>
      </c>
      <c r="L98" s="85"/>
      <c r="M98" s="78">
        <f>'Sch D. Workings'!T199</f>
        <v>0</v>
      </c>
      <c r="N98" s="225">
        <f>IF(OR('Sch D. Workings'!D92="",$D$7&lt;=I$7),0,IF(OR(H98="Exceeded Cap",H98='Sch D. Workings'!H92),"Exceeded cap",IF((SUMIFS('Sch A. Input'!I90:DX90,'Sch A. Input'!$I$14:$DX$14,"Total",'Sch A. Input'!$I$13:$DX$13,"&lt;="&amp;$O$7))&gt;'Sch D. Workings'!H92,MIN('Sch D. Workings'!W199,'Sch D. Workings'!H92-'Sch C. Quarter Output (PR1)'!H98),'Sch D. Workings'!W199)))</f>
        <v>0</v>
      </c>
      <c r="O98" s="228">
        <f>'Sch D. Workings'!AC199</f>
        <v>0</v>
      </c>
      <c r="P98" s="82">
        <f>IFERROR(LOOKUP('Sch D. Workings'!Y199,$C$10:$C$14,$B$10:$B$14),0)</f>
        <v>0</v>
      </c>
      <c r="Q98" s="99">
        <f>COUNTIFS('Sch D. Workings'!Y199,"&gt;"&amp;'Sch D. Workings'!$H92)</f>
        <v>0</v>
      </c>
      <c r="R98" s="85"/>
      <c r="S98" s="78">
        <f>'Sch D. Workings'!AE199</f>
        <v>0</v>
      </c>
      <c r="T98" s="225">
        <f>IF(OR('Sch D. Workings'!D92="",$D$7&lt;=O$7),0,IF(OR(N98="Exceeded Cap",H98="Exceeded Cap",SUM(H98,N98)='Sch D. Workings'!H92),"Exceeded Cap",IF((SUMIFS('Sch A. Input'!I90:DX90,'Sch A. Input'!$I$14:$DX$14,"Total",'Sch A. Input'!$I$13:$DX$13,"&lt;="&amp;$U$7))&gt;'Sch D. Workings'!H92,MIN('Sch D. Workings'!AH199,'Sch D. Workings'!H92-H98-N98),'Sch D. Workings'!AH199)))</f>
        <v>0</v>
      </c>
      <c r="U98" s="228">
        <f>'Sch D. Workings'!AN199</f>
        <v>0</v>
      </c>
      <c r="V98" s="82">
        <f>IFERROR(LOOKUP('Sch D. Workings'!AJ199,$C$10:$C$14,$B$10:$B$14),0)</f>
        <v>0</v>
      </c>
      <c r="W98" s="99">
        <f>COUNTIFS('Sch D. Workings'!AJ199,"&gt;"&amp;'Sch D. Workings'!$H92)</f>
        <v>0</v>
      </c>
    </row>
    <row r="99" spans="3:23" x14ac:dyDescent="0.25">
      <c r="C99" s="81" t="str">
        <f>IF('Sch A. Input'!B91="","",'Sch A. Input'!B91)</f>
        <v/>
      </c>
      <c r="D99" s="81" t="str">
        <f>IF('Sch A. Input'!C91="","",'Sch A. Input'!C91)</f>
        <v/>
      </c>
      <c r="E99" s="85"/>
      <c r="F99" s="85"/>
      <c r="G99" s="99">
        <f>'Sch D. Workings'!I200</f>
        <v>0</v>
      </c>
      <c r="H99" s="227">
        <f>IF('Sch D. Workings'!D93="",0,(IF('Sch D. Workings'!H93=0,"Exceeded Cap",IF((SUMIFS('Sch A. Input'!I91:DX91,'Sch A. Input'!$I$14:$DX$14,"Total",'Sch A. Input'!$I$13:$DX$13,"&lt;="&amp;$I$7))&gt;'Sch D. Workings'!H93,MIN('Sch D. Workings'!L200,'Sch D. Workings'!H93),'Sch D. Workings'!L200))))</f>
        <v>0</v>
      </c>
      <c r="I99" s="228">
        <f>'Sch D. Workings'!R200</f>
        <v>0</v>
      </c>
      <c r="J99" s="82">
        <f>IFERROR(LOOKUP('Sch D. Workings'!N200,$C$10:$C$14,$B$10:$B$14),0)</f>
        <v>0</v>
      </c>
      <c r="K99" s="99">
        <f>COUNTIFS('Sch D. Workings'!N200,"&gt;"&amp;'Sch D. Workings'!H93)</f>
        <v>0</v>
      </c>
      <c r="L99" s="85"/>
      <c r="M99" s="78">
        <f>'Sch D. Workings'!T200</f>
        <v>0</v>
      </c>
      <c r="N99" s="225">
        <f>IF(OR('Sch D. Workings'!D93="",$D$7&lt;=I$7),0,IF(OR(H99="Exceeded Cap",H99='Sch D. Workings'!H93),"Exceeded cap",IF((SUMIFS('Sch A. Input'!I91:DX91,'Sch A. Input'!$I$14:$DX$14,"Total",'Sch A. Input'!$I$13:$DX$13,"&lt;="&amp;$O$7))&gt;'Sch D. Workings'!H93,MIN('Sch D. Workings'!W200,'Sch D. Workings'!H93-'Sch C. Quarter Output (PR1)'!H99),'Sch D. Workings'!W200)))</f>
        <v>0</v>
      </c>
      <c r="O99" s="228">
        <f>'Sch D. Workings'!AC200</f>
        <v>0</v>
      </c>
      <c r="P99" s="82">
        <f>IFERROR(LOOKUP('Sch D. Workings'!Y200,$C$10:$C$14,$B$10:$B$14),0)</f>
        <v>0</v>
      </c>
      <c r="Q99" s="99">
        <f>COUNTIFS('Sch D. Workings'!Y200,"&gt;"&amp;'Sch D. Workings'!$H93)</f>
        <v>0</v>
      </c>
      <c r="R99" s="85"/>
      <c r="S99" s="78">
        <f>'Sch D. Workings'!AE200</f>
        <v>0</v>
      </c>
      <c r="T99" s="225">
        <f>IF(OR('Sch D. Workings'!D93="",$D$7&lt;=O$7),0,IF(OR(N99="Exceeded Cap",H99="Exceeded Cap",SUM(H99,N99)='Sch D. Workings'!H93),"Exceeded Cap",IF((SUMIFS('Sch A. Input'!I91:DX91,'Sch A. Input'!$I$14:$DX$14,"Total",'Sch A. Input'!$I$13:$DX$13,"&lt;="&amp;$U$7))&gt;'Sch D. Workings'!H93,MIN('Sch D. Workings'!AH200,'Sch D. Workings'!H93-H99-N99),'Sch D. Workings'!AH200)))</f>
        <v>0</v>
      </c>
      <c r="U99" s="228">
        <f>'Sch D. Workings'!AN200</f>
        <v>0</v>
      </c>
      <c r="V99" s="82">
        <f>IFERROR(LOOKUP('Sch D. Workings'!AJ200,$C$10:$C$14,$B$10:$B$14),0)</f>
        <v>0</v>
      </c>
      <c r="W99" s="99">
        <f>COUNTIFS('Sch D. Workings'!AJ200,"&gt;"&amp;'Sch D. Workings'!$H93)</f>
        <v>0</v>
      </c>
    </row>
    <row r="100" spans="3:23" x14ac:dyDescent="0.25">
      <c r="C100" s="81" t="str">
        <f>IF('Sch A. Input'!B92="","",'Sch A. Input'!B92)</f>
        <v/>
      </c>
      <c r="D100" s="81" t="str">
        <f>IF('Sch A. Input'!C92="","",'Sch A. Input'!C92)</f>
        <v/>
      </c>
      <c r="E100" s="85"/>
      <c r="F100" s="85"/>
      <c r="G100" s="99">
        <f>'Sch D. Workings'!I201</f>
        <v>0</v>
      </c>
      <c r="H100" s="227">
        <f>IF('Sch D. Workings'!D94="",0,(IF('Sch D. Workings'!H94=0,"Exceeded Cap",IF((SUMIFS('Sch A. Input'!I92:DX92,'Sch A. Input'!$I$14:$DX$14,"Total",'Sch A. Input'!$I$13:$DX$13,"&lt;="&amp;$I$7))&gt;'Sch D. Workings'!H94,MIN('Sch D. Workings'!L201,'Sch D. Workings'!H94),'Sch D. Workings'!L201))))</f>
        <v>0</v>
      </c>
      <c r="I100" s="228">
        <f>'Sch D. Workings'!R201</f>
        <v>0</v>
      </c>
      <c r="J100" s="82">
        <f>IFERROR(LOOKUP('Sch D. Workings'!N201,$C$10:$C$14,$B$10:$B$14),0)</f>
        <v>0</v>
      </c>
      <c r="K100" s="99">
        <f>COUNTIFS('Sch D. Workings'!N201,"&gt;"&amp;'Sch D. Workings'!H94)</f>
        <v>0</v>
      </c>
      <c r="L100" s="85"/>
      <c r="M100" s="78">
        <f>'Sch D. Workings'!T201</f>
        <v>0</v>
      </c>
      <c r="N100" s="225">
        <f>IF(OR('Sch D. Workings'!D94="",$D$7&lt;=I$7),0,IF(OR(H100="Exceeded Cap",H100='Sch D. Workings'!H94),"Exceeded cap",IF((SUMIFS('Sch A. Input'!I92:DX92,'Sch A. Input'!$I$14:$DX$14,"Total",'Sch A. Input'!$I$13:$DX$13,"&lt;="&amp;$O$7))&gt;'Sch D. Workings'!H94,MIN('Sch D. Workings'!W201,'Sch D. Workings'!H94-'Sch C. Quarter Output (PR1)'!H100),'Sch D. Workings'!W201)))</f>
        <v>0</v>
      </c>
      <c r="O100" s="228">
        <f>'Sch D. Workings'!AC201</f>
        <v>0</v>
      </c>
      <c r="P100" s="82">
        <f>IFERROR(LOOKUP('Sch D. Workings'!Y201,$C$10:$C$14,$B$10:$B$14),0)</f>
        <v>0</v>
      </c>
      <c r="Q100" s="99">
        <f>COUNTIFS('Sch D. Workings'!Y201,"&gt;"&amp;'Sch D. Workings'!$H94)</f>
        <v>0</v>
      </c>
      <c r="R100" s="85"/>
      <c r="S100" s="78">
        <f>'Sch D. Workings'!AE201</f>
        <v>0</v>
      </c>
      <c r="T100" s="225">
        <f>IF(OR('Sch D. Workings'!D94="",$D$7&lt;=O$7),0,IF(OR(N100="Exceeded Cap",H100="Exceeded Cap",SUM(H100,N100)='Sch D. Workings'!H94),"Exceeded Cap",IF((SUMIFS('Sch A. Input'!I92:DX92,'Sch A. Input'!$I$14:$DX$14,"Total",'Sch A. Input'!$I$13:$DX$13,"&lt;="&amp;$U$7))&gt;'Sch D. Workings'!H94,MIN('Sch D. Workings'!AH201,'Sch D. Workings'!H94-H100-N100),'Sch D. Workings'!AH201)))</f>
        <v>0</v>
      </c>
      <c r="U100" s="228">
        <f>'Sch D. Workings'!AN201</f>
        <v>0</v>
      </c>
      <c r="V100" s="82">
        <f>IFERROR(LOOKUP('Sch D. Workings'!AJ201,$C$10:$C$14,$B$10:$B$14),0)</f>
        <v>0</v>
      </c>
      <c r="W100" s="99">
        <f>COUNTIFS('Sch D. Workings'!AJ201,"&gt;"&amp;'Sch D. Workings'!$H94)</f>
        <v>0</v>
      </c>
    </row>
    <row r="101" spans="3:23" x14ac:dyDescent="0.25">
      <c r="C101" s="81" t="str">
        <f>IF('Sch A. Input'!B93="","",'Sch A. Input'!B93)</f>
        <v/>
      </c>
      <c r="D101" s="81" t="str">
        <f>IF('Sch A. Input'!C93="","",'Sch A. Input'!C93)</f>
        <v/>
      </c>
      <c r="E101" s="85"/>
      <c r="F101" s="85"/>
      <c r="G101" s="99">
        <f>'Sch D. Workings'!I202</f>
        <v>0</v>
      </c>
      <c r="H101" s="227">
        <f>IF('Sch D. Workings'!D95="",0,(IF('Sch D. Workings'!H95=0,"Exceeded Cap",IF((SUMIFS('Sch A. Input'!I93:DX93,'Sch A. Input'!$I$14:$DX$14,"Total",'Sch A. Input'!$I$13:$DX$13,"&lt;="&amp;$I$7))&gt;'Sch D. Workings'!H95,MIN('Sch D. Workings'!L202,'Sch D. Workings'!H95),'Sch D. Workings'!L202))))</f>
        <v>0</v>
      </c>
      <c r="I101" s="228">
        <f>'Sch D. Workings'!R202</f>
        <v>0</v>
      </c>
      <c r="J101" s="82">
        <f>IFERROR(LOOKUP('Sch D. Workings'!N202,$C$10:$C$14,$B$10:$B$14),0)</f>
        <v>0</v>
      </c>
      <c r="K101" s="99">
        <f>COUNTIFS('Sch D. Workings'!N202,"&gt;"&amp;'Sch D. Workings'!H95)</f>
        <v>0</v>
      </c>
      <c r="L101" s="85"/>
      <c r="M101" s="78">
        <f>'Sch D. Workings'!T202</f>
        <v>0</v>
      </c>
      <c r="N101" s="225">
        <f>IF(OR('Sch D. Workings'!D95="",$D$7&lt;=I$7),0,IF(OR(H101="Exceeded Cap",H101='Sch D. Workings'!H95),"Exceeded cap",IF((SUMIFS('Sch A. Input'!I93:DX93,'Sch A. Input'!$I$14:$DX$14,"Total",'Sch A. Input'!$I$13:$DX$13,"&lt;="&amp;$O$7))&gt;'Sch D. Workings'!H95,MIN('Sch D. Workings'!W202,'Sch D. Workings'!H95-'Sch C. Quarter Output (PR1)'!H101),'Sch D. Workings'!W202)))</f>
        <v>0</v>
      </c>
      <c r="O101" s="228">
        <f>'Sch D. Workings'!AC202</f>
        <v>0</v>
      </c>
      <c r="P101" s="82">
        <f>IFERROR(LOOKUP('Sch D. Workings'!Y202,$C$10:$C$14,$B$10:$B$14),0)</f>
        <v>0</v>
      </c>
      <c r="Q101" s="99">
        <f>COUNTIFS('Sch D. Workings'!Y202,"&gt;"&amp;'Sch D. Workings'!$H95)</f>
        <v>0</v>
      </c>
      <c r="R101" s="85"/>
      <c r="S101" s="78">
        <f>'Sch D. Workings'!AE202</f>
        <v>0</v>
      </c>
      <c r="T101" s="225">
        <f>IF(OR('Sch D. Workings'!D95="",$D$7&lt;=O$7),0,IF(OR(N101="Exceeded Cap",H101="Exceeded Cap",SUM(H101,N101)='Sch D. Workings'!H95),"Exceeded Cap",IF((SUMIFS('Sch A. Input'!I93:DX93,'Sch A. Input'!$I$14:$DX$14,"Total",'Sch A. Input'!$I$13:$DX$13,"&lt;="&amp;$U$7))&gt;'Sch D. Workings'!H95,MIN('Sch D. Workings'!AH202,'Sch D. Workings'!H95-H101-N101),'Sch D. Workings'!AH202)))</f>
        <v>0</v>
      </c>
      <c r="U101" s="228">
        <f>'Sch D. Workings'!AN202</f>
        <v>0</v>
      </c>
      <c r="V101" s="82">
        <f>IFERROR(LOOKUP('Sch D. Workings'!AJ202,$C$10:$C$14,$B$10:$B$14),0)</f>
        <v>0</v>
      </c>
      <c r="W101" s="99">
        <f>COUNTIFS('Sch D. Workings'!AJ202,"&gt;"&amp;'Sch D. Workings'!$H95)</f>
        <v>0</v>
      </c>
    </row>
    <row r="102" spans="3:23" x14ac:dyDescent="0.25">
      <c r="C102" s="81" t="str">
        <f>IF('Sch A. Input'!B94="","",'Sch A. Input'!B94)</f>
        <v/>
      </c>
      <c r="D102" s="81" t="str">
        <f>IF('Sch A. Input'!C94="","",'Sch A. Input'!C94)</f>
        <v/>
      </c>
      <c r="E102" s="85"/>
      <c r="F102" s="85"/>
      <c r="G102" s="99">
        <f>'Sch D. Workings'!I203</f>
        <v>0</v>
      </c>
      <c r="H102" s="227">
        <f>IF('Sch D. Workings'!D96="",0,(IF('Sch D. Workings'!H96=0,"Exceeded Cap",IF((SUMIFS('Sch A. Input'!I94:DX94,'Sch A. Input'!$I$14:$DX$14,"Total",'Sch A. Input'!$I$13:$DX$13,"&lt;="&amp;$I$7))&gt;'Sch D. Workings'!H96,MIN('Sch D. Workings'!L203,'Sch D. Workings'!H96),'Sch D. Workings'!L203))))</f>
        <v>0</v>
      </c>
      <c r="I102" s="228">
        <f>'Sch D. Workings'!R203</f>
        <v>0</v>
      </c>
      <c r="J102" s="82">
        <f>IFERROR(LOOKUP('Sch D. Workings'!N203,$C$10:$C$14,$B$10:$B$14),0)</f>
        <v>0</v>
      </c>
      <c r="K102" s="99">
        <f>COUNTIFS('Sch D. Workings'!N203,"&gt;"&amp;'Sch D. Workings'!H96)</f>
        <v>0</v>
      </c>
      <c r="L102" s="85"/>
      <c r="M102" s="78">
        <f>'Sch D. Workings'!T203</f>
        <v>0</v>
      </c>
      <c r="N102" s="225">
        <f>IF(OR('Sch D. Workings'!D96="",$D$7&lt;=I$7),0,IF(OR(H102="Exceeded Cap",H102='Sch D. Workings'!H96),"Exceeded cap",IF((SUMIFS('Sch A. Input'!I94:DX94,'Sch A. Input'!$I$14:$DX$14,"Total",'Sch A. Input'!$I$13:$DX$13,"&lt;="&amp;$O$7))&gt;'Sch D. Workings'!H96,MIN('Sch D. Workings'!W203,'Sch D. Workings'!H96-'Sch C. Quarter Output (PR1)'!H102),'Sch D. Workings'!W203)))</f>
        <v>0</v>
      </c>
      <c r="O102" s="228">
        <f>'Sch D. Workings'!AC203</f>
        <v>0</v>
      </c>
      <c r="P102" s="82">
        <f>IFERROR(LOOKUP('Sch D. Workings'!Y203,$C$10:$C$14,$B$10:$B$14),0)</f>
        <v>0</v>
      </c>
      <c r="Q102" s="99">
        <f>COUNTIFS('Sch D. Workings'!Y203,"&gt;"&amp;'Sch D. Workings'!$H96)</f>
        <v>0</v>
      </c>
      <c r="R102" s="85"/>
      <c r="S102" s="78">
        <f>'Sch D. Workings'!AE203</f>
        <v>0</v>
      </c>
      <c r="T102" s="225">
        <f>IF(OR('Sch D. Workings'!D96="",$D$7&lt;=O$7),0,IF(OR(N102="Exceeded Cap",H102="Exceeded Cap",SUM(H102,N102)='Sch D. Workings'!H96),"Exceeded Cap",IF((SUMIFS('Sch A. Input'!I94:DX94,'Sch A. Input'!$I$14:$DX$14,"Total",'Sch A. Input'!$I$13:$DX$13,"&lt;="&amp;$U$7))&gt;'Sch D. Workings'!H96,MIN('Sch D. Workings'!AH203,'Sch D. Workings'!H96-H102-N102),'Sch D. Workings'!AH203)))</f>
        <v>0</v>
      </c>
      <c r="U102" s="228">
        <f>'Sch D. Workings'!AN203</f>
        <v>0</v>
      </c>
      <c r="V102" s="82">
        <f>IFERROR(LOOKUP('Sch D. Workings'!AJ203,$C$10:$C$14,$B$10:$B$14),0)</f>
        <v>0</v>
      </c>
      <c r="W102" s="99">
        <f>COUNTIFS('Sch D. Workings'!AJ203,"&gt;"&amp;'Sch D. Workings'!$H96)</f>
        <v>0</v>
      </c>
    </row>
    <row r="103" spans="3:23" x14ac:dyDescent="0.25">
      <c r="C103" s="81" t="str">
        <f>IF('Sch A. Input'!B95="","",'Sch A. Input'!B95)</f>
        <v/>
      </c>
      <c r="D103" s="81" t="str">
        <f>IF('Sch A. Input'!C95="","",'Sch A. Input'!C95)</f>
        <v/>
      </c>
      <c r="E103" s="85"/>
      <c r="F103" s="85"/>
      <c r="G103" s="99">
        <f>'Sch D. Workings'!I204</f>
        <v>0</v>
      </c>
      <c r="H103" s="227">
        <f>IF('Sch D. Workings'!D97="",0,(IF('Sch D. Workings'!H97=0,"Exceeded Cap",IF((SUMIFS('Sch A. Input'!I95:DX95,'Sch A. Input'!$I$14:$DX$14,"Total",'Sch A. Input'!$I$13:$DX$13,"&lt;="&amp;$I$7))&gt;'Sch D. Workings'!H97,MIN('Sch D. Workings'!L204,'Sch D. Workings'!H97),'Sch D. Workings'!L204))))</f>
        <v>0</v>
      </c>
      <c r="I103" s="228">
        <f>'Sch D. Workings'!R204</f>
        <v>0</v>
      </c>
      <c r="J103" s="82">
        <f>IFERROR(LOOKUP('Sch D. Workings'!N204,$C$10:$C$14,$B$10:$B$14),0)</f>
        <v>0</v>
      </c>
      <c r="K103" s="99">
        <f>COUNTIFS('Sch D. Workings'!N204,"&gt;"&amp;'Sch D. Workings'!H97)</f>
        <v>0</v>
      </c>
      <c r="L103" s="85"/>
      <c r="M103" s="78">
        <f>'Sch D. Workings'!T204</f>
        <v>0</v>
      </c>
      <c r="N103" s="225">
        <f>IF(OR('Sch D. Workings'!D97="",$D$7&lt;=I$7),0,IF(OR(H103="Exceeded Cap",H103='Sch D. Workings'!H97),"Exceeded cap",IF((SUMIFS('Sch A. Input'!I95:DX95,'Sch A. Input'!$I$14:$DX$14,"Total",'Sch A. Input'!$I$13:$DX$13,"&lt;="&amp;$O$7))&gt;'Sch D. Workings'!H97,MIN('Sch D. Workings'!W204,'Sch D. Workings'!H97-'Sch C. Quarter Output (PR1)'!H103),'Sch D. Workings'!W204)))</f>
        <v>0</v>
      </c>
      <c r="O103" s="228">
        <f>'Sch D. Workings'!AC204</f>
        <v>0</v>
      </c>
      <c r="P103" s="82">
        <f>IFERROR(LOOKUP('Sch D. Workings'!Y204,$C$10:$C$14,$B$10:$B$14),0)</f>
        <v>0</v>
      </c>
      <c r="Q103" s="99">
        <f>COUNTIFS('Sch D. Workings'!Y204,"&gt;"&amp;'Sch D. Workings'!$H97)</f>
        <v>0</v>
      </c>
      <c r="R103" s="85"/>
      <c r="S103" s="78">
        <f>'Sch D. Workings'!AE204</f>
        <v>0</v>
      </c>
      <c r="T103" s="225">
        <f>IF(OR('Sch D. Workings'!D97="",$D$7&lt;=O$7),0,IF(OR(N103="Exceeded Cap",H103="Exceeded Cap",SUM(H103,N103)='Sch D. Workings'!H97),"Exceeded Cap",IF((SUMIFS('Sch A. Input'!I95:DX95,'Sch A. Input'!$I$14:$DX$14,"Total",'Sch A. Input'!$I$13:$DX$13,"&lt;="&amp;$U$7))&gt;'Sch D. Workings'!H97,MIN('Sch D. Workings'!AH204,'Sch D. Workings'!H97-H103-N103),'Sch D. Workings'!AH204)))</f>
        <v>0</v>
      </c>
      <c r="U103" s="228">
        <f>'Sch D. Workings'!AN204</f>
        <v>0</v>
      </c>
      <c r="V103" s="82">
        <f>IFERROR(LOOKUP('Sch D. Workings'!AJ204,$C$10:$C$14,$B$10:$B$14),0)</f>
        <v>0</v>
      </c>
      <c r="W103" s="99">
        <f>COUNTIFS('Sch D. Workings'!AJ204,"&gt;"&amp;'Sch D. Workings'!$H97)</f>
        <v>0</v>
      </c>
    </row>
    <row r="104" spans="3:23" x14ac:dyDescent="0.25">
      <c r="C104" s="81" t="str">
        <f>IF('Sch A. Input'!B96="","",'Sch A. Input'!B96)</f>
        <v/>
      </c>
      <c r="D104" s="81" t="str">
        <f>IF('Sch A. Input'!C96="","",'Sch A. Input'!C96)</f>
        <v/>
      </c>
      <c r="E104" s="85"/>
      <c r="F104" s="85"/>
      <c r="G104" s="99">
        <f>'Sch D. Workings'!I205</f>
        <v>0</v>
      </c>
      <c r="H104" s="227">
        <f>IF('Sch D. Workings'!D98="",0,(IF('Sch D. Workings'!H98=0,"Exceeded Cap",IF((SUMIFS('Sch A. Input'!I96:DX96,'Sch A. Input'!$I$14:$DX$14,"Total",'Sch A. Input'!$I$13:$DX$13,"&lt;="&amp;$I$7))&gt;'Sch D. Workings'!H98,MIN('Sch D. Workings'!L205,'Sch D. Workings'!H98),'Sch D. Workings'!L205))))</f>
        <v>0</v>
      </c>
      <c r="I104" s="228">
        <f>'Sch D. Workings'!R205</f>
        <v>0</v>
      </c>
      <c r="J104" s="82">
        <f>IFERROR(LOOKUP('Sch D. Workings'!N205,$C$10:$C$14,$B$10:$B$14),0)</f>
        <v>0</v>
      </c>
      <c r="K104" s="99">
        <f>COUNTIFS('Sch D. Workings'!N205,"&gt;"&amp;'Sch D. Workings'!H98)</f>
        <v>0</v>
      </c>
      <c r="L104" s="85"/>
      <c r="M104" s="78">
        <f>'Sch D. Workings'!T205</f>
        <v>0</v>
      </c>
      <c r="N104" s="225">
        <f>IF(OR('Sch D. Workings'!D98="",$D$7&lt;=I$7),0,IF(OR(H104="Exceeded Cap",H104='Sch D. Workings'!H98),"Exceeded cap",IF((SUMIFS('Sch A. Input'!I96:DX96,'Sch A. Input'!$I$14:$DX$14,"Total",'Sch A. Input'!$I$13:$DX$13,"&lt;="&amp;$O$7))&gt;'Sch D. Workings'!H98,MIN('Sch D. Workings'!W205,'Sch D. Workings'!H98-'Sch C. Quarter Output (PR1)'!H104),'Sch D. Workings'!W205)))</f>
        <v>0</v>
      </c>
      <c r="O104" s="228">
        <f>'Sch D. Workings'!AC205</f>
        <v>0</v>
      </c>
      <c r="P104" s="82">
        <f>IFERROR(LOOKUP('Sch D. Workings'!Y205,$C$10:$C$14,$B$10:$B$14),0)</f>
        <v>0</v>
      </c>
      <c r="Q104" s="99">
        <f>COUNTIFS('Sch D. Workings'!Y205,"&gt;"&amp;'Sch D. Workings'!$H98)</f>
        <v>0</v>
      </c>
      <c r="R104" s="85"/>
      <c r="S104" s="78">
        <f>'Sch D. Workings'!AE205</f>
        <v>0</v>
      </c>
      <c r="T104" s="225">
        <f>IF(OR('Sch D. Workings'!D98="",$D$7&lt;=O$7),0,IF(OR(N104="Exceeded Cap",H104="Exceeded Cap",SUM(H104,N104)='Sch D. Workings'!H98),"Exceeded Cap",IF((SUMIFS('Sch A. Input'!I96:DX96,'Sch A. Input'!$I$14:$DX$14,"Total",'Sch A. Input'!$I$13:$DX$13,"&lt;="&amp;$U$7))&gt;'Sch D. Workings'!H98,MIN('Sch D. Workings'!AH205,'Sch D. Workings'!H98-H104-N104),'Sch D. Workings'!AH205)))</f>
        <v>0</v>
      </c>
      <c r="U104" s="228">
        <f>'Sch D. Workings'!AN205</f>
        <v>0</v>
      </c>
      <c r="V104" s="82">
        <f>IFERROR(LOOKUP('Sch D. Workings'!AJ205,$C$10:$C$14,$B$10:$B$14),0)</f>
        <v>0</v>
      </c>
      <c r="W104" s="99">
        <f>COUNTIFS('Sch D. Workings'!AJ205,"&gt;"&amp;'Sch D. Workings'!$H98)</f>
        <v>0</v>
      </c>
    </row>
    <row r="105" spans="3:23" x14ac:dyDescent="0.25">
      <c r="C105" s="81" t="str">
        <f>IF('Sch A. Input'!B97="","",'Sch A. Input'!B97)</f>
        <v/>
      </c>
      <c r="D105" s="81" t="str">
        <f>IF('Sch A. Input'!C97="","",'Sch A. Input'!C97)</f>
        <v/>
      </c>
      <c r="E105" s="85"/>
      <c r="F105" s="85"/>
      <c r="G105" s="99">
        <f>'Sch D. Workings'!I206</f>
        <v>0</v>
      </c>
      <c r="H105" s="227">
        <f>IF('Sch D. Workings'!D99="",0,(IF('Sch D. Workings'!H99=0,"Exceeded Cap",IF((SUMIFS('Sch A. Input'!I97:DX97,'Sch A. Input'!$I$14:$DX$14,"Total",'Sch A. Input'!$I$13:$DX$13,"&lt;="&amp;$I$7))&gt;'Sch D. Workings'!H99,MIN('Sch D. Workings'!L206,'Sch D. Workings'!H99),'Sch D. Workings'!L206))))</f>
        <v>0</v>
      </c>
      <c r="I105" s="228">
        <f>'Sch D. Workings'!R206</f>
        <v>0</v>
      </c>
      <c r="J105" s="82">
        <f>IFERROR(LOOKUP('Sch D. Workings'!N206,$C$10:$C$14,$B$10:$B$14),0)</f>
        <v>0</v>
      </c>
      <c r="K105" s="99">
        <f>COUNTIFS('Sch D. Workings'!N206,"&gt;"&amp;'Sch D. Workings'!H99)</f>
        <v>0</v>
      </c>
      <c r="L105" s="85"/>
      <c r="M105" s="78">
        <f>'Sch D. Workings'!T206</f>
        <v>0</v>
      </c>
      <c r="N105" s="225">
        <f>IF(OR('Sch D. Workings'!D99="",$D$7&lt;=I$7),0,IF(OR(H105="Exceeded Cap",H105='Sch D. Workings'!H99),"Exceeded cap",IF((SUMIFS('Sch A. Input'!I97:DX97,'Sch A. Input'!$I$14:$DX$14,"Total",'Sch A. Input'!$I$13:$DX$13,"&lt;="&amp;$O$7))&gt;'Sch D. Workings'!H99,MIN('Sch D. Workings'!W206,'Sch D. Workings'!H99-'Sch C. Quarter Output (PR1)'!H105),'Sch D. Workings'!W206)))</f>
        <v>0</v>
      </c>
      <c r="O105" s="228">
        <f>'Sch D. Workings'!AC206</f>
        <v>0</v>
      </c>
      <c r="P105" s="82">
        <f>IFERROR(LOOKUP('Sch D. Workings'!Y206,$C$10:$C$14,$B$10:$B$14),0)</f>
        <v>0</v>
      </c>
      <c r="Q105" s="99">
        <f>COUNTIFS('Sch D. Workings'!Y206,"&gt;"&amp;'Sch D. Workings'!$H99)</f>
        <v>0</v>
      </c>
      <c r="R105" s="85"/>
      <c r="S105" s="78">
        <f>'Sch D. Workings'!AE206</f>
        <v>0</v>
      </c>
      <c r="T105" s="225">
        <f>IF(OR('Sch D. Workings'!D99="",$D$7&lt;=O$7),0,IF(OR(N105="Exceeded Cap",H105="Exceeded Cap",SUM(H105,N105)='Sch D. Workings'!H99),"Exceeded Cap",IF((SUMIFS('Sch A. Input'!I97:DX97,'Sch A. Input'!$I$14:$DX$14,"Total",'Sch A. Input'!$I$13:$DX$13,"&lt;="&amp;$U$7))&gt;'Sch D. Workings'!H99,MIN('Sch D. Workings'!AH206,'Sch D. Workings'!H99-H105-N105),'Sch D. Workings'!AH206)))</f>
        <v>0</v>
      </c>
      <c r="U105" s="228">
        <f>'Sch D. Workings'!AN206</f>
        <v>0</v>
      </c>
      <c r="V105" s="82">
        <f>IFERROR(LOOKUP('Sch D. Workings'!AJ206,$C$10:$C$14,$B$10:$B$14),0)</f>
        <v>0</v>
      </c>
      <c r="W105" s="99">
        <f>COUNTIFS('Sch D. Workings'!AJ206,"&gt;"&amp;'Sch D. Workings'!$H99)</f>
        <v>0</v>
      </c>
    </row>
    <row r="106" spans="3:23" x14ac:dyDescent="0.25">
      <c r="C106" s="81" t="str">
        <f>IF('Sch A. Input'!B98="","",'Sch A. Input'!B98)</f>
        <v/>
      </c>
      <c r="D106" s="81" t="str">
        <f>IF('Sch A. Input'!C98="","",'Sch A. Input'!C98)</f>
        <v/>
      </c>
      <c r="E106" s="85"/>
      <c r="F106" s="85"/>
      <c r="G106" s="99">
        <f>'Sch D. Workings'!I207</f>
        <v>0</v>
      </c>
      <c r="H106" s="227">
        <f>IF('Sch D. Workings'!D100="",0,(IF('Sch D. Workings'!H100=0,"Exceeded Cap",IF((SUMIFS('Sch A. Input'!I98:DX98,'Sch A. Input'!$I$14:$DX$14,"Total",'Sch A. Input'!$I$13:$DX$13,"&lt;="&amp;$I$7))&gt;'Sch D. Workings'!H100,MIN('Sch D. Workings'!L207,'Sch D. Workings'!H100),'Sch D. Workings'!L207))))</f>
        <v>0</v>
      </c>
      <c r="I106" s="228">
        <f>'Sch D. Workings'!R207</f>
        <v>0</v>
      </c>
      <c r="J106" s="82">
        <f>IFERROR(LOOKUP('Sch D. Workings'!N207,$C$10:$C$14,$B$10:$B$14),0)</f>
        <v>0</v>
      </c>
      <c r="K106" s="99">
        <f>COUNTIFS('Sch D. Workings'!N207,"&gt;"&amp;'Sch D. Workings'!H100)</f>
        <v>0</v>
      </c>
      <c r="L106" s="85"/>
      <c r="M106" s="78">
        <f>'Sch D. Workings'!T207</f>
        <v>0</v>
      </c>
      <c r="N106" s="225">
        <f>IF(OR('Sch D. Workings'!D100="",$D$7&lt;=I$7),0,IF(OR(H106="Exceeded Cap",H106='Sch D. Workings'!H100),"Exceeded cap",IF((SUMIFS('Sch A. Input'!I98:DX98,'Sch A. Input'!$I$14:$DX$14,"Total",'Sch A. Input'!$I$13:$DX$13,"&lt;="&amp;$O$7))&gt;'Sch D. Workings'!H100,MIN('Sch D. Workings'!W207,'Sch D. Workings'!H100-'Sch C. Quarter Output (PR1)'!H106),'Sch D. Workings'!W207)))</f>
        <v>0</v>
      </c>
      <c r="O106" s="228">
        <f>'Sch D. Workings'!AC207</f>
        <v>0</v>
      </c>
      <c r="P106" s="82">
        <f>IFERROR(LOOKUP('Sch D. Workings'!Y207,$C$10:$C$14,$B$10:$B$14),0)</f>
        <v>0</v>
      </c>
      <c r="Q106" s="99">
        <f>COUNTIFS('Sch D. Workings'!Y207,"&gt;"&amp;'Sch D. Workings'!$H100)</f>
        <v>0</v>
      </c>
      <c r="R106" s="85"/>
      <c r="S106" s="78">
        <f>'Sch D. Workings'!AE207</f>
        <v>0</v>
      </c>
      <c r="T106" s="225">
        <f>IF(OR('Sch D. Workings'!D100="",$D$7&lt;=O$7),0,IF(OR(N106="Exceeded Cap",H106="Exceeded Cap",SUM(H106,N106)='Sch D. Workings'!H100),"Exceeded Cap",IF((SUMIFS('Sch A. Input'!I98:DX98,'Sch A. Input'!$I$14:$DX$14,"Total",'Sch A. Input'!$I$13:$DX$13,"&lt;="&amp;$U$7))&gt;'Sch D. Workings'!H100,MIN('Sch D. Workings'!AH207,'Sch D. Workings'!H100-H106-N106),'Sch D. Workings'!AH207)))</f>
        <v>0</v>
      </c>
      <c r="U106" s="228">
        <f>'Sch D. Workings'!AN207</f>
        <v>0</v>
      </c>
      <c r="V106" s="82">
        <f>IFERROR(LOOKUP('Sch D. Workings'!AJ207,$C$10:$C$14,$B$10:$B$14),0)</f>
        <v>0</v>
      </c>
      <c r="W106" s="99">
        <f>COUNTIFS('Sch D. Workings'!AJ207,"&gt;"&amp;'Sch D. Workings'!$H100)</f>
        <v>0</v>
      </c>
    </row>
    <row r="107" spans="3:23" x14ac:dyDescent="0.25">
      <c r="C107" s="81" t="str">
        <f>IF('Sch A. Input'!B99="","",'Sch A. Input'!B99)</f>
        <v/>
      </c>
      <c r="D107" s="81" t="str">
        <f>IF('Sch A. Input'!C99="","",'Sch A. Input'!C99)</f>
        <v/>
      </c>
      <c r="E107" s="85"/>
      <c r="F107" s="85"/>
      <c r="G107" s="99">
        <f>'Sch D. Workings'!I208</f>
        <v>0</v>
      </c>
      <c r="H107" s="227">
        <f>IF('Sch D. Workings'!D101="",0,(IF('Sch D. Workings'!H101=0,"Exceeded Cap",IF((SUMIFS('Sch A. Input'!I99:DX99,'Sch A. Input'!$I$14:$DX$14,"Total",'Sch A. Input'!$I$13:$DX$13,"&lt;="&amp;$I$7))&gt;'Sch D. Workings'!H101,MIN('Sch D. Workings'!L208,'Sch D. Workings'!H101),'Sch D. Workings'!L208))))</f>
        <v>0</v>
      </c>
      <c r="I107" s="228">
        <f>'Sch D. Workings'!R208</f>
        <v>0</v>
      </c>
      <c r="J107" s="82">
        <f>IFERROR(LOOKUP('Sch D. Workings'!N208,$C$10:$C$14,$B$10:$B$14),0)</f>
        <v>0</v>
      </c>
      <c r="K107" s="99">
        <f>COUNTIFS('Sch D. Workings'!N208,"&gt;"&amp;'Sch D. Workings'!H101)</f>
        <v>0</v>
      </c>
      <c r="L107" s="85"/>
      <c r="M107" s="78">
        <f>'Sch D. Workings'!T208</f>
        <v>0</v>
      </c>
      <c r="N107" s="225">
        <f>IF(OR('Sch D. Workings'!D101="",$D$7&lt;=I$7),0,IF(OR(H107="Exceeded Cap",H107='Sch D. Workings'!H101),"Exceeded cap",IF((SUMIFS('Sch A. Input'!I99:DX99,'Sch A. Input'!$I$14:$DX$14,"Total",'Sch A. Input'!$I$13:$DX$13,"&lt;="&amp;$O$7))&gt;'Sch D. Workings'!H101,MIN('Sch D. Workings'!W208,'Sch D. Workings'!H101-'Sch C. Quarter Output (PR1)'!H107),'Sch D. Workings'!W208)))</f>
        <v>0</v>
      </c>
      <c r="O107" s="228">
        <f>'Sch D. Workings'!AC208</f>
        <v>0</v>
      </c>
      <c r="P107" s="82">
        <f>IFERROR(LOOKUP('Sch D. Workings'!Y208,$C$10:$C$14,$B$10:$B$14),0)</f>
        <v>0</v>
      </c>
      <c r="Q107" s="99">
        <f>COUNTIFS('Sch D. Workings'!Y208,"&gt;"&amp;'Sch D. Workings'!$H101)</f>
        <v>0</v>
      </c>
      <c r="R107" s="85"/>
      <c r="S107" s="78">
        <f>'Sch D. Workings'!AE208</f>
        <v>0</v>
      </c>
      <c r="T107" s="225">
        <f>IF(OR('Sch D. Workings'!D101="",$D$7&lt;=O$7),0,IF(OR(N107="Exceeded Cap",H107="Exceeded Cap",SUM(H107,N107)='Sch D. Workings'!H101),"Exceeded Cap",IF((SUMIFS('Sch A. Input'!I99:DX99,'Sch A. Input'!$I$14:$DX$14,"Total",'Sch A. Input'!$I$13:$DX$13,"&lt;="&amp;$U$7))&gt;'Sch D. Workings'!H101,MIN('Sch D. Workings'!AH208,'Sch D. Workings'!H101-H107-N107),'Sch D. Workings'!AH208)))</f>
        <v>0</v>
      </c>
      <c r="U107" s="228">
        <f>'Sch D. Workings'!AN208</f>
        <v>0</v>
      </c>
      <c r="V107" s="82">
        <f>IFERROR(LOOKUP('Sch D. Workings'!AJ208,$C$10:$C$14,$B$10:$B$14),0)</f>
        <v>0</v>
      </c>
      <c r="W107" s="99">
        <f>COUNTIFS('Sch D. Workings'!AJ208,"&gt;"&amp;'Sch D. Workings'!$H101)</f>
        <v>0</v>
      </c>
    </row>
    <row r="108" spans="3:23" x14ac:dyDescent="0.25">
      <c r="C108" s="81" t="str">
        <f>IF('Sch A. Input'!B100="","",'Sch A. Input'!B100)</f>
        <v/>
      </c>
      <c r="D108" s="81" t="str">
        <f>IF('Sch A. Input'!C100="","",'Sch A. Input'!C100)</f>
        <v/>
      </c>
      <c r="E108" s="85"/>
      <c r="F108" s="85"/>
      <c r="G108" s="99">
        <f>'Sch D. Workings'!I209</f>
        <v>0</v>
      </c>
      <c r="H108" s="227">
        <f>IF('Sch D. Workings'!D102="",0,(IF('Sch D. Workings'!H102=0,"Exceeded Cap",IF((SUMIFS('Sch A. Input'!I100:DX100,'Sch A. Input'!$I$14:$DX$14,"Total",'Sch A. Input'!$I$13:$DX$13,"&lt;="&amp;$I$7))&gt;'Sch D. Workings'!H102,MIN('Sch D. Workings'!L209,'Sch D. Workings'!H102),'Sch D. Workings'!L209))))</f>
        <v>0</v>
      </c>
      <c r="I108" s="228">
        <f>'Sch D. Workings'!R209</f>
        <v>0</v>
      </c>
      <c r="J108" s="82">
        <f>IFERROR(LOOKUP('Sch D. Workings'!N209,$C$10:$C$14,$B$10:$B$14),0)</f>
        <v>0</v>
      </c>
      <c r="K108" s="99">
        <f>COUNTIFS('Sch D. Workings'!N209,"&gt;"&amp;'Sch D. Workings'!H102)</f>
        <v>0</v>
      </c>
      <c r="L108" s="85"/>
      <c r="M108" s="78">
        <f>'Sch D. Workings'!T209</f>
        <v>0</v>
      </c>
      <c r="N108" s="225">
        <f>IF(OR('Sch D. Workings'!D102="",$D$7&lt;=I$7),0,IF(OR(H108="Exceeded Cap",H108='Sch D. Workings'!H102),"Exceeded cap",IF((SUMIFS('Sch A. Input'!I100:DX100,'Sch A. Input'!$I$14:$DX$14,"Total",'Sch A. Input'!$I$13:$DX$13,"&lt;="&amp;$O$7))&gt;'Sch D. Workings'!H102,MIN('Sch D. Workings'!W209,'Sch D. Workings'!H102-'Sch C. Quarter Output (PR1)'!H108),'Sch D. Workings'!W209)))</f>
        <v>0</v>
      </c>
      <c r="O108" s="228">
        <f>'Sch D. Workings'!AC209</f>
        <v>0</v>
      </c>
      <c r="P108" s="82">
        <f>IFERROR(LOOKUP('Sch D. Workings'!Y209,$C$10:$C$14,$B$10:$B$14),0)</f>
        <v>0</v>
      </c>
      <c r="Q108" s="99">
        <f>COUNTIFS('Sch D. Workings'!Y209,"&gt;"&amp;'Sch D. Workings'!$H102)</f>
        <v>0</v>
      </c>
      <c r="R108" s="85"/>
      <c r="S108" s="78">
        <f>'Sch D. Workings'!AE209</f>
        <v>0</v>
      </c>
      <c r="T108" s="225">
        <f>IF(OR('Sch D. Workings'!D102="",$D$7&lt;=O$7),0,IF(OR(N108="Exceeded Cap",H108="Exceeded Cap",SUM(H108,N108)='Sch D. Workings'!H102),"Exceeded Cap",IF((SUMIFS('Sch A. Input'!I100:DX100,'Sch A. Input'!$I$14:$DX$14,"Total",'Sch A. Input'!$I$13:$DX$13,"&lt;="&amp;$U$7))&gt;'Sch D. Workings'!H102,MIN('Sch D. Workings'!AH209,'Sch D. Workings'!H102-H108-N108),'Sch D. Workings'!AH209)))</f>
        <v>0</v>
      </c>
      <c r="U108" s="228">
        <f>'Sch D. Workings'!AN209</f>
        <v>0</v>
      </c>
      <c r="V108" s="82">
        <f>IFERROR(LOOKUP('Sch D. Workings'!AJ209,$C$10:$C$14,$B$10:$B$14),0)</f>
        <v>0</v>
      </c>
      <c r="W108" s="99">
        <f>COUNTIFS('Sch D. Workings'!AJ209,"&gt;"&amp;'Sch D. Workings'!$H102)</f>
        <v>0</v>
      </c>
    </row>
    <row r="109" spans="3:23" x14ac:dyDescent="0.25">
      <c r="C109" s="81" t="str">
        <f>IF('Sch A. Input'!B101="","",'Sch A. Input'!B101)</f>
        <v/>
      </c>
      <c r="D109" s="81" t="str">
        <f>IF('Sch A. Input'!C101="","",'Sch A. Input'!C101)</f>
        <v/>
      </c>
      <c r="E109" s="85"/>
      <c r="F109" s="85"/>
      <c r="G109" s="99">
        <f>'Sch D. Workings'!I210</f>
        <v>0</v>
      </c>
      <c r="H109" s="227">
        <f>IF('Sch D. Workings'!D103="",0,(IF('Sch D. Workings'!H103=0,"Exceeded Cap",IF((SUMIFS('Sch A. Input'!I101:DX101,'Sch A. Input'!$I$14:$DX$14,"Total",'Sch A. Input'!$I$13:$DX$13,"&lt;="&amp;$I$7))&gt;'Sch D. Workings'!H103,MIN('Sch D. Workings'!L210,'Sch D. Workings'!H103),'Sch D. Workings'!L210))))</f>
        <v>0</v>
      </c>
      <c r="I109" s="228">
        <f>'Sch D. Workings'!R210</f>
        <v>0</v>
      </c>
      <c r="J109" s="82">
        <f>IFERROR(LOOKUP('Sch D. Workings'!N210,$C$10:$C$14,$B$10:$B$14),0)</f>
        <v>0</v>
      </c>
      <c r="K109" s="99">
        <f>COUNTIFS('Sch D. Workings'!N210,"&gt;"&amp;'Sch D. Workings'!H103)</f>
        <v>0</v>
      </c>
      <c r="L109" s="85"/>
      <c r="M109" s="78">
        <f>'Sch D. Workings'!T210</f>
        <v>0</v>
      </c>
      <c r="N109" s="225">
        <f>IF(OR('Sch D. Workings'!D103="",$D$7&lt;=I$7),0,IF(OR(H109="Exceeded Cap",H109='Sch D. Workings'!H103),"Exceeded cap",IF((SUMIFS('Sch A. Input'!I101:DX101,'Sch A. Input'!$I$14:$DX$14,"Total",'Sch A. Input'!$I$13:$DX$13,"&lt;="&amp;$O$7))&gt;'Sch D. Workings'!H103,MIN('Sch D. Workings'!W210,'Sch D. Workings'!H103-'Sch C. Quarter Output (PR1)'!H109),'Sch D. Workings'!W210)))</f>
        <v>0</v>
      </c>
      <c r="O109" s="228">
        <f>'Sch D. Workings'!AC210</f>
        <v>0</v>
      </c>
      <c r="P109" s="82">
        <f>IFERROR(LOOKUP('Sch D. Workings'!Y210,$C$10:$C$14,$B$10:$B$14),0)</f>
        <v>0</v>
      </c>
      <c r="Q109" s="99">
        <f>COUNTIFS('Sch D. Workings'!Y210,"&gt;"&amp;'Sch D. Workings'!$H103)</f>
        <v>0</v>
      </c>
      <c r="R109" s="85"/>
      <c r="S109" s="78">
        <f>'Sch D. Workings'!AE210</f>
        <v>0</v>
      </c>
      <c r="T109" s="225">
        <f>IF(OR('Sch D. Workings'!D103="",$D$7&lt;=O$7),0,IF(OR(N109="Exceeded Cap",H109="Exceeded Cap",SUM(H109,N109)='Sch D. Workings'!H103),"Exceeded Cap",IF((SUMIFS('Sch A. Input'!I101:DX101,'Sch A. Input'!$I$14:$DX$14,"Total",'Sch A. Input'!$I$13:$DX$13,"&lt;="&amp;$U$7))&gt;'Sch D. Workings'!H103,MIN('Sch D. Workings'!AH210,'Sch D. Workings'!H103-H109-N109),'Sch D. Workings'!AH210)))</f>
        <v>0</v>
      </c>
      <c r="U109" s="228">
        <f>'Sch D. Workings'!AN210</f>
        <v>0</v>
      </c>
      <c r="V109" s="82">
        <f>IFERROR(LOOKUP('Sch D. Workings'!AJ210,$C$10:$C$14,$B$10:$B$14),0)</f>
        <v>0</v>
      </c>
      <c r="W109" s="99">
        <f>COUNTIFS('Sch D. Workings'!AJ210,"&gt;"&amp;'Sch D. Workings'!$H103)</f>
        <v>0</v>
      </c>
    </row>
    <row r="110" spans="3:23" x14ac:dyDescent="0.25">
      <c r="C110" s="81" t="str">
        <f>IF('Sch A. Input'!B102="","",'Sch A. Input'!B102)</f>
        <v/>
      </c>
      <c r="D110" s="81" t="str">
        <f>IF('Sch A. Input'!C102="","",'Sch A. Input'!C102)</f>
        <v/>
      </c>
      <c r="E110" s="85"/>
      <c r="F110" s="85"/>
      <c r="G110" s="99">
        <f>'Sch D. Workings'!I211</f>
        <v>0</v>
      </c>
      <c r="H110" s="227">
        <f>IF('Sch D. Workings'!D104="",0,(IF('Sch D. Workings'!H104=0,"Exceeded Cap",IF((SUMIFS('Sch A. Input'!I102:DX102,'Sch A. Input'!$I$14:$DX$14,"Total",'Sch A. Input'!$I$13:$DX$13,"&lt;="&amp;$I$7))&gt;'Sch D. Workings'!H104,MIN('Sch D. Workings'!L211,'Sch D. Workings'!H104),'Sch D. Workings'!L211))))</f>
        <v>0</v>
      </c>
      <c r="I110" s="228">
        <f>'Sch D. Workings'!R211</f>
        <v>0</v>
      </c>
      <c r="J110" s="82">
        <f>IFERROR(LOOKUP('Sch D. Workings'!N211,$C$10:$C$14,$B$10:$B$14),0)</f>
        <v>0</v>
      </c>
      <c r="K110" s="99">
        <f>COUNTIFS('Sch D. Workings'!N211,"&gt;"&amp;'Sch D. Workings'!H104)</f>
        <v>0</v>
      </c>
      <c r="L110" s="85"/>
      <c r="M110" s="78">
        <f>'Sch D. Workings'!T211</f>
        <v>0</v>
      </c>
      <c r="N110" s="225">
        <f>IF(OR('Sch D. Workings'!D104="",$D$7&lt;=I$7),0,IF(OR(H110="Exceeded Cap",H110='Sch D. Workings'!H104),"Exceeded cap",IF((SUMIFS('Sch A. Input'!I102:DX102,'Sch A. Input'!$I$14:$DX$14,"Total",'Sch A. Input'!$I$13:$DX$13,"&lt;="&amp;$O$7))&gt;'Sch D. Workings'!H104,MIN('Sch D. Workings'!W211,'Sch D. Workings'!H104-'Sch C. Quarter Output (PR1)'!H110),'Sch D. Workings'!W211)))</f>
        <v>0</v>
      </c>
      <c r="O110" s="228">
        <f>'Sch D. Workings'!AC211</f>
        <v>0</v>
      </c>
      <c r="P110" s="82">
        <f>IFERROR(LOOKUP('Sch D. Workings'!Y211,$C$10:$C$14,$B$10:$B$14),0)</f>
        <v>0</v>
      </c>
      <c r="Q110" s="99">
        <f>COUNTIFS('Sch D. Workings'!Y211,"&gt;"&amp;'Sch D. Workings'!$H104)</f>
        <v>0</v>
      </c>
      <c r="R110" s="85"/>
      <c r="S110" s="78">
        <f>'Sch D. Workings'!AE211</f>
        <v>0</v>
      </c>
      <c r="T110" s="225">
        <f>IF(OR('Sch D. Workings'!D104="",$D$7&lt;=O$7),0,IF(OR(N110="Exceeded Cap",H110="Exceeded Cap",SUM(H110,N110)='Sch D. Workings'!H104),"Exceeded Cap",IF((SUMIFS('Sch A. Input'!I102:DX102,'Sch A. Input'!$I$14:$DX$14,"Total",'Sch A. Input'!$I$13:$DX$13,"&lt;="&amp;$U$7))&gt;'Sch D. Workings'!H104,MIN('Sch D. Workings'!AH211,'Sch D. Workings'!H104-H110-N110),'Sch D. Workings'!AH211)))</f>
        <v>0</v>
      </c>
      <c r="U110" s="228">
        <f>'Sch D. Workings'!AN211</f>
        <v>0</v>
      </c>
      <c r="V110" s="82">
        <f>IFERROR(LOOKUP('Sch D. Workings'!AJ211,$C$10:$C$14,$B$10:$B$14),0)</f>
        <v>0</v>
      </c>
      <c r="W110" s="99">
        <f>COUNTIFS('Sch D. Workings'!AJ211,"&gt;"&amp;'Sch D. Workings'!$H104)</f>
        <v>0</v>
      </c>
    </row>
    <row r="111" spans="3:23" x14ac:dyDescent="0.25">
      <c r="C111" s="81" t="str">
        <f>IF('Sch A. Input'!B103="","",'Sch A. Input'!B103)</f>
        <v/>
      </c>
      <c r="D111" s="81" t="str">
        <f>IF('Sch A. Input'!C103="","",'Sch A. Input'!C103)</f>
        <v/>
      </c>
      <c r="E111" s="85"/>
      <c r="F111" s="85"/>
      <c r="G111" s="99">
        <f>'Sch D. Workings'!I212</f>
        <v>0</v>
      </c>
      <c r="H111" s="227">
        <f>IF('Sch D. Workings'!D105="",0,(IF('Sch D. Workings'!H105=0,"Exceeded Cap",IF((SUMIFS('Sch A. Input'!I103:DX103,'Sch A. Input'!$I$14:$DX$14,"Total",'Sch A. Input'!$I$13:$DX$13,"&lt;="&amp;$I$7))&gt;'Sch D. Workings'!H105,MIN('Sch D. Workings'!L212,'Sch D. Workings'!H105),'Sch D. Workings'!L212))))</f>
        <v>0</v>
      </c>
      <c r="I111" s="228">
        <f>'Sch D. Workings'!R212</f>
        <v>0</v>
      </c>
      <c r="J111" s="82">
        <f>IFERROR(LOOKUP('Sch D. Workings'!N212,$C$10:$C$14,$B$10:$B$14),0)</f>
        <v>0</v>
      </c>
      <c r="K111" s="99">
        <f>COUNTIFS('Sch D. Workings'!N212,"&gt;"&amp;'Sch D. Workings'!H105)</f>
        <v>0</v>
      </c>
      <c r="L111" s="85"/>
      <c r="M111" s="78">
        <f>'Sch D. Workings'!T212</f>
        <v>0</v>
      </c>
      <c r="N111" s="225">
        <f>IF(OR('Sch D. Workings'!D105="",$D$7&lt;=I$7),0,IF(OR(H111="Exceeded Cap",H111='Sch D. Workings'!H105),"Exceeded cap",IF((SUMIFS('Sch A. Input'!I103:DX103,'Sch A. Input'!$I$14:$DX$14,"Total",'Sch A. Input'!$I$13:$DX$13,"&lt;="&amp;$O$7))&gt;'Sch D. Workings'!H105,MIN('Sch D. Workings'!W212,'Sch D. Workings'!H105-'Sch C. Quarter Output (PR1)'!H111),'Sch D. Workings'!W212)))</f>
        <v>0</v>
      </c>
      <c r="O111" s="228">
        <f>'Sch D. Workings'!AC212</f>
        <v>0</v>
      </c>
      <c r="P111" s="82">
        <f>IFERROR(LOOKUP('Sch D. Workings'!Y212,$C$10:$C$14,$B$10:$B$14),0)</f>
        <v>0</v>
      </c>
      <c r="Q111" s="99">
        <f>COUNTIFS('Sch D. Workings'!Y212,"&gt;"&amp;'Sch D. Workings'!$H105)</f>
        <v>0</v>
      </c>
      <c r="R111" s="85"/>
      <c r="S111" s="78">
        <f>'Sch D. Workings'!AE212</f>
        <v>0</v>
      </c>
      <c r="T111" s="225">
        <f>IF(OR('Sch D. Workings'!D105="",$D$7&lt;=O$7),0,IF(OR(N111="Exceeded Cap",H111="Exceeded Cap",SUM(H111,N111)='Sch D. Workings'!H105),"Exceeded Cap",IF((SUMIFS('Sch A. Input'!I103:DX103,'Sch A. Input'!$I$14:$DX$14,"Total",'Sch A. Input'!$I$13:$DX$13,"&lt;="&amp;$U$7))&gt;'Sch D. Workings'!H105,MIN('Sch D. Workings'!AH212,'Sch D. Workings'!H105-H111-N111),'Sch D. Workings'!AH212)))</f>
        <v>0</v>
      </c>
      <c r="U111" s="228">
        <f>'Sch D. Workings'!AN212</f>
        <v>0</v>
      </c>
      <c r="V111" s="82">
        <f>IFERROR(LOOKUP('Sch D. Workings'!AJ212,$C$10:$C$14,$B$10:$B$14),0)</f>
        <v>0</v>
      </c>
      <c r="W111" s="99">
        <f>COUNTIFS('Sch D. Workings'!AJ212,"&gt;"&amp;'Sch D. Workings'!$H105)</f>
        <v>0</v>
      </c>
    </row>
    <row r="112" spans="3:23" x14ac:dyDescent="0.25">
      <c r="C112" s="81" t="str">
        <f>IF('Sch A. Input'!B104="","",'Sch A. Input'!B104)</f>
        <v/>
      </c>
      <c r="D112" s="81" t="str">
        <f>IF('Sch A. Input'!C104="","",'Sch A. Input'!C104)</f>
        <v/>
      </c>
      <c r="E112" s="85"/>
      <c r="F112" s="85"/>
      <c r="G112" s="99">
        <f>'Sch D. Workings'!I213</f>
        <v>0</v>
      </c>
      <c r="H112" s="227">
        <f>IF('Sch D. Workings'!D106="",0,(IF('Sch D. Workings'!H106=0,"Exceeded Cap",IF((SUMIFS('Sch A. Input'!I104:DX104,'Sch A. Input'!$I$14:$DX$14,"Total",'Sch A. Input'!$I$13:$DX$13,"&lt;="&amp;$I$7))&gt;'Sch D. Workings'!H106,MIN('Sch D. Workings'!L213,'Sch D. Workings'!H106),'Sch D. Workings'!L213))))</f>
        <v>0</v>
      </c>
      <c r="I112" s="228">
        <f>'Sch D. Workings'!R213</f>
        <v>0</v>
      </c>
      <c r="J112" s="82">
        <f>IFERROR(LOOKUP('Sch D. Workings'!N213,$C$10:$C$14,$B$10:$B$14),0)</f>
        <v>0</v>
      </c>
      <c r="K112" s="99">
        <f>COUNTIFS('Sch D. Workings'!N213,"&gt;"&amp;'Sch D. Workings'!H106)</f>
        <v>0</v>
      </c>
      <c r="L112" s="85"/>
      <c r="M112" s="78">
        <f>'Sch D. Workings'!T213</f>
        <v>0</v>
      </c>
      <c r="N112" s="225">
        <f>IF(OR('Sch D. Workings'!D106="",$D$7&lt;=I$7),0,IF(OR(H112="Exceeded Cap",H112='Sch D. Workings'!H106),"Exceeded cap",IF((SUMIFS('Sch A. Input'!I104:DX104,'Sch A. Input'!$I$14:$DX$14,"Total",'Sch A. Input'!$I$13:$DX$13,"&lt;="&amp;$O$7))&gt;'Sch D. Workings'!H106,MIN('Sch D. Workings'!W213,'Sch D. Workings'!H106-'Sch C. Quarter Output (PR1)'!H112),'Sch D. Workings'!W213)))</f>
        <v>0</v>
      </c>
      <c r="O112" s="228">
        <f>'Sch D. Workings'!AC213</f>
        <v>0</v>
      </c>
      <c r="P112" s="82">
        <f>IFERROR(LOOKUP('Sch D. Workings'!Y213,$C$10:$C$14,$B$10:$B$14),0)</f>
        <v>0</v>
      </c>
      <c r="Q112" s="99">
        <f>COUNTIFS('Sch D. Workings'!Y213,"&gt;"&amp;'Sch D. Workings'!$H106)</f>
        <v>0</v>
      </c>
      <c r="R112" s="85"/>
      <c r="S112" s="78">
        <f>'Sch D. Workings'!AE213</f>
        <v>0</v>
      </c>
      <c r="T112" s="225">
        <f>IF(OR('Sch D. Workings'!D106="",$D$7&lt;=O$7),0,IF(OR(N112="Exceeded Cap",H112="Exceeded Cap",SUM(H112,N112)='Sch D. Workings'!H106),"Exceeded Cap",IF((SUMIFS('Sch A. Input'!I104:DX104,'Sch A. Input'!$I$14:$DX$14,"Total",'Sch A. Input'!$I$13:$DX$13,"&lt;="&amp;$U$7))&gt;'Sch D. Workings'!H106,MIN('Sch D. Workings'!AH213,'Sch D. Workings'!H106-H112-N112),'Sch D. Workings'!AH213)))</f>
        <v>0</v>
      </c>
      <c r="U112" s="228">
        <f>'Sch D. Workings'!AN213</f>
        <v>0</v>
      </c>
      <c r="V112" s="82">
        <f>IFERROR(LOOKUP('Sch D. Workings'!AJ213,$C$10:$C$14,$B$10:$B$14),0)</f>
        <v>0</v>
      </c>
      <c r="W112" s="99">
        <f>COUNTIFS('Sch D. Workings'!AJ213,"&gt;"&amp;'Sch D. Workings'!$H106)</f>
        <v>0</v>
      </c>
    </row>
    <row r="113" spans="2:23" x14ac:dyDescent="0.25">
      <c r="C113" s="81" t="str">
        <f>IF('Sch A. Input'!B105="","",'Sch A. Input'!B105)</f>
        <v/>
      </c>
      <c r="D113" s="81" t="str">
        <f>IF('Sch A. Input'!C105="","",'Sch A. Input'!C105)</f>
        <v/>
      </c>
      <c r="E113" s="85"/>
      <c r="F113" s="85"/>
      <c r="G113" s="99">
        <f>'Sch D. Workings'!I214</f>
        <v>0</v>
      </c>
      <c r="H113" s="227">
        <f>IF('Sch D. Workings'!D107="",0,(IF('Sch D. Workings'!H107=0,"Exceeded Cap",IF((SUMIFS('Sch A. Input'!I105:DX105,'Sch A. Input'!$I$14:$DX$14,"Total",'Sch A. Input'!$I$13:$DX$13,"&lt;="&amp;$I$7))&gt;'Sch D. Workings'!H107,MIN('Sch D. Workings'!L214,'Sch D. Workings'!H107),'Sch D. Workings'!L214))))</f>
        <v>0</v>
      </c>
      <c r="I113" s="228">
        <f>'Sch D. Workings'!R214</f>
        <v>0</v>
      </c>
      <c r="J113" s="82">
        <f>IFERROR(LOOKUP('Sch D. Workings'!N214,$C$10:$C$14,$B$10:$B$14),0)</f>
        <v>0</v>
      </c>
      <c r="K113" s="99">
        <f>COUNTIFS('Sch D. Workings'!N214,"&gt;"&amp;'Sch D. Workings'!H107)</f>
        <v>0</v>
      </c>
      <c r="L113" s="85"/>
      <c r="M113" s="78">
        <f>'Sch D. Workings'!T214</f>
        <v>0</v>
      </c>
      <c r="N113" s="225">
        <f>IF(OR('Sch D. Workings'!D107="",$D$7&lt;=I$7),0,IF(OR(H113="Exceeded Cap",H113='Sch D. Workings'!H107),"Exceeded cap",IF((SUMIFS('Sch A. Input'!I105:DX105,'Sch A. Input'!$I$14:$DX$14,"Total",'Sch A. Input'!$I$13:$DX$13,"&lt;="&amp;$O$7))&gt;'Sch D. Workings'!H107,MIN('Sch D. Workings'!W214,'Sch D. Workings'!H107-'Sch C. Quarter Output (PR1)'!H113),'Sch D. Workings'!W214)))</f>
        <v>0</v>
      </c>
      <c r="O113" s="228">
        <f>'Sch D. Workings'!AC214</f>
        <v>0</v>
      </c>
      <c r="P113" s="82">
        <f>IFERROR(LOOKUP('Sch D. Workings'!Y214,$C$10:$C$14,$B$10:$B$14),0)</f>
        <v>0</v>
      </c>
      <c r="Q113" s="99">
        <f>COUNTIFS('Sch D. Workings'!Y214,"&gt;"&amp;'Sch D. Workings'!$H107)</f>
        <v>0</v>
      </c>
      <c r="R113" s="85"/>
      <c r="S113" s="78">
        <f>'Sch D. Workings'!AE214</f>
        <v>0</v>
      </c>
      <c r="T113" s="225">
        <f>IF(OR('Sch D. Workings'!D107="",$D$7&lt;=O$7),0,IF(OR(N113="Exceeded Cap",H113="Exceeded Cap",SUM(H113,N113)='Sch D. Workings'!H107),"Exceeded Cap",IF((SUMIFS('Sch A. Input'!I105:DX105,'Sch A. Input'!$I$14:$DX$14,"Total",'Sch A. Input'!$I$13:$DX$13,"&lt;="&amp;$U$7))&gt;'Sch D. Workings'!H107,MIN('Sch D. Workings'!AH214,'Sch D. Workings'!H107-H113-N113),'Sch D. Workings'!AH214)))</f>
        <v>0</v>
      </c>
      <c r="U113" s="228">
        <f>'Sch D. Workings'!AN214</f>
        <v>0</v>
      </c>
      <c r="V113" s="82">
        <f>IFERROR(LOOKUP('Sch D. Workings'!AJ214,$C$10:$C$14,$B$10:$B$14),0)</f>
        <v>0</v>
      </c>
      <c r="W113" s="99">
        <f>COUNTIFS('Sch D. Workings'!AJ214,"&gt;"&amp;'Sch D. Workings'!$H107)</f>
        <v>0</v>
      </c>
    </row>
    <row r="114" spans="2:23" x14ac:dyDescent="0.25">
      <c r="C114" s="81" t="str">
        <f>IF('Sch A. Input'!B106="","",'Sch A. Input'!B106)</f>
        <v/>
      </c>
      <c r="D114" s="81" t="str">
        <f>IF('Sch A. Input'!C106="","",'Sch A. Input'!C106)</f>
        <v/>
      </c>
      <c r="E114" s="85"/>
      <c r="F114" s="85"/>
      <c r="G114" s="99">
        <f>'Sch D. Workings'!I215</f>
        <v>0</v>
      </c>
      <c r="H114" s="227">
        <f>IF('Sch D. Workings'!D108="",0,(IF('Sch D. Workings'!H108=0,"Exceeded Cap",IF((SUMIFS('Sch A. Input'!I106:DX106,'Sch A. Input'!$I$14:$DX$14,"Total",'Sch A. Input'!$I$13:$DX$13,"&lt;="&amp;$I$7))&gt;'Sch D. Workings'!H108,MIN('Sch D. Workings'!L215,'Sch D. Workings'!H108),'Sch D. Workings'!L215))))</f>
        <v>0</v>
      </c>
      <c r="I114" s="228">
        <f>'Sch D. Workings'!R215</f>
        <v>0</v>
      </c>
      <c r="J114" s="82">
        <f>IFERROR(LOOKUP('Sch D. Workings'!N215,$C$10:$C$14,$B$10:$B$14),0)</f>
        <v>0</v>
      </c>
      <c r="K114" s="99">
        <f>COUNTIFS('Sch D. Workings'!N215,"&gt;"&amp;'Sch D. Workings'!H108)</f>
        <v>0</v>
      </c>
      <c r="L114" s="85"/>
      <c r="M114" s="78">
        <f>'Sch D. Workings'!T215</f>
        <v>0</v>
      </c>
      <c r="N114" s="225">
        <f>IF(OR('Sch D. Workings'!D108="",$D$7&lt;=I$7),0,IF(OR(H114="Exceeded Cap",H114='Sch D. Workings'!H108),"Exceeded cap",IF((SUMIFS('Sch A. Input'!I106:DX106,'Sch A. Input'!$I$14:$DX$14,"Total",'Sch A. Input'!$I$13:$DX$13,"&lt;="&amp;$O$7))&gt;'Sch D. Workings'!H108,MIN('Sch D. Workings'!W215,'Sch D. Workings'!H108-'Sch C. Quarter Output (PR1)'!H114),'Sch D. Workings'!W215)))</f>
        <v>0</v>
      </c>
      <c r="O114" s="228">
        <f>'Sch D. Workings'!AC215</f>
        <v>0</v>
      </c>
      <c r="P114" s="82">
        <f>IFERROR(LOOKUP('Sch D. Workings'!Y215,$C$10:$C$14,$B$10:$B$14),0)</f>
        <v>0</v>
      </c>
      <c r="Q114" s="99">
        <f>COUNTIFS('Sch D. Workings'!Y215,"&gt;"&amp;'Sch D. Workings'!$H108)</f>
        <v>0</v>
      </c>
      <c r="R114" s="85"/>
      <c r="S114" s="78">
        <f>'Sch D. Workings'!AE215</f>
        <v>0</v>
      </c>
      <c r="T114" s="225">
        <f>IF(OR('Sch D. Workings'!D108="",$D$7&lt;=O$7),0,IF(OR(N114="Exceeded Cap",H114="Exceeded Cap",SUM(H114,N114)='Sch D. Workings'!H108),"Exceeded Cap",IF((SUMIFS('Sch A. Input'!I106:DX106,'Sch A. Input'!$I$14:$DX$14,"Total",'Sch A. Input'!$I$13:$DX$13,"&lt;="&amp;$U$7))&gt;'Sch D. Workings'!H108,MIN('Sch D. Workings'!AH215,'Sch D. Workings'!H108-H114-N114),'Sch D. Workings'!AH215)))</f>
        <v>0</v>
      </c>
      <c r="U114" s="228">
        <f>'Sch D. Workings'!AN215</f>
        <v>0</v>
      </c>
      <c r="V114" s="82">
        <f>IFERROR(LOOKUP('Sch D. Workings'!AJ215,$C$10:$C$14,$B$10:$B$14),0)</f>
        <v>0</v>
      </c>
      <c r="W114" s="99">
        <f>COUNTIFS('Sch D. Workings'!AJ215,"&gt;"&amp;'Sch D. Workings'!$H108)</f>
        <v>0</v>
      </c>
    </row>
    <row r="115" spans="2:23" x14ac:dyDescent="0.25">
      <c r="C115" s="81" t="str">
        <f>IF('Sch A. Input'!B107="","",'Sch A. Input'!B107)</f>
        <v/>
      </c>
      <c r="D115" s="81" t="str">
        <f>IF('Sch A. Input'!C107="","",'Sch A. Input'!C107)</f>
        <v/>
      </c>
      <c r="E115" s="85"/>
      <c r="F115" s="85"/>
      <c r="G115" s="99">
        <f>'Sch D. Workings'!I216</f>
        <v>0</v>
      </c>
      <c r="H115" s="227">
        <f>IF('Sch D. Workings'!D109="",0,(IF('Sch D. Workings'!H109=0,"Exceeded Cap",IF((SUMIFS('Sch A. Input'!I107:DX107,'Sch A. Input'!$I$14:$DX$14,"Total",'Sch A. Input'!$I$13:$DX$13,"&lt;="&amp;$I$7))&gt;'Sch D. Workings'!H109,MIN('Sch D. Workings'!L216,'Sch D. Workings'!H109),'Sch D. Workings'!L216))))</f>
        <v>0</v>
      </c>
      <c r="I115" s="228">
        <f>'Sch D. Workings'!R216</f>
        <v>0</v>
      </c>
      <c r="J115" s="82">
        <f>IFERROR(LOOKUP('Sch D. Workings'!N216,$C$10:$C$14,$B$10:$B$14),0)</f>
        <v>0</v>
      </c>
      <c r="K115" s="99">
        <f>COUNTIFS('Sch D. Workings'!N216,"&gt;"&amp;'Sch D. Workings'!H109)</f>
        <v>0</v>
      </c>
      <c r="L115" s="85"/>
      <c r="M115" s="78">
        <f>'Sch D. Workings'!T216</f>
        <v>0</v>
      </c>
      <c r="N115" s="225">
        <f>IF(OR('Sch D. Workings'!D109="",$D$7&lt;=I$7),0,IF(OR(H115="Exceeded Cap",H115='Sch D. Workings'!H109),"Exceeded cap",IF((SUMIFS('Sch A. Input'!I107:DX107,'Sch A. Input'!$I$14:$DX$14,"Total",'Sch A. Input'!$I$13:$DX$13,"&lt;="&amp;$O$7))&gt;'Sch D. Workings'!H109,MIN('Sch D. Workings'!W216,'Sch D. Workings'!H109-'Sch C. Quarter Output (PR1)'!H115),'Sch D. Workings'!W216)))</f>
        <v>0</v>
      </c>
      <c r="O115" s="228">
        <f>'Sch D. Workings'!AC216</f>
        <v>0</v>
      </c>
      <c r="P115" s="82">
        <f>IFERROR(LOOKUP('Sch D. Workings'!Y216,$C$10:$C$14,$B$10:$B$14),0)</f>
        <v>0</v>
      </c>
      <c r="Q115" s="99">
        <f>COUNTIFS('Sch D. Workings'!Y216,"&gt;"&amp;'Sch D. Workings'!$H109)</f>
        <v>0</v>
      </c>
      <c r="R115" s="85"/>
      <c r="S115" s="78">
        <f>'Sch D. Workings'!AE216</f>
        <v>0</v>
      </c>
      <c r="T115" s="225">
        <f>IF(OR('Sch D. Workings'!D109="",$D$7&lt;=O$7),0,IF(OR(N115="Exceeded Cap",H115="Exceeded Cap",SUM(H115,N115)='Sch D. Workings'!H109),"Exceeded Cap",IF((SUMIFS('Sch A. Input'!I107:DX107,'Sch A. Input'!$I$14:$DX$14,"Total",'Sch A. Input'!$I$13:$DX$13,"&lt;="&amp;$U$7))&gt;'Sch D. Workings'!H109,MIN('Sch D. Workings'!AH216,'Sch D. Workings'!H109-H115-N115),'Sch D. Workings'!AH216)))</f>
        <v>0</v>
      </c>
      <c r="U115" s="228">
        <f>'Sch D. Workings'!AN216</f>
        <v>0</v>
      </c>
      <c r="V115" s="82">
        <f>IFERROR(LOOKUP('Sch D. Workings'!AJ216,$C$10:$C$14,$B$10:$B$14),0)</f>
        <v>0</v>
      </c>
      <c r="W115" s="99">
        <f>COUNTIFS('Sch D. Workings'!AJ216,"&gt;"&amp;'Sch D. Workings'!$H109)</f>
        <v>0</v>
      </c>
    </row>
    <row r="116" spans="2:23" x14ac:dyDescent="0.25">
      <c r="C116" s="81" t="str">
        <f>IF('Sch A. Input'!B108="","",'Sch A. Input'!B108)</f>
        <v/>
      </c>
      <c r="D116" s="81" t="str">
        <f>IF('Sch A. Input'!C108="","",'Sch A. Input'!C108)</f>
        <v/>
      </c>
      <c r="E116" s="85"/>
      <c r="F116" s="85"/>
      <c r="G116" s="99">
        <f>'Sch D. Workings'!I217</f>
        <v>0</v>
      </c>
      <c r="H116" s="227">
        <f>IF('Sch D. Workings'!D110="",0,(IF('Sch D. Workings'!H110=0,"Exceeded Cap",IF((SUMIFS('Sch A. Input'!I108:DX108,'Sch A. Input'!$I$14:$DX$14,"Total",'Sch A. Input'!$I$13:$DX$13,"&lt;="&amp;$I$7))&gt;'Sch D. Workings'!H110,MIN('Sch D. Workings'!L217,'Sch D. Workings'!H110),'Sch D. Workings'!L217))))</f>
        <v>0</v>
      </c>
      <c r="I116" s="228">
        <f>'Sch D. Workings'!R217</f>
        <v>0</v>
      </c>
      <c r="J116" s="82">
        <f>IFERROR(LOOKUP('Sch D. Workings'!N217,$C$10:$C$14,$B$10:$B$14),0)</f>
        <v>0</v>
      </c>
      <c r="K116" s="99">
        <f>COUNTIFS('Sch D. Workings'!N217,"&gt;"&amp;'Sch D. Workings'!H110)</f>
        <v>0</v>
      </c>
      <c r="L116" s="85"/>
      <c r="M116" s="78">
        <f>'Sch D. Workings'!T217</f>
        <v>0</v>
      </c>
      <c r="N116" s="225">
        <f>IF(OR('Sch D. Workings'!D110="",$D$7&lt;=I$7),0,IF(OR(H116="Exceeded Cap",H116='Sch D. Workings'!H110),"Exceeded cap",IF((SUMIFS('Sch A. Input'!I108:DX108,'Sch A. Input'!$I$14:$DX$14,"Total",'Sch A. Input'!$I$13:$DX$13,"&lt;="&amp;$O$7))&gt;'Sch D. Workings'!H110,MIN('Sch D. Workings'!W217,'Sch D. Workings'!H110-'Sch C. Quarter Output (PR1)'!H116),'Sch D. Workings'!W217)))</f>
        <v>0</v>
      </c>
      <c r="O116" s="228">
        <f>'Sch D. Workings'!AC217</f>
        <v>0</v>
      </c>
      <c r="P116" s="82">
        <f>IFERROR(LOOKUP('Sch D. Workings'!Y217,$C$10:$C$14,$B$10:$B$14),0)</f>
        <v>0</v>
      </c>
      <c r="Q116" s="99">
        <f>COUNTIFS('Sch D. Workings'!Y217,"&gt;"&amp;'Sch D. Workings'!$H110)</f>
        <v>0</v>
      </c>
      <c r="R116" s="85"/>
      <c r="S116" s="78">
        <f>'Sch D. Workings'!AE217</f>
        <v>0</v>
      </c>
      <c r="T116" s="225">
        <f>IF(OR('Sch D. Workings'!D110="",$D$7&lt;=O$7),0,IF(OR(N116="Exceeded Cap",H116="Exceeded Cap",SUM(H116,N116)='Sch D. Workings'!H110),"Exceeded Cap",IF((SUMIFS('Sch A. Input'!I108:DX108,'Sch A. Input'!$I$14:$DX$14,"Total",'Sch A. Input'!$I$13:$DX$13,"&lt;="&amp;$U$7))&gt;'Sch D. Workings'!H110,MIN('Sch D. Workings'!AH217,'Sch D. Workings'!H110-H116-N116),'Sch D. Workings'!AH217)))</f>
        <v>0</v>
      </c>
      <c r="U116" s="228">
        <f>'Sch D. Workings'!AN217</f>
        <v>0</v>
      </c>
      <c r="V116" s="82">
        <f>IFERROR(LOOKUP('Sch D. Workings'!AJ217,$C$10:$C$14,$B$10:$B$14),0)</f>
        <v>0</v>
      </c>
      <c r="W116" s="99">
        <f>COUNTIFS('Sch D. Workings'!AJ217,"&gt;"&amp;'Sch D. Workings'!$H110)</f>
        <v>0</v>
      </c>
    </row>
    <row r="117" spans="2:23" x14ac:dyDescent="0.25">
      <c r="C117" s="81" t="str">
        <f>IF('Sch A. Input'!B109="","",'Sch A. Input'!B109)</f>
        <v/>
      </c>
      <c r="D117" s="81" t="str">
        <f>IF('Sch A. Input'!C109="","",'Sch A. Input'!C109)</f>
        <v/>
      </c>
      <c r="E117" s="85"/>
      <c r="F117" s="85"/>
      <c r="G117" s="99">
        <f>'Sch D. Workings'!I218</f>
        <v>0</v>
      </c>
      <c r="H117" s="227">
        <f>IF('Sch D. Workings'!D111="",0,(IF('Sch D. Workings'!H111=0,"Exceeded Cap",IF((SUMIFS('Sch A. Input'!I109:DX109,'Sch A. Input'!$I$14:$DX$14,"Total",'Sch A. Input'!$I$13:$DX$13,"&lt;="&amp;$I$7))&gt;'Sch D. Workings'!H111,MIN('Sch D. Workings'!L218,'Sch D. Workings'!H111),'Sch D. Workings'!L218))))</f>
        <v>0</v>
      </c>
      <c r="I117" s="228">
        <f>'Sch D. Workings'!R218</f>
        <v>0</v>
      </c>
      <c r="J117" s="82">
        <f>IFERROR(LOOKUP('Sch D. Workings'!N218,$C$10:$C$14,$B$10:$B$14),0)</f>
        <v>0</v>
      </c>
      <c r="K117" s="99">
        <f>COUNTIFS('Sch D. Workings'!N218,"&gt;"&amp;'Sch D. Workings'!H111)</f>
        <v>0</v>
      </c>
      <c r="L117" s="85"/>
      <c r="M117" s="78">
        <f>'Sch D. Workings'!T218</f>
        <v>0</v>
      </c>
      <c r="N117" s="225">
        <f>IF(OR('Sch D. Workings'!D111="",$D$7&lt;=I$7),0,IF(OR(H117="Exceeded Cap",H117='Sch D. Workings'!H111),"Exceeded cap",IF((SUMIFS('Sch A. Input'!I109:DX109,'Sch A. Input'!$I$14:$DX$14,"Total",'Sch A. Input'!$I$13:$DX$13,"&lt;="&amp;$O$7))&gt;'Sch D. Workings'!H111,MIN('Sch D. Workings'!W218,'Sch D. Workings'!H111-'Sch C. Quarter Output (PR1)'!H117),'Sch D. Workings'!W218)))</f>
        <v>0</v>
      </c>
      <c r="O117" s="228">
        <f>'Sch D. Workings'!AC218</f>
        <v>0</v>
      </c>
      <c r="P117" s="82">
        <f>IFERROR(LOOKUP('Sch D. Workings'!Y218,$C$10:$C$14,$B$10:$B$14),0)</f>
        <v>0</v>
      </c>
      <c r="Q117" s="99">
        <f>COUNTIFS('Sch D. Workings'!Y218,"&gt;"&amp;'Sch D. Workings'!$H111)</f>
        <v>0</v>
      </c>
      <c r="R117" s="85"/>
      <c r="S117" s="78">
        <f>'Sch D. Workings'!AE218</f>
        <v>0</v>
      </c>
      <c r="T117" s="225">
        <f>IF(OR('Sch D. Workings'!D111="",$D$7&lt;=O$7),0,IF(OR(N117="Exceeded Cap",H117="Exceeded Cap",SUM(H117,N117)='Sch D. Workings'!H111),"Exceeded Cap",IF((SUMIFS('Sch A. Input'!I109:DX109,'Sch A. Input'!$I$14:$DX$14,"Total",'Sch A. Input'!$I$13:$DX$13,"&lt;="&amp;$U$7))&gt;'Sch D. Workings'!H111,MIN('Sch D. Workings'!AH218,'Sch D. Workings'!H111-H117-N117),'Sch D. Workings'!AH218)))</f>
        <v>0</v>
      </c>
      <c r="U117" s="228">
        <f>'Sch D. Workings'!AN218</f>
        <v>0</v>
      </c>
      <c r="V117" s="82">
        <f>IFERROR(LOOKUP('Sch D. Workings'!AJ218,$C$10:$C$14,$B$10:$B$14),0)</f>
        <v>0</v>
      </c>
      <c r="W117" s="99">
        <f>COUNTIFS('Sch D. Workings'!AJ218,"&gt;"&amp;'Sch D. Workings'!$H111)</f>
        <v>0</v>
      </c>
    </row>
    <row r="118" spans="2:23" x14ac:dyDescent="0.25">
      <c r="C118" s="81" t="str">
        <f>IF('Sch A. Input'!B110="","",'Sch A. Input'!B110)</f>
        <v/>
      </c>
      <c r="D118" s="81" t="str">
        <f>IF('Sch A. Input'!C110="","",'Sch A. Input'!C110)</f>
        <v/>
      </c>
      <c r="E118" s="85"/>
      <c r="F118" s="85"/>
      <c r="G118" s="99">
        <f>'Sch D. Workings'!I219</f>
        <v>0</v>
      </c>
      <c r="H118" s="227">
        <f>IF('Sch D. Workings'!D112="",0,(IF('Sch D. Workings'!H112=0,"Exceeded Cap",IF((SUMIFS('Sch A. Input'!I110:DX110,'Sch A. Input'!$I$14:$DX$14,"Total",'Sch A. Input'!$I$13:$DX$13,"&lt;="&amp;$I$7))&gt;'Sch D. Workings'!H112,MIN('Sch D. Workings'!L219,'Sch D. Workings'!H112),'Sch D. Workings'!L219))))</f>
        <v>0</v>
      </c>
      <c r="I118" s="228">
        <f>'Sch D. Workings'!R219</f>
        <v>0</v>
      </c>
      <c r="J118" s="82">
        <f>IFERROR(LOOKUP('Sch D. Workings'!N219,$C$10:$C$14,$B$10:$B$14),0)</f>
        <v>0</v>
      </c>
      <c r="K118" s="99">
        <f>COUNTIFS('Sch D. Workings'!N219,"&gt;"&amp;'Sch D. Workings'!H112)</f>
        <v>0</v>
      </c>
      <c r="L118" s="85"/>
      <c r="M118" s="78">
        <f>'Sch D. Workings'!T219</f>
        <v>0</v>
      </c>
      <c r="N118" s="225">
        <f>IF(OR('Sch D. Workings'!D112="",$D$7&lt;=I$7),0,IF(OR(H118="Exceeded Cap",H118='Sch D. Workings'!H112),"Exceeded cap",IF((SUMIFS('Sch A. Input'!I110:DX110,'Sch A. Input'!$I$14:$DX$14,"Total",'Sch A. Input'!$I$13:$DX$13,"&lt;="&amp;$O$7))&gt;'Sch D. Workings'!H112,MIN('Sch D. Workings'!W219,'Sch D. Workings'!H112-'Sch C. Quarter Output (PR1)'!H118),'Sch D. Workings'!W219)))</f>
        <v>0</v>
      </c>
      <c r="O118" s="228">
        <f>'Sch D. Workings'!AC219</f>
        <v>0</v>
      </c>
      <c r="P118" s="82">
        <f>IFERROR(LOOKUP('Sch D. Workings'!Y219,$C$10:$C$14,$B$10:$B$14),0)</f>
        <v>0</v>
      </c>
      <c r="Q118" s="99">
        <f>COUNTIFS('Sch D. Workings'!Y219,"&gt;"&amp;'Sch D. Workings'!$H112)</f>
        <v>0</v>
      </c>
      <c r="R118" s="85"/>
      <c r="S118" s="78">
        <f>'Sch D. Workings'!AE219</f>
        <v>0</v>
      </c>
      <c r="T118" s="225">
        <f>IF(OR('Sch D. Workings'!D112="",$D$7&lt;=O$7),0,IF(OR(N118="Exceeded Cap",H118="Exceeded Cap",SUM(H118,N118)='Sch D. Workings'!H112),"Exceeded Cap",IF((SUMIFS('Sch A. Input'!I110:DX110,'Sch A. Input'!$I$14:$DX$14,"Total",'Sch A. Input'!$I$13:$DX$13,"&lt;="&amp;$U$7))&gt;'Sch D. Workings'!H112,MIN('Sch D. Workings'!AH219,'Sch D. Workings'!H112-H118-N118),'Sch D. Workings'!AH219)))</f>
        <v>0</v>
      </c>
      <c r="U118" s="228">
        <f>'Sch D. Workings'!AN219</f>
        <v>0</v>
      </c>
      <c r="V118" s="82">
        <f>IFERROR(LOOKUP('Sch D. Workings'!AJ219,$C$10:$C$14,$B$10:$B$14),0)</f>
        <v>0</v>
      </c>
      <c r="W118" s="99">
        <f>COUNTIFS('Sch D. Workings'!AJ219,"&gt;"&amp;'Sch D. Workings'!$H112)</f>
        <v>0</v>
      </c>
    </row>
    <row r="119" spans="2:23" x14ac:dyDescent="0.25">
      <c r="C119" s="81" t="str">
        <f>IF('Sch A. Input'!B111="","",'Sch A. Input'!B111)</f>
        <v/>
      </c>
      <c r="D119" s="81" t="str">
        <f>IF('Sch A. Input'!C111="","",'Sch A. Input'!C111)</f>
        <v/>
      </c>
      <c r="E119" s="85"/>
      <c r="F119" s="85"/>
      <c r="G119" s="99">
        <f>'Sch D. Workings'!I220</f>
        <v>0</v>
      </c>
      <c r="H119" s="227">
        <f>IF('Sch D. Workings'!D113="",0,(IF('Sch D. Workings'!H113=0,"Exceeded Cap",IF((SUMIFS('Sch A. Input'!I111:DX111,'Sch A. Input'!$I$14:$DX$14,"Total",'Sch A. Input'!$I$13:$DX$13,"&lt;="&amp;$I$7))&gt;'Sch D. Workings'!H113,MIN('Sch D. Workings'!L220,'Sch D. Workings'!H113),'Sch D. Workings'!L220))))</f>
        <v>0</v>
      </c>
      <c r="I119" s="228">
        <f>'Sch D. Workings'!R220</f>
        <v>0</v>
      </c>
      <c r="J119" s="82">
        <f>IFERROR(LOOKUP('Sch D. Workings'!N220,$C$10:$C$14,$B$10:$B$14),0)</f>
        <v>0</v>
      </c>
      <c r="K119" s="99">
        <f>COUNTIFS('Sch D. Workings'!N220,"&gt;"&amp;'Sch D. Workings'!H113)</f>
        <v>0</v>
      </c>
      <c r="L119" s="85"/>
      <c r="M119" s="78">
        <f>'Sch D. Workings'!T220</f>
        <v>0</v>
      </c>
      <c r="N119" s="225">
        <f>IF(OR('Sch D. Workings'!D113="",$D$7&lt;=I$7),0,IF(OR(H119="Exceeded Cap",H119='Sch D. Workings'!H113),"Exceeded cap",IF((SUMIFS('Sch A. Input'!I111:DX111,'Sch A. Input'!$I$14:$DX$14,"Total",'Sch A. Input'!$I$13:$DX$13,"&lt;="&amp;$O$7))&gt;'Sch D. Workings'!H113,MIN('Sch D. Workings'!W220,'Sch D. Workings'!H113-'Sch C. Quarter Output (PR1)'!H119),'Sch D. Workings'!W220)))</f>
        <v>0</v>
      </c>
      <c r="O119" s="228">
        <f>'Sch D. Workings'!AC220</f>
        <v>0</v>
      </c>
      <c r="P119" s="82">
        <f>IFERROR(LOOKUP('Sch D. Workings'!Y220,$C$10:$C$14,$B$10:$B$14),0)</f>
        <v>0</v>
      </c>
      <c r="Q119" s="99">
        <f>COUNTIFS('Sch D. Workings'!Y220,"&gt;"&amp;'Sch D. Workings'!$H113)</f>
        <v>0</v>
      </c>
      <c r="R119" s="85"/>
      <c r="S119" s="78">
        <f>'Sch D. Workings'!AE220</f>
        <v>0</v>
      </c>
      <c r="T119" s="225">
        <f>IF(OR('Sch D. Workings'!D113="",$D$7&lt;=O$7),0,IF(OR(N119="Exceeded Cap",H119="Exceeded Cap",SUM(H119,N119)='Sch D. Workings'!H113),"Exceeded Cap",IF((SUMIFS('Sch A. Input'!I111:DX111,'Sch A. Input'!$I$14:$DX$14,"Total",'Sch A. Input'!$I$13:$DX$13,"&lt;="&amp;$U$7))&gt;'Sch D. Workings'!H113,MIN('Sch D. Workings'!AH220,'Sch D. Workings'!H113-H119-N119),'Sch D. Workings'!AH220)))</f>
        <v>0</v>
      </c>
      <c r="U119" s="228">
        <f>'Sch D. Workings'!AN220</f>
        <v>0</v>
      </c>
      <c r="V119" s="82">
        <f>IFERROR(LOOKUP('Sch D. Workings'!AJ220,$C$10:$C$14,$B$10:$B$14),0)</f>
        <v>0</v>
      </c>
      <c r="W119" s="99">
        <f>COUNTIFS('Sch D. Workings'!AJ220,"&gt;"&amp;'Sch D. Workings'!$H113)</f>
        <v>0</v>
      </c>
    </row>
    <row r="120" spans="2:23" x14ac:dyDescent="0.25">
      <c r="C120" s="81" t="str">
        <f>IF('Sch A. Input'!B112="","",'Sch A. Input'!B112)</f>
        <v/>
      </c>
      <c r="D120" s="81" t="str">
        <f>IF('Sch A. Input'!C112="","",'Sch A. Input'!C112)</f>
        <v/>
      </c>
      <c r="E120" s="85"/>
      <c r="F120" s="85"/>
      <c r="G120" s="99">
        <f>'Sch D. Workings'!I221</f>
        <v>0</v>
      </c>
      <c r="H120" s="227">
        <f>IF('Sch D. Workings'!D114="",0,(IF('Sch D. Workings'!H114=0,"Exceeded Cap",IF((SUMIFS('Sch A. Input'!I112:DX112,'Sch A. Input'!$I$14:$DX$14,"Total",'Sch A. Input'!$I$13:$DX$13,"&lt;="&amp;$I$7))&gt;'Sch D. Workings'!H114,MIN('Sch D. Workings'!L221,'Sch D. Workings'!H114),'Sch D. Workings'!L221))))</f>
        <v>0</v>
      </c>
      <c r="I120" s="228">
        <f>'Sch D. Workings'!R221</f>
        <v>0</v>
      </c>
      <c r="J120" s="82">
        <f>IFERROR(LOOKUP('Sch D. Workings'!N221,$C$10:$C$14,$B$10:$B$14),0)</f>
        <v>0</v>
      </c>
      <c r="K120" s="99">
        <f>COUNTIFS('Sch D. Workings'!N221,"&gt;"&amp;'Sch D. Workings'!H114)</f>
        <v>0</v>
      </c>
      <c r="L120" s="85"/>
      <c r="M120" s="78">
        <f>'Sch D. Workings'!T221</f>
        <v>0</v>
      </c>
      <c r="N120" s="225">
        <f>IF(OR('Sch D. Workings'!D114="",$D$7&lt;=I$7),0,IF(OR(H120="Exceeded Cap",H120='Sch D. Workings'!H114),"Exceeded cap",IF((SUMIFS('Sch A. Input'!I112:DX112,'Sch A. Input'!$I$14:$DX$14,"Total",'Sch A. Input'!$I$13:$DX$13,"&lt;="&amp;$O$7))&gt;'Sch D. Workings'!H114,MIN('Sch D. Workings'!W221,'Sch D. Workings'!H114-'Sch C. Quarter Output (PR1)'!H120),'Sch D. Workings'!W221)))</f>
        <v>0</v>
      </c>
      <c r="O120" s="228">
        <f>'Sch D. Workings'!AC221</f>
        <v>0</v>
      </c>
      <c r="P120" s="82">
        <f>IFERROR(LOOKUP('Sch D. Workings'!Y221,$C$10:$C$14,$B$10:$B$14),0)</f>
        <v>0</v>
      </c>
      <c r="Q120" s="99">
        <f>COUNTIFS('Sch D. Workings'!Y221,"&gt;"&amp;'Sch D. Workings'!$H114)</f>
        <v>0</v>
      </c>
      <c r="R120" s="85"/>
      <c r="S120" s="78">
        <f>'Sch D. Workings'!AE221</f>
        <v>0</v>
      </c>
      <c r="T120" s="225">
        <f>IF(OR('Sch D. Workings'!D114="",$D$7&lt;=O$7),0,IF(OR(N120="Exceeded Cap",H120="Exceeded Cap",SUM(H120,N120)='Sch D. Workings'!H114),"Exceeded Cap",IF((SUMIFS('Sch A. Input'!I112:DX112,'Sch A. Input'!$I$14:$DX$14,"Total",'Sch A. Input'!$I$13:$DX$13,"&lt;="&amp;$U$7))&gt;'Sch D. Workings'!H114,MIN('Sch D. Workings'!AH221,'Sch D. Workings'!H114-H120-N120),'Sch D. Workings'!AH221)))</f>
        <v>0</v>
      </c>
      <c r="U120" s="228">
        <f>'Sch D. Workings'!AN221</f>
        <v>0</v>
      </c>
      <c r="V120" s="82">
        <f>IFERROR(LOOKUP('Sch D. Workings'!AJ221,$C$10:$C$14,$B$10:$B$14),0)</f>
        <v>0</v>
      </c>
      <c r="W120" s="99">
        <f>COUNTIFS('Sch D. Workings'!AJ221,"&gt;"&amp;'Sch D. Workings'!$H114)</f>
        <v>0</v>
      </c>
    </row>
    <row r="121" spans="2:23" x14ac:dyDescent="0.25">
      <c r="C121" s="81" t="str">
        <f>IF('Sch A. Input'!B113="","",'Sch A. Input'!B113)</f>
        <v/>
      </c>
      <c r="D121" s="81" t="str">
        <f>IF('Sch A. Input'!C113="","",'Sch A. Input'!C113)</f>
        <v/>
      </c>
      <c r="E121" s="85"/>
      <c r="F121" s="85"/>
      <c r="G121" s="99">
        <f>'Sch D. Workings'!I222</f>
        <v>0</v>
      </c>
      <c r="H121" s="227">
        <f>IF('Sch D. Workings'!D115="",0,(IF('Sch D. Workings'!H115=0,"Exceeded Cap",IF((SUMIFS('Sch A. Input'!I113:DX113,'Sch A. Input'!$I$14:$DX$14,"Total",'Sch A. Input'!$I$13:$DX$13,"&lt;="&amp;$I$7))&gt;'Sch D. Workings'!H115,MIN('Sch D. Workings'!L222,'Sch D. Workings'!H115),'Sch D. Workings'!L222))))</f>
        <v>0</v>
      </c>
      <c r="I121" s="228">
        <f>'Sch D. Workings'!R222</f>
        <v>0</v>
      </c>
      <c r="J121" s="82">
        <f>IFERROR(LOOKUP('Sch D. Workings'!N222,$C$10:$C$14,$B$10:$B$14),0)</f>
        <v>0</v>
      </c>
      <c r="K121" s="99">
        <f>COUNTIFS('Sch D. Workings'!N222,"&gt;"&amp;'Sch D. Workings'!H115)</f>
        <v>0</v>
      </c>
      <c r="L121" s="85"/>
      <c r="M121" s="78">
        <f>'Sch D. Workings'!T222</f>
        <v>0</v>
      </c>
      <c r="N121" s="225">
        <f>IF(OR('Sch D. Workings'!D115="",$D$7&lt;=I$7),0,IF(OR(H121="Exceeded Cap",H121='Sch D. Workings'!H115),"Exceeded cap",IF((SUMIFS('Sch A. Input'!I113:DX113,'Sch A. Input'!$I$14:$DX$14,"Total",'Sch A. Input'!$I$13:$DX$13,"&lt;="&amp;$O$7))&gt;'Sch D. Workings'!H115,MIN('Sch D. Workings'!W222,'Sch D. Workings'!H115-'Sch C. Quarter Output (PR1)'!H121),'Sch D. Workings'!W222)))</f>
        <v>0</v>
      </c>
      <c r="O121" s="228">
        <f>'Sch D. Workings'!AC222</f>
        <v>0</v>
      </c>
      <c r="P121" s="82">
        <f>IFERROR(LOOKUP('Sch D. Workings'!Y222,$C$10:$C$14,$B$10:$B$14),0)</f>
        <v>0</v>
      </c>
      <c r="Q121" s="99">
        <f>COUNTIFS('Sch D. Workings'!Y222,"&gt;"&amp;'Sch D. Workings'!$H115)</f>
        <v>0</v>
      </c>
      <c r="R121" s="85"/>
      <c r="S121" s="78">
        <f>'Sch D. Workings'!AE222</f>
        <v>0</v>
      </c>
      <c r="T121" s="225">
        <f>IF(OR('Sch D. Workings'!D115="",$D$7&lt;=O$7),0,IF(OR(N121="Exceeded Cap",H121="Exceeded Cap",SUM(H121,N121)='Sch D. Workings'!H115),"Exceeded Cap",IF((SUMIFS('Sch A. Input'!I113:DX113,'Sch A. Input'!$I$14:$DX$14,"Total",'Sch A. Input'!$I$13:$DX$13,"&lt;="&amp;$U$7))&gt;'Sch D. Workings'!H115,MIN('Sch D. Workings'!AH222,'Sch D. Workings'!H115-H121-N121),'Sch D. Workings'!AH222)))</f>
        <v>0</v>
      </c>
      <c r="U121" s="228">
        <f>'Sch D. Workings'!AN222</f>
        <v>0</v>
      </c>
      <c r="V121" s="82">
        <f>IFERROR(LOOKUP('Sch D. Workings'!AJ222,$C$10:$C$14,$B$10:$B$14),0)</f>
        <v>0</v>
      </c>
      <c r="W121" s="99">
        <f>COUNTIFS('Sch D. Workings'!AJ222,"&gt;"&amp;'Sch D. Workings'!$H115)</f>
        <v>0</v>
      </c>
    </row>
    <row r="122" spans="2:23" x14ac:dyDescent="0.25">
      <c r="C122" s="81" t="str">
        <f>IF('Sch A. Input'!B114="","",'Sch A. Input'!B114)</f>
        <v/>
      </c>
      <c r="D122" s="81" t="str">
        <f>IF('Sch A. Input'!C114="","",'Sch A. Input'!C114)</f>
        <v/>
      </c>
      <c r="E122" s="85"/>
      <c r="F122" s="85"/>
      <c r="G122" s="99">
        <f>'Sch D. Workings'!I223</f>
        <v>0</v>
      </c>
      <c r="H122" s="227">
        <f>IF('Sch D. Workings'!D116="",0,(IF('Sch D. Workings'!H116=0,"Exceeded Cap",IF((SUMIFS('Sch A. Input'!I114:DX114,'Sch A. Input'!$I$14:$DX$14,"Total",'Sch A. Input'!$I$13:$DX$13,"&lt;="&amp;$I$7))&gt;'Sch D. Workings'!H116,MIN('Sch D. Workings'!L223,'Sch D. Workings'!H116),'Sch D. Workings'!L223))))</f>
        <v>0</v>
      </c>
      <c r="I122" s="228">
        <f>'Sch D. Workings'!R223</f>
        <v>0</v>
      </c>
      <c r="J122" s="82">
        <f>IFERROR(LOOKUP('Sch D. Workings'!N223,$C$10:$C$14,$B$10:$B$14),0)</f>
        <v>0</v>
      </c>
      <c r="K122" s="99">
        <f>COUNTIFS('Sch D. Workings'!N223,"&gt;"&amp;'Sch D. Workings'!H116)</f>
        <v>0</v>
      </c>
      <c r="L122" s="85"/>
      <c r="M122" s="78">
        <f>'Sch D. Workings'!T223</f>
        <v>0</v>
      </c>
      <c r="N122" s="225">
        <f>IF(OR('Sch D. Workings'!D116="",$D$7&lt;=I$7),0,IF(OR(H122="Exceeded Cap",H122='Sch D. Workings'!H116),"Exceeded cap",IF((SUMIFS('Sch A. Input'!I114:DX114,'Sch A. Input'!$I$14:$DX$14,"Total",'Sch A. Input'!$I$13:$DX$13,"&lt;="&amp;$O$7))&gt;'Sch D. Workings'!H116,MIN('Sch D. Workings'!W223,'Sch D. Workings'!H116-'Sch C. Quarter Output (PR1)'!H122),'Sch D. Workings'!W223)))</f>
        <v>0</v>
      </c>
      <c r="O122" s="228">
        <f>'Sch D. Workings'!AC223</f>
        <v>0</v>
      </c>
      <c r="P122" s="82">
        <f>IFERROR(LOOKUP('Sch D. Workings'!Y223,$C$10:$C$14,$B$10:$B$14),0)</f>
        <v>0</v>
      </c>
      <c r="Q122" s="99">
        <f>COUNTIFS('Sch D. Workings'!Y223,"&gt;"&amp;'Sch D. Workings'!$H116)</f>
        <v>0</v>
      </c>
      <c r="R122" s="85"/>
      <c r="S122" s="78">
        <f>'Sch D. Workings'!AE223</f>
        <v>0</v>
      </c>
      <c r="T122" s="225">
        <f>IF(OR('Sch D. Workings'!D116="",$D$7&lt;=O$7),0,IF(OR(N122="Exceeded Cap",H122="Exceeded Cap",SUM(H122,N122)='Sch D. Workings'!H116),"Exceeded Cap",IF((SUMIFS('Sch A. Input'!I114:DX114,'Sch A. Input'!$I$14:$DX$14,"Total",'Sch A. Input'!$I$13:$DX$13,"&lt;="&amp;$U$7))&gt;'Sch D. Workings'!H116,MIN('Sch D. Workings'!AH223,'Sch D. Workings'!H116-H122-N122),'Sch D. Workings'!AH223)))</f>
        <v>0</v>
      </c>
      <c r="U122" s="228">
        <f>'Sch D. Workings'!AN223</f>
        <v>0</v>
      </c>
      <c r="V122" s="82">
        <f>IFERROR(LOOKUP('Sch D. Workings'!AJ223,$C$10:$C$14,$B$10:$B$14),0)</f>
        <v>0</v>
      </c>
      <c r="W122" s="99">
        <f>COUNTIFS('Sch D. Workings'!AJ223,"&gt;"&amp;'Sch D. Workings'!$H116)</f>
        <v>0</v>
      </c>
    </row>
    <row r="123" spans="2:23" s="117" customFormat="1" ht="15.75" thickBot="1" x14ac:dyDescent="0.3">
      <c r="B123" s="150"/>
      <c r="C123" s="151"/>
      <c r="D123" s="151"/>
      <c r="E123" s="152"/>
      <c r="F123" s="152"/>
      <c r="G123" s="153">
        <f>SUM(G23:G122)</f>
        <v>0</v>
      </c>
      <c r="H123" s="229">
        <f>SUM(H23:H122)</f>
        <v>0</v>
      </c>
      <c r="I123" s="230">
        <f>SUM(I23:I122)</f>
        <v>0</v>
      </c>
      <c r="J123" s="153"/>
      <c r="K123" s="153">
        <f>SUM(K23:K122)</f>
        <v>0</v>
      </c>
      <c r="L123" s="152"/>
      <c r="M123" s="153">
        <f>SUM(M23:M122)</f>
        <v>0</v>
      </c>
      <c r="N123" s="229">
        <f>SUM(N23:N122)</f>
        <v>0</v>
      </c>
      <c r="O123" s="230">
        <f>SUM(O23:O122)</f>
        <v>0</v>
      </c>
      <c r="P123" s="153"/>
      <c r="Q123" s="153">
        <f>SUM(Q23:Q122)</f>
        <v>0</v>
      </c>
      <c r="R123" s="152"/>
      <c r="S123" s="153">
        <f>SUM(S23:S122)</f>
        <v>0</v>
      </c>
      <c r="T123" s="230">
        <f>SUM(T23:T122)</f>
        <v>0</v>
      </c>
      <c r="U123" s="230">
        <f>SUM(U23:U122)</f>
        <v>0</v>
      </c>
      <c r="V123" s="153"/>
      <c r="W123" s="153">
        <f>SUM(W23:W122)</f>
        <v>0</v>
      </c>
    </row>
    <row r="124" spans="2:23" ht="15.75" thickTop="1" x14ac:dyDescent="0.25">
      <c r="C124" s="143"/>
      <c r="E124" s="84"/>
      <c r="F124" s="84"/>
      <c r="G124" s="161"/>
      <c r="L124" s="84"/>
      <c r="R124" s="84"/>
    </row>
    <row r="125" spans="2:23" x14ac:dyDescent="0.25"/>
    <row r="126" spans="2:23" x14ac:dyDescent="0.25"/>
    <row r="127" spans="2:23" ht="15.75" thickBot="1" x14ac:dyDescent="0.3"/>
    <row r="128" spans="2:23" s="56" customFormat="1" ht="12.75" x14ac:dyDescent="0.25">
      <c r="C128" s="135" t="s">
        <v>27</v>
      </c>
      <c r="D128" s="136"/>
      <c r="E128" s="136"/>
      <c r="F128" s="136"/>
      <c r="G128" s="136"/>
      <c r="H128" s="136"/>
      <c r="I128" s="136"/>
      <c r="J128" s="136"/>
      <c r="K128" s="136"/>
      <c r="L128" s="136"/>
      <c r="M128" s="136"/>
      <c r="N128" s="136"/>
      <c r="O128" s="136"/>
      <c r="P128" s="136"/>
      <c r="Q128" s="136"/>
      <c r="R128" s="136"/>
      <c r="S128" s="136"/>
      <c r="T128" s="136"/>
      <c r="U128" s="136"/>
      <c r="V128" s="136"/>
      <c r="W128" s="137"/>
    </row>
    <row r="129" spans="3:23" s="56" customFormat="1" ht="127.5" customHeight="1" thickBot="1" x14ac:dyDescent="0.3">
      <c r="C129" s="330" t="s">
        <v>69</v>
      </c>
      <c r="D129" s="331"/>
      <c r="E129" s="331"/>
      <c r="F129" s="331"/>
      <c r="G129" s="331"/>
      <c r="H129" s="331"/>
      <c r="I129" s="331"/>
      <c r="J129" s="331"/>
      <c r="K129" s="331"/>
      <c r="L129" s="331"/>
      <c r="M129" s="331"/>
      <c r="N129" s="331"/>
      <c r="O129" s="331"/>
      <c r="P129" s="331"/>
      <c r="Q129" s="331"/>
      <c r="R129" s="331"/>
      <c r="S129" s="331"/>
      <c r="T129" s="331"/>
      <c r="U129" s="331"/>
      <c r="V129" s="331"/>
      <c r="W129" s="332"/>
    </row>
    <row r="130" spans="3:23" x14ac:dyDescent="0.25"/>
    <row r="131" spans="3:23" hidden="1" x14ac:dyDescent="0.25"/>
    <row r="132" spans="3:23" hidden="1" x14ac:dyDescent="0.25"/>
    <row r="133" spans="3:23" hidden="1" x14ac:dyDescent="0.25"/>
    <row r="134" spans="3:23" hidden="1" x14ac:dyDescent="0.25"/>
    <row r="135" spans="3:23" hidden="1" x14ac:dyDescent="0.25"/>
    <row r="136" spans="3:23" hidden="1" x14ac:dyDescent="0.25"/>
    <row r="137" spans="3:23" hidden="1" x14ac:dyDescent="0.25"/>
    <row r="138" spans="3:23" hidden="1" x14ac:dyDescent="0.25"/>
    <row r="139" spans="3:23" hidden="1" x14ac:dyDescent="0.25"/>
    <row r="140" spans="3:23" hidden="1" x14ac:dyDescent="0.25"/>
    <row r="141" spans="3:23" hidden="1" x14ac:dyDescent="0.25"/>
    <row r="142" spans="3:23" hidden="1" x14ac:dyDescent="0.25"/>
    <row r="143" spans="3:23" hidden="1" x14ac:dyDescent="0.25"/>
    <row r="144" spans="3:2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AIrrryMg+gHMxYrBbzWUn63ZPjh23J6DWPvcjqQH77GB9NGETnPkhDhsDvBSK6bVCbLinWvSwKPFEa7HN3Jlkg==" saltValue="UpnTl42g0LPrFmW65YPvpQ==" spinCount="100000" sheet="1" objects="1" scenarios="1" formatColumns="0" formatRows="0"/>
  <mergeCells count="5">
    <mergeCell ref="M8:O8"/>
    <mergeCell ref="S8:U8"/>
    <mergeCell ref="G8:I8"/>
    <mergeCell ref="B16:D16"/>
    <mergeCell ref="C129:W129"/>
  </mergeCells>
  <conditionalFormatting sqref="G23:I123 S11:U15 T16:U16 G11:I16 M11:O16 M23:O123 S23:U123">
    <cfRule type="cellIs" dxfId="9" priority="20" operator="lessThan">
      <formula>0</formula>
    </cfRule>
  </conditionalFormatting>
  <conditionalFormatting sqref="J123">
    <cfRule type="cellIs" dxfId="8" priority="19" operator="lessThan">
      <formula>0</formula>
    </cfRule>
  </conditionalFormatting>
  <conditionalFormatting sqref="V123">
    <cfRule type="cellIs" dxfId="7" priority="16" operator="lessThan">
      <formula>0</formula>
    </cfRule>
  </conditionalFormatting>
  <conditionalFormatting sqref="P123">
    <cfRule type="cellIs" dxfId="6" priority="18" operator="lessThan">
      <formula>0</formula>
    </cfRule>
  </conditionalFormatting>
  <conditionalFormatting sqref="K123">
    <cfRule type="cellIs" dxfId="5" priority="3" operator="lessThan">
      <formula>0</formula>
    </cfRule>
  </conditionalFormatting>
  <conditionalFormatting sqref="W123">
    <cfRule type="cellIs" dxfId="4" priority="1" operator="lessThan">
      <formula>0</formula>
    </cfRule>
  </conditionalFormatting>
  <conditionalFormatting sqref="S16">
    <cfRule type="cellIs" dxfId="3" priority="4" operator="lessThan">
      <formula>0</formula>
    </cfRule>
  </conditionalFormatting>
  <conditionalFormatting sqref="Q123">
    <cfRule type="cellIs" dxfId="2" priority="2" operator="lessThan">
      <formula>0</formula>
    </cfRule>
  </conditionalFormatting>
  <hyperlinks>
    <hyperlink ref="C1" location="'Instructions and contents'!A1" tooltip="Instructions and contents" display="Instructions and contents"/>
    <hyperlink ref="C2" location="'Sch B. Weekly Output'!A1" tooltip="Schedule B: 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S266"/>
  <sheetViews>
    <sheetView showGridLines="0" zoomScale="85" zoomScaleNormal="85" workbookViewId="0">
      <selection activeCell="C4" sqref="C4"/>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2.7109375" style="2" customWidth="1"/>
    <col min="9" max="9" width="13.140625" style="2" customWidth="1"/>
    <col min="10" max="10" width="12" style="2" customWidth="1"/>
    <col min="11" max="11" width="15.140625" style="2" customWidth="1"/>
    <col min="12" max="12" width="14.140625" style="2" customWidth="1"/>
    <col min="13" max="13" width="12.85546875" style="2" customWidth="1"/>
    <col min="14" max="14" width="14.42578125" style="2" customWidth="1"/>
    <col min="15" max="15" width="14.28515625" style="2" customWidth="1"/>
    <col min="16" max="16" width="15.5703125" style="2" customWidth="1"/>
    <col min="17" max="17" width="16.85546875" style="2" customWidth="1"/>
    <col min="18" max="18" width="14.7109375" style="2" customWidth="1" collapsed="1"/>
    <col min="19" max="19" width="20.85546875" style="2" customWidth="1"/>
    <col min="20" max="20" width="12.28515625" style="2" customWidth="1"/>
    <col min="21" max="21" width="11.5703125" style="2" customWidth="1"/>
    <col min="22" max="22" width="12.85546875" style="2" customWidth="1"/>
    <col min="23" max="23" width="16.5703125" style="2" customWidth="1"/>
    <col min="24" max="24" width="15.42578125" style="2" customWidth="1"/>
    <col min="25" max="25" width="14" style="2" customWidth="1"/>
    <col min="26" max="26" width="16.5703125" style="2" customWidth="1"/>
    <col min="27" max="27" width="17.140625" style="2" customWidth="1"/>
    <col min="28" max="28" width="17.28515625" style="2" customWidth="1"/>
    <col min="29" max="29" width="22.140625" style="2" customWidth="1"/>
    <col min="30" max="30" width="17.140625" style="2" customWidth="1"/>
    <col min="31" max="31" width="11.5703125" style="2" bestFit="1" customWidth="1"/>
    <col min="32" max="32" width="12.42578125" style="2" customWidth="1"/>
    <col min="33" max="33" width="14.5703125" style="2" bestFit="1" customWidth="1"/>
    <col min="34" max="34" width="16.85546875" style="2" customWidth="1"/>
    <col min="35" max="35" width="16.7109375" style="2" bestFit="1" customWidth="1"/>
    <col min="36" max="36" width="16" style="2" customWidth="1"/>
    <col min="37" max="38" width="14.7109375" style="2" customWidth="1"/>
    <col min="39" max="39" width="17.7109375" style="2" customWidth="1"/>
    <col min="40" max="40" width="13.5703125" style="2" customWidth="1"/>
    <col min="41" max="41" width="13" style="2" customWidth="1"/>
    <col min="42" max="42" width="13.28515625" style="2" customWidth="1"/>
    <col min="43" max="43" width="12.5703125" style="2" hidden="1" customWidth="1"/>
    <col min="44" max="45" width="12.28515625" style="2" hidden="1" customWidth="1"/>
    <col min="46" max="46" width="12.140625" style="2" hidden="1"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87" width="9.140625" style="2" hidden="1" customWidth="1"/>
    <col min="88" max="97" width="0" style="2" hidden="1" customWidth="1"/>
    <col min="98" max="16384" width="9.140625" style="2" hidden="1"/>
  </cols>
  <sheetData>
    <row r="1" spans="1:91" s="56" customFormat="1" ht="12.75" x14ac:dyDescent="0.2">
      <c r="B1" s="58" t="s">
        <v>28</v>
      </c>
      <c r="C1" s="176"/>
    </row>
    <row r="2" spans="1:91" s="56" customFormat="1" ht="12.75" x14ac:dyDescent="0.2">
      <c r="B2" s="58" t="s">
        <v>30</v>
      </c>
      <c r="C2" s="176"/>
    </row>
    <row r="3" spans="1:91" s="56" customFormat="1" ht="12.75" x14ac:dyDescent="0.2">
      <c r="I3" s="2"/>
    </row>
    <row r="4" spans="1:91" s="56" customFormat="1" ht="18" x14ac:dyDescent="0.2">
      <c r="B4" s="323" t="s">
        <v>189</v>
      </c>
      <c r="C4" s="325">
        <f>'Sch A. Input'!C4</f>
        <v>0</v>
      </c>
      <c r="D4" s="55"/>
      <c r="K4" s="154"/>
      <c r="L4" s="154"/>
      <c r="AB4" s="3"/>
    </row>
    <row r="5" spans="1:91" s="56" customFormat="1" ht="26.25" x14ac:dyDescent="0.2">
      <c r="D5" s="139" t="s">
        <v>55</v>
      </c>
      <c r="AB5" s="3"/>
    </row>
    <row r="6" spans="1:91" ht="20.25" x14ac:dyDescent="0.3">
      <c r="B6" s="140" t="s">
        <v>108</v>
      </c>
      <c r="C6" s="141"/>
      <c r="D6" s="142"/>
      <c r="E6" s="141"/>
      <c r="F6" s="141"/>
      <c r="G6" s="141"/>
      <c r="H6" s="141"/>
      <c r="I6" s="141"/>
      <c r="J6" s="141"/>
      <c r="K6" s="141"/>
      <c r="L6" s="141"/>
      <c r="M6" s="141"/>
      <c r="N6" s="141"/>
      <c r="O6" s="141"/>
      <c r="Y6" s="164"/>
    </row>
    <row r="7" spans="1:91" ht="5.25" customHeight="1" thickBot="1" x14ac:dyDescent="0.3">
      <c r="AD7" s="21"/>
      <c r="AE7" s="21"/>
      <c r="AF7" s="21"/>
    </row>
    <row r="8" spans="1:91" ht="51.75" x14ac:dyDescent="0.25">
      <c r="B8" s="7" t="s">
        <v>1</v>
      </c>
      <c r="C8" s="31" t="s">
        <v>8</v>
      </c>
      <c r="D8" s="8" t="s">
        <v>9</v>
      </c>
      <c r="E8" s="8" t="s">
        <v>10</v>
      </c>
      <c r="F8" s="8" t="s">
        <v>46</v>
      </c>
      <c r="G8" s="8" t="s">
        <v>16</v>
      </c>
      <c r="H8" s="48" t="s">
        <v>59</v>
      </c>
      <c r="K8" s="156" t="str">
        <f>'Sch A. Input'!C9</f>
        <v xml:space="preserve">First Pay-Period Start Date </v>
      </c>
      <c r="L8" s="264" t="str">
        <f>'Sch A. Input'!C11</f>
        <v>Last Pay-Period End Date</v>
      </c>
      <c r="M8" s="266" t="s">
        <v>150</v>
      </c>
      <c r="P8" s="28"/>
      <c r="AD8" s="3"/>
      <c r="AE8" s="3"/>
      <c r="AF8" s="3"/>
    </row>
    <row r="9" spans="1:91" ht="15.75" thickBot="1" x14ac:dyDescent="0.3">
      <c r="B9" s="9" t="s">
        <v>11</v>
      </c>
      <c r="C9" s="32">
        <v>1</v>
      </c>
      <c r="D9" s="10">
        <v>48000</v>
      </c>
      <c r="E9" s="11">
        <f>+D9-C9+1</f>
        <v>48000</v>
      </c>
      <c r="F9" s="12">
        <v>4.7500000000000001E-2</v>
      </c>
      <c r="G9" s="11">
        <f>SUM(E9*F9)</f>
        <v>2280</v>
      </c>
      <c r="H9" s="49">
        <f>F9</f>
        <v>4.7500000000000001E-2</v>
      </c>
      <c r="K9" s="157">
        <f>'Sch A. Input'!D9</f>
        <v>42911</v>
      </c>
      <c r="L9" s="265">
        <f t="array" ref="L9">MAX(IF(MONTH('Sch A. Input'!$EC$15:$EC$54)=3,'Sch A. Input'!$EC$15:$EC$54))</f>
        <v>43190</v>
      </c>
      <c r="M9" s="267">
        <f>INDEX('Sch A. Input'!$EC$15:$ED$54,MATCH($L$9,'Sch A. Input'!$EC$15:$EC$54,FALSE),2)</f>
        <v>40</v>
      </c>
      <c r="V9" s="20"/>
      <c r="W9" s="20"/>
      <c r="X9" s="20"/>
      <c r="Y9" s="20"/>
      <c r="Z9" s="20"/>
      <c r="AA9" s="20"/>
      <c r="AD9" s="20"/>
      <c r="AE9" s="20"/>
      <c r="AF9" s="20"/>
    </row>
    <row r="10" spans="1:91" ht="15.75" thickBot="1" x14ac:dyDescent="0.3">
      <c r="B10" s="13" t="s">
        <v>12</v>
      </c>
      <c r="C10" s="32">
        <v>48001</v>
      </c>
      <c r="D10" s="10">
        <v>96000</v>
      </c>
      <c r="E10" s="11">
        <f>+D10-C10+1</f>
        <v>48000</v>
      </c>
      <c r="F10" s="12">
        <v>5.7500000000000002E-2</v>
      </c>
      <c r="G10" s="11">
        <f>SUM(E10*F10)+G9</f>
        <v>5040</v>
      </c>
      <c r="H10" s="49">
        <f>+F10-H9</f>
        <v>1.0000000000000002E-2</v>
      </c>
      <c r="K10" s="158"/>
      <c r="L10" s="158"/>
      <c r="Q10" s="90"/>
      <c r="R10" s="90"/>
      <c r="S10" s="20"/>
      <c r="U10" s="22"/>
      <c r="V10" s="163"/>
      <c r="W10" s="163"/>
      <c r="X10" s="163"/>
      <c r="Y10" s="163"/>
      <c r="Z10" s="163"/>
      <c r="AA10" s="163"/>
      <c r="AD10" s="3"/>
      <c r="AE10" s="3"/>
      <c r="AF10" s="3"/>
      <c r="AG10" s="3"/>
      <c r="AH10" s="3"/>
      <c r="AI10" s="3"/>
    </row>
    <row r="11" spans="1:91" ht="26.25" thickBot="1" x14ac:dyDescent="0.3">
      <c r="B11" s="13" t="s">
        <v>13</v>
      </c>
      <c r="C11" s="32">
        <v>96001</v>
      </c>
      <c r="D11" s="10">
        <v>235000</v>
      </c>
      <c r="E11" s="11">
        <f>+D11-C11+1</f>
        <v>139000</v>
      </c>
      <c r="F11" s="12">
        <v>7.7499999999999999E-2</v>
      </c>
      <c r="G11" s="11">
        <f>SUM(E11*F11)+G10</f>
        <v>15812.5</v>
      </c>
      <c r="H11" s="49">
        <f>+F11-F10</f>
        <v>1.9999999999999997E-2</v>
      </c>
      <c r="K11" s="155" t="str">
        <f>'Sch A. Input'!C10</f>
        <v>Current Week End Date</v>
      </c>
      <c r="L11" s="159">
        <f>+'Sch A. Input'!$D$10</f>
        <v>42917</v>
      </c>
      <c r="Q11" s="90"/>
      <c r="R11" s="90"/>
      <c r="V11" s="205"/>
      <c r="AB11" s="3"/>
      <c r="AC11" s="205"/>
    </row>
    <row r="12" spans="1:91" ht="15.75" thickBot="1" x14ac:dyDescent="0.3">
      <c r="B12" s="14" t="s">
        <v>14</v>
      </c>
      <c r="C12" s="33">
        <v>235001</v>
      </c>
      <c r="D12" s="15">
        <v>900000</v>
      </c>
      <c r="E12" s="16">
        <f>+D12-C12+1</f>
        <v>665000</v>
      </c>
      <c r="F12" s="17">
        <v>8.7499999999999994E-2</v>
      </c>
      <c r="G12" s="16">
        <f>SUM(E12*F12)+G11</f>
        <v>74000</v>
      </c>
      <c r="H12" s="50">
        <f>+F12-F11</f>
        <v>9.999999999999995E-3</v>
      </c>
      <c r="N12" s="23"/>
      <c r="O12" s="23"/>
      <c r="P12" s="23"/>
      <c r="Q12" s="20"/>
      <c r="R12" s="90"/>
      <c r="Y12" s="205"/>
      <c r="AA12" s="261"/>
    </row>
    <row r="13" spans="1:91" ht="7.5" customHeight="1" thickTop="1" x14ac:dyDescent="0.25">
      <c r="A13" s="1"/>
      <c r="B13" s="1"/>
      <c r="C13" s="34"/>
      <c r="D13" s="1"/>
      <c r="E13" s="1"/>
      <c r="F13" s="1"/>
      <c r="K13" s="1"/>
      <c r="L13" s="1"/>
      <c r="M13" s="1"/>
      <c r="N13" s="1"/>
      <c r="O13" s="1"/>
      <c r="P13" s="1"/>
      <c r="W13" s="160"/>
      <c r="Y13" s="162"/>
    </row>
    <row r="14" spans="1:91" s="181" customFormat="1" ht="14.25" customHeight="1" x14ac:dyDescent="0.25">
      <c r="A14" s="180"/>
      <c r="B14" s="54">
        <v>1</v>
      </c>
      <c r="C14" s="54">
        <f>B14+1</f>
        <v>2</v>
      </c>
      <c r="D14" s="54">
        <f>C14+1</f>
        <v>3</v>
      </c>
      <c r="E14" s="54">
        <f>D14+1</f>
        <v>4</v>
      </c>
      <c r="F14" s="54">
        <f>E14+1</f>
        <v>5</v>
      </c>
      <c r="G14" s="54">
        <f t="shared" ref="G14:AD14" si="0">F14+1</f>
        <v>6</v>
      </c>
      <c r="H14" s="54">
        <f t="shared" si="0"/>
        <v>7</v>
      </c>
      <c r="I14" s="54">
        <f t="shared" si="0"/>
        <v>8</v>
      </c>
      <c r="J14" s="54">
        <f t="shared" si="0"/>
        <v>9</v>
      </c>
      <c r="K14" s="54">
        <f t="shared" si="0"/>
        <v>10</v>
      </c>
      <c r="L14" s="54">
        <f t="shared" si="0"/>
        <v>11</v>
      </c>
      <c r="M14" s="54">
        <f t="shared" si="0"/>
        <v>12</v>
      </c>
      <c r="N14" s="54">
        <f t="shared" si="0"/>
        <v>13</v>
      </c>
      <c r="O14" s="54">
        <f t="shared" si="0"/>
        <v>14</v>
      </c>
      <c r="P14" s="54">
        <f t="shared" si="0"/>
        <v>15</v>
      </c>
      <c r="Q14" s="54">
        <f t="shared" si="0"/>
        <v>16</v>
      </c>
      <c r="R14" s="54">
        <f t="shared" si="0"/>
        <v>17</v>
      </c>
      <c r="S14" s="54">
        <f t="shared" si="0"/>
        <v>18</v>
      </c>
      <c r="T14" s="54">
        <f t="shared" si="0"/>
        <v>19</v>
      </c>
      <c r="U14" s="54">
        <f t="shared" si="0"/>
        <v>20</v>
      </c>
      <c r="V14" s="54">
        <f t="shared" si="0"/>
        <v>21</v>
      </c>
      <c r="W14" s="54">
        <f t="shared" si="0"/>
        <v>22</v>
      </c>
      <c r="X14" s="54">
        <f t="shared" si="0"/>
        <v>23</v>
      </c>
      <c r="Y14" s="54">
        <f t="shared" si="0"/>
        <v>24</v>
      </c>
      <c r="Z14" s="54">
        <f t="shared" si="0"/>
        <v>25</v>
      </c>
      <c r="AA14" s="54">
        <f t="shared" si="0"/>
        <v>26</v>
      </c>
      <c r="AB14" s="54">
        <f t="shared" si="0"/>
        <v>27</v>
      </c>
      <c r="AC14" s="54">
        <f t="shared" si="0"/>
        <v>28</v>
      </c>
      <c r="AD14" s="54">
        <f t="shared" si="0"/>
        <v>29</v>
      </c>
      <c r="AE14" s="54">
        <f t="shared" ref="AE14" si="1">AD14+1</f>
        <v>30</v>
      </c>
      <c r="AF14" s="54">
        <f t="shared" ref="AF14" si="2">AE14+1</f>
        <v>31</v>
      </c>
      <c r="AG14" s="54">
        <f t="shared" ref="AG14" si="3">AF14+1</f>
        <v>32</v>
      </c>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row>
    <row r="15" spans="1:91" ht="21" thickBot="1" x14ac:dyDescent="0.35">
      <c r="B15" s="46" t="s">
        <v>137</v>
      </c>
      <c r="G15" s="88" t="s">
        <v>32</v>
      </c>
      <c r="H15" s="88" t="s">
        <v>32</v>
      </c>
      <c r="I15" s="88" t="s">
        <v>32</v>
      </c>
      <c r="J15" s="88" t="s">
        <v>32</v>
      </c>
      <c r="K15" s="88" t="s">
        <v>32</v>
      </c>
      <c r="L15" s="88" t="s">
        <v>32</v>
      </c>
      <c r="M15" s="88" t="s">
        <v>32</v>
      </c>
      <c r="N15" s="88" t="s">
        <v>32</v>
      </c>
      <c r="O15" s="88" t="s">
        <v>32</v>
      </c>
      <c r="P15" s="88" t="s">
        <v>32</v>
      </c>
      <c r="Q15" s="88" t="s">
        <v>32</v>
      </c>
      <c r="R15" s="88" t="s">
        <v>145</v>
      </c>
      <c r="S15" s="88"/>
      <c r="T15" s="88" t="s">
        <v>32</v>
      </c>
      <c r="U15" s="88" t="s">
        <v>61</v>
      </c>
      <c r="V15" s="88" t="s">
        <v>32</v>
      </c>
      <c r="W15" s="88" t="s">
        <v>32</v>
      </c>
      <c r="X15" s="88" t="s">
        <v>32</v>
      </c>
      <c r="Y15" s="88" t="s">
        <v>32</v>
      </c>
      <c r="Z15" s="88" t="s">
        <v>32</v>
      </c>
      <c r="AA15" s="88" t="s">
        <v>32</v>
      </c>
      <c r="AB15" s="88" t="s">
        <v>145</v>
      </c>
      <c r="AC15" s="88"/>
      <c r="AD15" s="88" t="s">
        <v>32</v>
      </c>
      <c r="AE15" s="88" t="s">
        <v>61</v>
      </c>
      <c r="AF15" s="88" t="s">
        <v>32</v>
      </c>
      <c r="AG15" s="88" t="s">
        <v>61</v>
      </c>
      <c r="BK15" s="2"/>
      <c r="BL15" s="2"/>
      <c r="CI15"/>
    </row>
    <row r="16" spans="1:91" ht="115.5" x14ac:dyDescent="0.25">
      <c r="B16" s="67" t="s">
        <v>2</v>
      </c>
      <c r="C16" s="68" t="s">
        <v>3</v>
      </c>
      <c r="D16" s="69" t="s">
        <v>148</v>
      </c>
      <c r="E16" s="69" t="s">
        <v>53</v>
      </c>
      <c r="F16" s="69" t="s">
        <v>54</v>
      </c>
      <c r="G16" s="69" t="str">
        <f>IF('Sch A. Input'!G14="","",'Sch A. Input'!G14)</f>
        <v>Total Taxable remuneration paid Q1' FY 2017/18</v>
      </c>
      <c r="H16" s="69" t="s">
        <v>75</v>
      </c>
      <c r="I16" s="69" t="s">
        <v>130</v>
      </c>
      <c r="J16" s="69" t="s">
        <v>131</v>
      </c>
      <c r="K16" s="63" t="s">
        <v>132</v>
      </c>
      <c r="L16" s="69" t="s">
        <v>102</v>
      </c>
      <c r="M16" s="69" t="s">
        <v>103</v>
      </c>
      <c r="N16" s="61" t="s">
        <v>104</v>
      </c>
      <c r="O16" s="69" t="s">
        <v>76</v>
      </c>
      <c r="P16" s="279" t="s">
        <v>77</v>
      </c>
      <c r="Q16" s="69" t="s">
        <v>152</v>
      </c>
      <c r="R16" s="69" t="s">
        <v>129</v>
      </c>
      <c r="S16" s="69" t="s">
        <v>151</v>
      </c>
      <c r="T16" s="61" t="s">
        <v>78</v>
      </c>
      <c r="U16" s="63" t="s">
        <v>133</v>
      </c>
      <c r="V16" s="69" t="s">
        <v>105</v>
      </c>
      <c r="W16" s="69" t="s">
        <v>106</v>
      </c>
      <c r="X16" s="61" t="s">
        <v>107</v>
      </c>
      <c r="Y16" s="69" t="s">
        <v>79</v>
      </c>
      <c r="Z16" s="69" t="s">
        <v>134</v>
      </c>
      <c r="AA16" s="83" t="s">
        <v>153</v>
      </c>
      <c r="AB16" s="69" t="s">
        <v>149</v>
      </c>
      <c r="AC16" s="69" t="s">
        <v>154</v>
      </c>
      <c r="AD16" s="83" t="s">
        <v>80</v>
      </c>
      <c r="AE16" s="63" t="s">
        <v>135</v>
      </c>
      <c r="AF16" s="69" t="s">
        <v>4</v>
      </c>
      <c r="AG16" s="95" t="s">
        <v>136</v>
      </c>
      <c r="BK16" s="2"/>
      <c r="BL16" s="2"/>
      <c r="BM16" s="2"/>
      <c r="BN16" s="2"/>
      <c r="BO16" s="2"/>
      <c r="BP16" s="2"/>
      <c r="CI16"/>
      <c r="CJ16"/>
      <c r="CK16"/>
      <c r="CL16"/>
      <c r="CM16"/>
    </row>
    <row r="17" spans="2:91" x14ac:dyDescent="0.25">
      <c r="B17" s="70" t="str">
        <f>IF('Sch A. Input'!B15="","",'Sch A. Input'!B15)</f>
        <v/>
      </c>
      <c r="C17" s="305" t="str">
        <f>IF('Sch A. Input'!C15="","",'Sch A. Input'!C15)</f>
        <v/>
      </c>
      <c r="D17" s="71" t="str">
        <f>IF('Sch A. Input'!D15="","",'Sch A. Input'!D15)</f>
        <v/>
      </c>
      <c r="E17" s="72">
        <f>'Sch A. Input'!E15</f>
        <v>42917</v>
      </c>
      <c r="F17" s="72">
        <f>'Sch A. Input'!F15</f>
        <v>0</v>
      </c>
      <c r="G17" s="231">
        <f>'Sch A. Input'!G15</f>
        <v>0</v>
      </c>
      <c r="H17" s="231">
        <f>+IF('Sch A. Input'!D15="",0,MAX($D$12-G17,0))</f>
        <v>0</v>
      </c>
      <c r="I17" s="233">
        <f>SUMIFS('Sch A. Input'!I15:DX15,'Sch A. Input'!$I$13:$DX$13,$L$11,'Sch A. Input'!$I$14:$DX$14,"Recurring")</f>
        <v>0</v>
      </c>
      <c r="J17" s="233">
        <f>SUMIFS('Sch A. Input'!I15:DX15,'Sch A. Input'!$I$13:$DX$13,$L$11,'Sch A. Input'!$I$14:$DX$14,"One-time")</f>
        <v>0</v>
      </c>
      <c r="K17" s="234">
        <f t="shared" ref="K17:K27" si="4">SUM(I17:J17)</f>
        <v>0</v>
      </c>
      <c r="L17" s="235">
        <f>SUMIFS('Sch A. Input'!I15:DX15,'Sch A. Input'!$I$14:$DX$14,"Recurring",'Sch A. Input'!$I$13:$DX$13,"&lt;="&amp;'Sch D. Workings'!$L$11)</f>
        <v>0</v>
      </c>
      <c r="M17" s="235">
        <f>SUMIFS('Sch A. Input'!I15:DX15,'Sch A. Input'!$I$14:$DX$14,"One-time",'Sch A. Input'!$I$13:$DX$13,"&lt;="&amp;'Sch D. Workings'!$L$11)</f>
        <v>0</v>
      </c>
      <c r="N17" s="236">
        <f t="shared" ref="N17:N27" si="5">SUM(L17:M17)</f>
        <v>0</v>
      </c>
      <c r="O17" s="235">
        <f t="shared" ref="O17:O48" si="6">+IFERROR(L17/$R17*52,0)</f>
        <v>0</v>
      </c>
      <c r="P17" s="235">
        <f>O17+M17</f>
        <v>0</v>
      </c>
      <c r="Q17" s="235">
        <f t="shared" ref="Q17:Q48" si="7">IFERROR(H17*(SUMPRODUCT(--((MIN(P17,900000))&gt;$C$9:$C$12),((MIN(P17,900000))-$C$9:$C$12),$H$9:$H$12))/MIN(P17,900000),0)</f>
        <v>0</v>
      </c>
      <c r="R17" s="268">
        <f>IF(OR(D17="",D17&gt;$L$11),0,IF(AND(F17&lt;E17,F17&gt;0),((F17+1-D17)/7),(((E17+1-D17)/7))))</f>
        <v>0</v>
      </c>
      <c r="S17" s="278">
        <f t="shared" ref="S17:S48" si="8">IFERROR(IF((L17/$R17*$M$9+M17+G17)&gt;900000,"YES","NO"),0)</f>
        <v>0</v>
      </c>
      <c r="T17" s="237">
        <f>IFERROR(IF(S17="YES",MIN(N17/H17*Q17,Q17),((SUMPRODUCT(--((MIN(P17,900000))&gt;$C$9:$C$12),((MIN(P17,900000))-$C$9:$C$12),$H$9:$H$12))-((1-R17/52)*((SUMPRODUCT(--((MIN(O17,900000))&gt;$C$9:$C$12),((MIN(O17,900000))-$C$9:$C$12),$H$9:$H$12)))))),0)</f>
        <v>0</v>
      </c>
      <c r="U17" s="96">
        <f t="shared" ref="U17:U48" si="9">IFERROR(T17/N17,0)</f>
        <v>0</v>
      </c>
      <c r="V17" s="244">
        <f>IF(AND((F17-WEEKDAY(F17,'Sch A. Input'!$ED$56)+7)&lt;E17,F17&lt;&gt;0),"Leaver",L17-I17)</f>
        <v>0</v>
      </c>
      <c r="W17" s="244">
        <f>IF(AND((F17-WEEKDAY(F17,'Sch A. Input'!$ED$56)+7)&lt;E17,F17&lt;&gt;0),"Leaver",M17-J17)</f>
        <v>0</v>
      </c>
      <c r="X17" s="245">
        <f>IF(AND((F17-WEEKDAY(F17,'Sch A. Input'!$ED$56)+7)&lt;E17,F17&lt;&gt;0),"Leaver",N17-K17)</f>
        <v>0</v>
      </c>
      <c r="Y17" s="245">
        <f>IF(AND((F17-WEEKDAY(F17,'Sch A. Input'!$ED$56)+7)&lt;E17,F17&lt;&gt;0),"Leaver",IFERROR(V17/AB17*52,0))</f>
        <v>0</v>
      </c>
      <c r="Z17" s="245">
        <f>IF(AND((F17-WEEKDAY(F17,'Sch A. Input'!$ED$56)+7)&lt;E17,F17&lt;&gt;0),"Leaver",Y17+W17)</f>
        <v>0</v>
      </c>
      <c r="AA17" s="274">
        <f>IF(AND((F17-WEEKDAY(F17,'Sch A. Input'!$ED$56)+7)&lt;E17,F17&lt;&gt;0),"Leaver",IFERROR(H17*(SUMPRODUCT(--((MIN(Z17,900000))&gt;$C$9:$C$12),((MIN(Z17,900000))-$C$9:$C$12),$H$9:$H$12))/MIN(Z17,900000),0))</f>
        <v>0</v>
      </c>
      <c r="AB17" s="274">
        <f>IF(AND((F17-WEEKDAY(F17,'Sch A. Input'!$ED$56)+7)&lt;E17,F17&lt;&gt;0),"Leaver",IF(OR(D17="",D17&gt;$L$11,($L$11-7)&lt;$K$9),0,(E17+1-D17)/7-1))</f>
        <v>0</v>
      </c>
      <c r="AC17" s="275">
        <f>IF(AND((F17-WEEKDAY(F17,'Sch A. Input'!$ED$56)+7)&lt;E17,F17&lt;&gt;0),"Leaver",IFERROR(IF((V17/$AB17*$M$9+W17+G17)&gt;900000,"YES","NO"),0))</f>
        <v>0</v>
      </c>
      <c r="AD17" s="232">
        <f>IF(AND((F17-WEEKDAY(F17,'Sch A. Input'!$ED$56)+7)&lt;E17,F17&lt;&gt;0),"Leaver",IFERROR(IF(AC17="Yes",MIN(1/(H17/X17)*AA17,AA17),(SUMPRODUCT(--((MIN(Z17,900000))&gt;$C$9:$C$12),((MIN(Z17,900000))-$C$9:$C$12),$H$9:$H$12))-((1-(AB17/52))*(SUMPRODUCT(--((MIN(Y17,900000))&gt;$C$9:$C$12),((MIN(Y17,900000))-$C$9:$C$12),$H$9:$H$12)))),0))</f>
        <v>0</v>
      </c>
      <c r="AE17" s="173">
        <f>IF(AND((F17-WEEKDAY(F17,'Sch A. Input'!$ED$56)+7)&lt;E17,F17&lt;&gt;0),"Leaver",IFERROR(AD17/X17,0))</f>
        <v>0</v>
      </c>
      <c r="AF17" s="174">
        <f>IF(AND((F17-WEEKDAY(F17,'Sch A. Input'!$ED$56)+7)&lt;E17,F17&lt;&gt;0),"Leaver",T17-AD17)</f>
        <v>0</v>
      </c>
      <c r="AG17" s="94">
        <f t="shared" ref="AG17:AG48" si="10">+IFERROR(AF17/K17,0)</f>
        <v>0</v>
      </c>
      <c r="BK17" s="2"/>
      <c r="BL17" s="2"/>
      <c r="BM17" s="2"/>
      <c r="BN17" s="2"/>
      <c r="BO17" s="2"/>
      <c r="BP17" s="2"/>
      <c r="CI17"/>
      <c r="CJ17"/>
      <c r="CK17"/>
      <c r="CL17"/>
      <c r="CM17"/>
    </row>
    <row r="18" spans="2:91" x14ac:dyDescent="0.25">
      <c r="B18" s="73" t="str">
        <f>IF('Sch A. Input'!B16="","",'Sch A. Input'!B16)</f>
        <v/>
      </c>
      <c r="C18" s="74" t="str">
        <f>IF('Sch A. Input'!C16="","",'Sch A. Input'!C16)</f>
        <v/>
      </c>
      <c r="D18" s="72" t="str">
        <f>IF('Sch A. Input'!D16="","",'Sch A. Input'!D16)</f>
        <v/>
      </c>
      <c r="E18" s="72">
        <f>'Sch A. Input'!E16</f>
        <v>42917</v>
      </c>
      <c r="F18" s="72">
        <f>'Sch A. Input'!F16</f>
        <v>0</v>
      </c>
      <c r="G18" s="231">
        <f>'Sch A. Input'!G16</f>
        <v>0</v>
      </c>
      <c r="H18" s="231">
        <f>+IF('Sch A. Input'!D16="",0,MAX($D$12-G18,0))</f>
        <v>0</v>
      </c>
      <c r="I18" s="233">
        <f>SUMIFS('Sch A. Input'!I16:DX16,'Sch A. Input'!$I$13:$DX$13,$L$11,'Sch A. Input'!$I$14:$DX$14,"Recurring")</f>
        <v>0</v>
      </c>
      <c r="J18" s="233">
        <f>SUMIFS('Sch A. Input'!I16:DX16,'Sch A. Input'!$I$13:$DX$13,$L$11,'Sch A. Input'!$I$14:$DX$14,"One-time")</f>
        <v>0</v>
      </c>
      <c r="K18" s="234">
        <f t="shared" si="4"/>
        <v>0</v>
      </c>
      <c r="L18" s="235">
        <f>SUMIFS('Sch A. Input'!I16:DX16,'Sch A. Input'!$I$14:$DX$14,"Recurring",'Sch A. Input'!$I$13:$DX$13,"&lt;="&amp;'Sch D. Workings'!$L$11)</f>
        <v>0</v>
      </c>
      <c r="M18" s="235">
        <f>SUMIFS('Sch A. Input'!I16:DX16,'Sch A. Input'!$I$14:$DX$14,"One-time",'Sch A. Input'!$I$13:$DX$13,"&lt;="&amp;'Sch D. Workings'!$L$11)</f>
        <v>0</v>
      </c>
      <c r="N18" s="236">
        <f t="shared" si="5"/>
        <v>0</v>
      </c>
      <c r="O18" s="235">
        <f t="shared" si="6"/>
        <v>0</v>
      </c>
      <c r="P18" s="235">
        <f t="shared" ref="P18:P27" si="11">O18+M18</f>
        <v>0</v>
      </c>
      <c r="Q18" s="235">
        <f t="shared" si="7"/>
        <v>0</v>
      </c>
      <c r="R18" s="268">
        <f t="shared" ref="R18:R81" si="12">IF(OR(D18="",D18&gt;$L$11),0,IF(AND(F18&lt;E18,F18&gt;0),((F18+1-D18)/7),(((E18+1-D18)/7))))</f>
        <v>0</v>
      </c>
      <c r="S18" s="278">
        <f t="shared" si="8"/>
        <v>0</v>
      </c>
      <c r="T18" s="238">
        <f>IFERROR(IF(S18="YES",MIN(N18/H18*Q18,Q18),((SUMPRODUCT(--((MIN(P18,900000))&gt;$C$9:$C$12),((MIN(P18,900000))-$C$9:$C$12),$H$9:$H$12))-((1-R18/52)*((SUMPRODUCT(--((MIN(O18,900000))&gt;$C$9:$C$12),((MIN(O18,900000))-$C$9:$C$12),$H$9:$H$12)))))),0)</f>
        <v>0</v>
      </c>
      <c r="U18" s="97">
        <f t="shared" si="9"/>
        <v>0</v>
      </c>
      <c r="V18" s="244">
        <f>IF(AND((F18-WEEKDAY(F18,'Sch A. Input'!$ED$56)+7)&lt;E18,F18&lt;&gt;0),"Leaver",L18-I18)</f>
        <v>0</v>
      </c>
      <c r="W18" s="244">
        <f>IF(AND((F18-WEEKDAY(F18,'Sch A. Input'!$ED$56)+7)&lt;E18,F18&lt;&gt;0),"Leaver",M18-J18)</f>
        <v>0</v>
      </c>
      <c r="X18" s="245">
        <f>IF(AND((F18-WEEKDAY(F18,'Sch A. Input'!$ED$56)+7)&lt;E18,F18&lt;&gt;0),"Leaver",N18-K18)</f>
        <v>0</v>
      </c>
      <c r="Y18" s="245">
        <f>IF(AND((F18-WEEKDAY(F18,'Sch A. Input'!$ED$56)+7)&lt;E18,F18&lt;&gt;0),"Leaver",IFERROR(V18/AB18*52,0))</f>
        <v>0</v>
      </c>
      <c r="Z18" s="245">
        <f>IF(AND((F18-WEEKDAY(F18,'Sch A. Input'!$ED$56)+7)&lt;E18,F18&lt;&gt;0),"Leaver",Y18+W18)</f>
        <v>0</v>
      </c>
      <c r="AA18" s="274">
        <f>IF(AND((F18-WEEKDAY(F18,'Sch A. Input'!$ED$56)+7)&lt;E18,F18&lt;&gt;0),"Leaver",IFERROR(H18*(SUMPRODUCT(--((MIN(Z18,900000))&gt;$C$9:$C$12),((MIN(Z18,900000))-$C$9:$C$12),$H$9:$H$12))/MIN(Z18,900000),0))</f>
        <v>0</v>
      </c>
      <c r="AB18" s="274">
        <f>IF(AND((F18-WEEKDAY(F18,'Sch A. Input'!$ED$56)+7)&lt;E18,F18&lt;&gt;0),"Leaver",IF(OR(D18="",D18&gt;$L$11,($L$11-7)&lt;$K$9),0,(E18+1-D18)/7-1))</f>
        <v>0</v>
      </c>
      <c r="AC18" s="275">
        <f>IF(AND((F18-WEEKDAY(F18,'Sch A. Input'!$ED$56)+7)&lt;E18,F18&lt;&gt;0),"Leaver",IFERROR(IF((V18/$AB18*$M$9+W18+G18)&gt;900000,"YES","NO"),0))</f>
        <v>0</v>
      </c>
      <c r="AD18" s="232">
        <f>IF(AND((F18-WEEKDAY(F18,'Sch A. Input'!$ED$56)+7)&lt;E18,F18&lt;&gt;0),"Leaver",IFERROR(IF(AC18="Yes",MIN(1/(H18/X18)*AA18,AA18),(SUMPRODUCT(--((MIN(Z18,900000))&gt;$C$9:$C$12),((MIN(Z18,900000))-$C$9:$C$12),$H$9:$H$12))-((1-(AB18/52))*(SUMPRODUCT(--((MIN(Y18,900000))&gt;$C$9:$C$12),((MIN(Y18,900000))-$C$9:$C$12),$H$9:$H$12)))),0))</f>
        <v>0</v>
      </c>
      <c r="AE18" s="173">
        <f>IF(AND((F18-WEEKDAY(F18,'Sch A. Input'!$ED$56)+7)&lt;E18,F18&lt;&gt;0),"Leaver",IFERROR(AD18/X18,0))</f>
        <v>0</v>
      </c>
      <c r="AF18" s="174">
        <f>IF(AND((F18-WEEKDAY(F18,'Sch A. Input'!$ED$56)+7)&lt;E18,F18&lt;&gt;0),"Leaver",T18-AD18)</f>
        <v>0</v>
      </c>
      <c r="AG18" s="94">
        <f t="shared" si="10"/>
        <v>0</v>
      </c>
      <c r="BK18" s="2"/>
      <c r="BL18" s="2"/>
      <c r="BM18" s="2"/>
      <c r="BN18" s="2"/>
      <c r="BO18" s="2"/>
      <c r="BP18" s="2"/>
      <c r="CI18"/>
      <c r="CJ18"/>
      <c r="CK18"/>
      <c r="CL18"/>
      <c r="CM18"/>
    </row>
    <row r="19" spans="2:91" x14ac:dyDescent="0.25">
      <c r="B19" s="70" t="str">
        <f>IF('Sch A. Input'!B17="","",'Sch A. Input'!B17)</f>
        <v/>
      </c>
      <c r="C19" s="75" t="str">
        <f>IF('Sch A. Input'!C17="","",'Sch A. Input'!C17)</f>
        <v/>
      </c>
      <c r="D19" s="72" t="str">
        <f>IF('Sch A. Input'!D17="","",'Sch A. Input'!D17)</f>
        <v/>
      </c>
      <c r="E19" s="72">
        <f>'Sch A. Input'!E17</f>
        <v>42917</v>
      </c>
      <c r="F19" s="72">
        <f>'Sch A. Input'!F17</f>
        <v>0</v>
      </c>
      <c r="G19" s="231">
        <f>'Sch A. Input'!G17</f>
        <v>0</v>
      </c>
      <c r="H19" s="231">
        <f>+IF('Sch A. Input'!D17="",0,MAX($D$12-G19,0))</f>
        <v>0</v>
      </c>
      <c r="I19" s="233">
        <f>SUMIFS('Sch A. Input'!I17:DX17,'Sch A. Input'!$I$13:$DX$13,$L$11,'Sch A. Input'!$I$14:$DX$14,"Recurring")</f>
        <v>0</v>
      </c>
      <c r="J19" s="233">
        <f>SUMIFS('Sch A. Input'!I17:DX17,'Sch A. Input'!$I$13:$DX$13,$L$11,'Sch A. Input'!$I$14:$DX$14,"One-time")</f>
        <v>0</v>
      </c>
      <c r="K19" s="234">
        <f t="shared" si="4"/>
        <v>0</v>
      </c>
      <c r="L19" s="235">
        <f>SUMIFS('Sch A. Input'!I17:DX17,'Sch A. Input'!$I$14:$DX$14,"Recurring",'Sch A. Input'!$I$13:$DX$13,"&lt;="&amp;'Sch D. Workings'!$L$11)</f>
        <v>0</v>
      </c>
      <c r="M19" s="235">
        <f>SUMIFS('Sch A. Input'!I17:DX17,'Sch A. Input'!$I$14:$DX$14,"One-time",'Sch A. Input'!$I$13:$DX$13,"&lt;="&amp;'Sch D. Workings'!$L$11)</f>
        <v>0</v>
      </c>
      <c r="N19" s="236">
        <f t="shared" si="5"/>
        <v>0</v>
      </c>
      <c r="O19" s="235">
        <f t="shared" si="6"/>
        <v>0</v>
      </c>
      <c r="P19" s="235">
        <f t="shared" si="11"/>
        <v>0</v>
      </c>
      <c r="Q19" s="235">
        <f t="shared" si="7"/>
        <v>0</v>
      </c>
      <c r="R19" s="268">
        <f t="shared" si="12"/>
        <v>0</v>
      </c>
      <c r="S19" s="278">
        <f t="shared" si="8"/>
        <v>0</v>
      </c>
      <c r="T19" s="238">
        <f>IFERROR(IF(S19="YES",MIN(N19/H19*Q19,Q19),((SUMPRODUCT(--((MIN(P19,900000))&gt;$C$9:$C$12),((MIN(P19,900000))-$C$9:$C$12),$H$9:$H$12))-((1-R19/52)*((SUMPRODUCT(--((MIN(O19,900000))&gt;$C$9:$C$12),((MIN(O19,900000))-$C$9:$C$12),$H$9:$H$12)))))),0)</f>
        <v>0</v>
      </c>
      <c r="U19" s="97">
        <f t="shared" si="9"/>
        <v>0</v>
      </c>
      <c r="V19" s="244">
        <f>IF(AND((F19-WEEKDAY(F19,'Sch A. Input'!$ED$56)+7)&lt;E19,F19&lt;&gt;0),"Leaver",L19-I19)</f>
        <v>0</v>
      </c>
      <c r="W19" s="244">
        <f>IF(AND((F19-WEEKDAY(F19,'Sch A. Input'!$ED$56)+7)&lt;E19,F19&lt;&gt;0),"Leaver",M19-J19)</f>
        <v>0</v>
      </c>
      <c r="X19" s="245">
        <f>IF(AND((F19-WEEKDAY(F19,'Sch A. Input'!$ED$56)+7)&lt;E19,F19&lt;&gt;0),"Leaver",N19-K19)</f>
        <v>0</v>
      </c>
      <c r="Y19" s="245">
        <f>IF(AND((F19-WEEKDAY(F19,'Sch A. Input'!$ED$56)+7)&lt;E19,F19&lt;&gt;0),"Leaver",IFERROR(V19/AB19*52,0))</f>
        <v>0</v>
      </c>
      <c r="Z19" s="245">
        <f>IF(AND((F19-WEEKDAY(F19,'Sch A. Input'!$ED$56)+7)&lt;E19,F19&lt;&gt;0),"Leaver",Y19+W19)</f>
        <v>0</v>
      </c>
      <c r="AA19" s="274">
        <f>IF(AND((F19-WEEKDAY(F19,'Sch A. Input'!$ED$56)+7)&lt;E19,F19&lt;&gt;0),"Leaver",IFERROR(H19*(SUMPRODUCT(--((MIN(Z19,900000))&gt;$C$9:$C$12),((MIN(Z19,900000))-$C$9:$C$12),$H$9:$H$12))/MIN(Z19,900000),0))</f>
        <v>0</v>
      </c>
      <c r="AB19" s="274">
        <f>IF(AND((F19-WEEKDAY(F19,'Sch A. Input'!$ED$56)+7)&lt;E19,F19&lt;&gt;0),"Leaver",IF(OR(D19="",D19&gt;$L$11,($L$11-7)&lt;$K$9),0,(E19+1-D19)/7-1))</f>
        <v>0</v>
      </c>
      <c r="AC19" s="275">
        <f>IF(AND((F19-WEEKDAY(F19,'Sch A. Input'!$ED$56)+7)&lt;E19,F19&lt;&gt;0),"Leaver",IFERROR(IF((V19/$AB19*$M$9+W19+G19)&gt;900000,"YES","NO"),0))</f>
        <v>0</v>
      </c>
      <c r="AD19" s="232">
        <f>IF(AND((F19-WEEKDAY(F19,'Sch A. Input'!$ED$56)+7)&lt;E19,F19&lt;&gt;0),"Leaver",IFERROR(IF(AC19="Yes",MIN(1/(H19/X19)*AA19,AA19),(SUMPRODUCT(--((MIN(Z19,900000))&gt;$C$9:$C$12),((MIN(Z19,900000))-$C$9:$C$12),$H$9:$H$12))-((1-(AB19/52))*(SUMPRODUCT(--((MIN(Y19,900000))&gt;$C$9:$C$12),((MIN(Y19,900000))-$C$9:$C$12),$H$9:$H$12)))),0))</f>
        <v>0</v>
      </c>
      <c r="AE19" s="173">
        <f>IF(AND((F19-WEEKDAY(F19,'Sch A. Input'!$ED$56)+7)&lt;E19,F19&lt;&gt;0),"Leaver",IFERROR(AD19/X19,0))</f>
        <v>0</v>
      </c>
      <c r="AF19" s="174">
        <f>IF(AND((F19-WEEKDAY(F19,'Sch A. Input'!$ED$56)+7)&lt;E19,F19&lt;&gt;0),"Leaver",T19-AD19)</f>
        <v>0</v>
      </c>
      <c r="AG19" s="94">
        <f t="shared" si="10"/>
        <v>0</v>
      </c>
      <c r="BK19" s="2"/>
      <c r="BL19" s="2"/>
      <c r="BM19" s="2"/>
      <c r="BN19" s="2"/>
      <c r="BO19" s="2"/>
      <c r="BP19" s="2"/>
      <c r="CI19"/>
      <c r="CJ19"/>
      <c r="CK19"/>
      <c r="CL19"/>
      <c r="CM19"/>
    </row>
    <row r="20" spans="2:91" x14ac:dyDescent="0.25">
      <c r="B20" s="70" t="str">
        <f>IF('Sch A. Input'!B18="","",'Sch A. Input'!B18)</f>
        <v/>
      </c>
      <c r="C20" s="75" t="str">
        <f>IF('Sch A. Input'!C18="","",'Sch A. Input'!C18)</f>
        <v/>
      </c>
      <c r="D20" s="71" t="str">
        <f>IF('Sch A. Input'!D18="","",'Sch A. Input'!D18)</f>
        <v/>
      </c>
      <c r="E20" s="71">
        <f>'Sch A. Input'!E18</f>
        <v>42917</v>
      </c>
      <c r="F20" s="71">
        <f>'Sch A. Input'!F18</f>
        <v>0</v>
      </c>
      <c r="G20" s="231">
        <f>'Sch A. Input'!G18</f>
        <v>0</v>
      </c>
      <c r="H20" s="231">
        <f>+IF('Sch A. Input'!D18="",0,MAX($D$12-G20,0))</f>
        <v>0</v>
      </c>
      <c r="I20" s="233">
        <f>SUMIFS('Sch A. Input'!I18:DX18,'Sch A. Input'!$I$13:$DX$13,$L$11,'Sch A. Input'!$I$14:$DX$14,"Recurring")</f>
        <v>0</v>
      </c>
      <c r="J20" s="233">
        <f>SUMIFS('Sch A. Input'!I18:DX18,'Sch A. Input'!$I$13:$DX$13,$L$11,'Sch A. Input'!$I$14:$DX$14,"One-time")</f>
        <v>0</v>
      </c>
      <c r="K20" s="234">
        <f t="shared" si="4"/>
        <v>0</v>
      </c>
      <c r="L20" s="235">
        <f>SUMIFS('Sch A. Input'!I18:DX18,'Sch A. Input'!$I$14:$DX$14,"Recurring",'Sch A. Input'!$I$13:$DX$13,"&lt;="&amp;'Sch D. Workings'!$L$11)</f>
        <v>0</v>
      </c>
      <c r="M20" s="235">
        <f>SUMIFS('Sch A. Input'!I18:DX18,'Sch A. Input'!$I$14:$DX$14,"One-time",'Sch A. Input'!$I$13:$DX$13,"&lt;="&amp;'Sch D. Workings'!$L$11)</f>
        <v>0</v>
      </c>
      <c r="N20" s="236">
        <f t="shared" si="5"/>
        <v>0</v>
      </c>
      <c r="O20" s="235">
        <f t="shared" si="6"/>
        <v>0</v>
      </c>
      <c r="P20" s="235">
        <f t="shared" si="11"/>
        <v>0</v>
      </c>
      <c r="Q20" s="235">
        <f t="shared" si="7"/>
        <v>0</v>
      </c>
      <c r="R20" s="268">
        <f t="shared" si="12"/>
        <v>0</v>
      </c>
      <c r="S20" s="278">
        <f t="shared" si="8"/>
        <v>0</v>
      </c>
      <c r="T20" s="238">
        <f t="shared" ref="T20:T83" si="13">IFERROR(IF(S20="YES",MIN(N20/H20*Q20,Q20),((SUMPRODUCT(--((MIN(P20,900000))&gt;$C$9:$C$12),((MIN(P20,900000))-$C$9:$C$12),$H$9:$H$12))-((1-R20/52)*((SUMPRODUCT(--((MIN(O20,900000))&gt;$C$9:$C$12),((MIN(O20,900000))-$C$9:$C$12),$H$9:$H$12)))))),0)</f>
        <v>0</v>
      </c>
      <c r="U20" s="97">
        <f t="shared" si="9"/>
        <v>0</v>
      </c>
      <c r="V20" s="244">
        <f>IF(AND((F20-WEEKDAY(F20,'Sch A. Input'!$ED$56)+7)&lt;E20,F20&lt;&gt;0),"Leaver",L20-I20)</f>
        <v>0</v>
      </c>
      <c r="W20" s="244">
        <f>IF(AND((F20-WEEKDAY(F20,'Sch A. Input'!$ED$56)+7)&lt;E20,F20&lt;&gt;0),"Leaver",M20-J20)</f>
        <v>0</v>
      </c>
      <c r="X20" s="245">
        <f>IF(AND((F20-WEEKDAY(F20,'Sch A. Input'!$ED$56)+7)&lt;E20,F20&lt;&gt;0),"Leaver",N20-K20)</f>
        <v>0</v>
      </c>
      <c r="Y20" s="245">
        <f>IF(AND((F20-WEEKDAY(F20,'Sch A. Input'!$ED$56)+7)&lt;E20,F20&lt;&gt;0),"Leaver",IFERROR(V20/AB20*52,0))</f>
        <v>0</v>
      </c>
      <c r="Z20" s="245">
        <f>IF(AND((F20-WEEKDAY(F20,'Sch A. Input'!$ED$56)+7)&lt;E20,F20&lt;&gt;0),"Leaver",Y20+W20)</f>
        <v>0</v>
      </c>
      <c r="AA20" s="274">
        <f>IF(AND((F20-WEEKDAY(F20,'Sch A. Input'!$ED$56)+7)&lt;E20,F20&lt;&gt;0),"Leaver",IFERROR(H20*(SUMPRODUCT(--((MIN(Z20,900000))&gt;$C$9:$C$12),((MIN(Z20,900000))-$C$9:$C$12),$H$9:$H$12))/MIN(Z20,900000),0))</f>
        <v>0</v>
      </c>
      <c r="AB20" s="274">
        <f>IF(AND((F20-WEEKDAY(F20,'Sch A. Input'!$ED$56)+7)&lt;E20,F20&lt;&gt;0),"Leaver",IF(OR(D20="",D20&gt;$L$11,($L$11-7)&lt;$K$9),0,(E20+1-D20)/7-1))</f>
        <v>0</v>
      </c>
      <c r="AC20" s="275">
        <f>IF(AND((F20-WEEKDAY(F20,'Sch A. Input'!$ED$56)+7)&lt;E20,F20&lt;&gt;0),"Leaver",IFERROR(IF((V20/$AB20*$M$9+W20+G20)&gt;900000,"YES","NO"),0))</f>
        <v>0</v>
      </c>
      <c r="AD20" s="232">
        <f>IF(AND((F20-WEEKDAY(F20,'Sch A. Input'!$ED$56)+7)&lt;E20,F20&lt;&gt;0),"Leaver",IFERROR(IF(AC20="Yes",MIN(1/(H20/X20)*AA20,AA20),(SUMPRODUCT(--((MIN(Z20,900000))&gt;$C$9:$C$12),((MIN(Z20,900000))-$C$9:$C$12),$H$9:$H$12))-((1-(AB20/52))*(SUMPRODUCT(--((MIN(Y20,900000))&gt;$C$9:$C$12),((MIN(Y20,900000))-$C$9:$C$12),$H$9:$H$12)))),0))</f>
        <v>0</v>
      </c>
      <c r="AE20" s="173">
        <f>IF(AND((F20-WEEKDAY(F20,'Sch A. Input'!$ED$56)+7)&lt;E20,F20&lt;&gt;0),"Leaver",IFERROR(AD20/X20,0))</f>
        <v>0</v>
      </c>
      <c r="AF20" s="174">
        <f>IF(AND((F20-WEEKDAY(F20,'Sch A. Input'!$ED$56)+7)&lt;E20,F20&lt;&gt;0),"Leaver",T20-AD20)</f>
        <v>0</v>
      </c>
      <c r="AG20" s="94">
        <f t="shared" si="10"/>
        <v>0</v>
      </c>
      <c r="BK20" s="2"/>
      <c r="BL20" s="2"/>
      <c r="BM20" s="2"/>
      <c r="BN20" s="2"/>
      <c r="BO20" s="2"/>
      <c r="BP20" s="2"/>
      <c r="CI20"/>
      <c r="CJ20"/>
      <c r="CK20"/>
      <c r="CL20"/>
      <c r="CM20"/>
    </row>
    <row r="21" spans="2:91" x14ac:dyDescent="0.25">
      <c r="B21" s="70" t="str">
        <f>IF('Sch A. Input'!B19="","",'Sch A. Input'!B19)</f>
        <v/>
      </c>
      <c r="C21" s="75" t="str">
        <f>IF('Sch A. Input'!C19="","",'Sch A. Input'!C19)</f>
        <v/>
      </c>
      <c r="D21" s="71" t="str">
        <f>IF('Sch A. Input'!D19="","",'Sch A. Input'!D19)</f>
        <v/>
      </c>
      <c r="E21" s="71">
        <f>'Sch A. Input'!E19</f>
        <v>42917</v>
      </c>
      <c r="F21" s="71">
        <f>'Sch A. Input'!F19</f>
        <v>0</v>
      </c>
      <c r="G21" s="231">
        <f>'Sch A. Input'!G19</f>
        <v>0</v>
      </c>
      <c r="H21" s="231">
        <f>+IF('Sch A. Input'!D19="",0,MAX($D$12-G21,0))</f>
        <v>0</v>
      </c>
      <c r="I21" s="233">
        <f>SUMIFS('Sch A. Input'!I19:DX19,'Sch A. Input'!$I$13:$DX$13,$L$11,'Sch A. Input'!$I$14:$DX$14,"Recurring")</f>
        <v>0</v>
      </c>
      <c r="J21" s="233">
        <f>SUMIFS('Sch A. Input'!I19:DX19,'Sch A. Input'!$I$13:$DX$13,$L$11,'Sch A. Input'!$I$14:$DX$14,"One-time")</f>
        <v>0</v>
      </c>
      <c r="K21" s="234">
        <f t="shared" si="4"/>
        <v>0</v>
      </c>
      <c r="L21" s="235">
        <f>SUMIFS('Sch A. Input'!I19:DX19,'Sch A. Input'!$I$14:$DX$14,"Recurring",'Sch A. Input'!$I$13:$DX$13,"&lt;="&amp;'Sch D. Workings'!$L$11)</f>
        <v>0</v>
      </c>
      <c r="M21" s="235">
        <f>SUMIFS('Sch A. Input'!I19:DX19,'Sch A. Input'!$I$14:$DX$14,"One-time",'Sch A. Input'!$I$13:$DX$13,"&lt;="&amp;'Sch D. Workings'!$L$11)</f>
        <v>0</v>
      </c>
      <c r="N21" s="236">
        <f t="shared" si="5"/>
        <v>0</v>
      </c>
      <c r="O21" s="235">
        <f t="shared" si="6"/>
        <v>0</v>
      </c>
      <c r="P21" s="235">
        <f t="shared" si="11"/>
        <v>0</v>
      </c>
      <c r="Q21" s="235">
        <f t="shared" si="7"/>
        <v>0</v>
      </c>
      <c r="R21" s="268">
        <f t="shared" si="12"/>
        <v>0</v>
      </c>
      <c r="S21" s="278">
        <f t="shared" si="8"/>
        <v>0</v>
      </c>
      <c r="T21" s="238">
        <f t="shared" si="13"/>
        <v>0</v>
      </c>
      <c r="U21" s="97">
        <f t="shared" si="9"/>
        <v>0</v>
      </c>
      <c r="V21" s="244">
        <f>IF(AND((F21-WEEKDAY(F21,'Sch A. Input'!$ED$56)+7)&lt;E21,F21&lt;&gt;0),"Leaver",L21-I21)</f>
        <v>0</v>
      </c>
      <c r="W21" s="244">
        <f>IF(AND((F21-WEEKDAY(F21,'Sch A. Input'!$ED$56)+7)&lt;E21,F21&lt;&gt;0),"Leaver",M21-J21)</f>
        <v>0</v>
      </c>
      <c r="X21" s="245">
        <f>IF(AND((F21-WEEKDAY(F21,'Sch A. Input'!$ED$56)+7)&lt;E21,F21&lt;&gt;0),"Leaver",N21-K21)</f>
        <v>0</v>
      </c>
      <c r="Y21" s="245">
        <f>IF(AND((F21-WEEKDAY(F21,'Sch A. Input'!$ED$56)+7)&lt;E21,F21&lt;&gt;0),"Leaver",IFERROR(V21/AB21*52,0))</f>
        <v>0</v>
      </c>
      <c r="Z21" s="245">
        <f>IF(AND((F21-WEEKDAY(F21,'Sch A. Input'!$ED$56)+7)&lt;E21,F21&lt;&gt;0),"Leaver",Y21+W21)</f>
        <v>0</v>
      </c>
      <c r="AA21" s="274">
        <f>IF(AND((F21-WEEKDAY(F21,'Sch A. Input'!$ED$56)+7)&lt;E21,F21&lt;&gt;0),"Leaver",IFERROR(H21*(SUMPRODUCT(--((MIN(Z21,900000))&gt;$C$9:$C$12),((MIN(Z21,900000))-$C$9:$C$12),$H$9:$H$12))/MIN(Z21,900000),0))</f>
        <v>0</v>
      </c>
      <c r="AB21" s="274">
        <f>IF(AND((F21-WEEKDAY(F21,'Sch A. Input'!$ED$56)+7)&lt;E21,F21&lt;&gt;0),"Leaver",IF(OR(D21="",D21&gt;$L$11,($L$11-7)&lt;$K$9),0,(E21+1-D21)/7-1))</f>
        <v>0</v>
      </c>
      <c r="AC21" s="275">
        <f>IF(AND((F21-WEEKDAY(F21,'Sch A. Input'!$ED$56)+7)&lt;E21,F21&lt;&gt;0),"Leaver",IFERROR(IF((V21/$AB21*$M$9+W21+G21)&gt;900000,"YES","NO"),0))</f>
        <v>0</v>
      </c>
      <c r="AD21" s="232">
        <f>IF(AND((F21-WEEKDAY(F21,'Sch A. Input'!$ED$56)+7)&lt;E21,F21&lt;&gt;0),"Leaver",IFERROR(IF(AC21="Yes",MIN(1/(H21/X21)*AA21,AA21),(SUMPRODUCT(--((MIN(Z21,900000))&gt;$C$9:$C$12),((MIN(Z21,900000))-$C$9:$C$12),$H$9:$H$12))-((1-(AB21/52))*(SUMPRODUCT(--((MIN(Y21,900000))&gt;$C$9:$C$12),((MIN(Y21,900000))-$C$9:$C$12),$H$9:$H$12)))),0))</f>
        <v>0</v>
      </c>
      <c r="AE21" s="173">
        <f>IF(AND((F21-WEEKDAY(F21,'Sch A. Input'!$ED$56)+7)&lt;E21,F21&lt;&gt;0),"Leaver",IFERROR(AD21/X21,0))</f>
        <v>0</v>
      </c>
      <c r="AF21" s="174">
        <f>IF(AND((F21-WEEKDAY(F21,'Sch A. Input'!$ED$56)+7)&lt;E21,F21&lt;&gt;0),"Leaver",T21-AD21)</f>
        <v>0</v>
      </c>
      <c r="AG21" s="94">
        <f t="shared" si="10"/>
        <v>0</v>
      </c>
      <c r="BK21" s="2"/>
      <c r="BL21" s="2"/>
      <c r="BM21" s="2"/>
      <c r="BN21" s="2"/>
      <c r="BO21" s="2"/>
      <c r="BP21" s="2"/>
      <c r="CI21"/>
      <c r="CJ21"/>
      <c r="CK21"/>
      <c r="CL21"/>
      <c r="CM21"/>
    </row>
    <row r="22" spans="2:91" x14ac:dyDescent="0.25">
      <c r="B22" s="70" t="str">
        <f>IF('Sch A. Input'!B20="","",'Sch A. Input'!B20)</f>
        <v/>
      </c>
      <c r="C22" s="75" t="str">
        <f>IF('Sch A. Input'!C20="","",'Sch A. Input'!C20)</f>
        <v/>
      </c>
      <c r="D22" s="71" t="str">
        <f>IF('Sch A. Input'!D20="","",'Sch A. Input'!D20)</f>
        <v/>
      </c>
      <c r="E22" s="71">
        <f>'Sch A. Input'!E20</f>
        <v>42917</v>
      </c>
      <c r="F22" s="71">
        <f>'Sch A. Input'!F20</f>
        <v>0</v>
      </c>
      <c r="G22" s="231">
        <f>'Sch A. Input'!G20</f>
        <v>0</v>
      </c>
      <c r="H22" s="231">
        <f>+IF('Sch A. Input'!D20="",0,MAX($D$12-G22,0))</f>
        <v>0</v>
      </c>
      <c r="I22" s="233">
        <f>SUMIFS('Sch A. Input'!I20:DX20,'Sch A. Input'!$I$13:$DX$13,$L$11,'Sch A. Input'!$I$14:$DX$14,"Recurring")</f>
        <v>0</v>
      </c>
      <c r="J22" s="233">
        <f>SUMIFS('Sch A. Input'!I20:DX20,'Sch A. Input'!$I$13:$DX$13,$L$11,'Sch A. Input'!$I$14:$DX$14,"One-time")</f>
        <v>0</v>
      </c>
      <c r="K22" s="234">
        <f t="shared" si="4"/>
        <v>0</v>
      </c>
      <c r="L22" s="235">
        <f>SUMIFS('Sch A. Input'!I20:DX20,'Sch A. Input'!$I$14:$DX$14,"Recurring",'Sch A. Input'!$I$13:$DX$13,"&lt;="&amp;'Sch D. Workings'!$L$11)</f>
        <v>0</v>
      </c>
      <c r="M22" s="235">
        <f>SUMIFS('Sch A. Input'!I20:DX20,'Sch A. Input'!$I$14:$DX$14,"One-time",'Sch A. Input'!$I$13:$DX$13,"&lt;="&amp;'Sch D. Workings'!$L$11)</f>
        <v>0</v>
      </c>
      <c r="N22" s="236">
        <f t="shared" si="5"/>
        <v>0</v>
      </c>
      <c r="O22" s="235">
        <f t="shared" si="6"/>
        <v>0</v>
      </c>
      <c r="P22" s="235">
        <f t="shared" si="11"/>
        <v>0</v>
      </c>
      <c r="Q22" s="235">
        <f t="shared" si="7"/>
        <v>0</v>
      </c>
      <c r="R22" s="268">
        <f t="shared" si="12"/>
        <v>0</v>
      </c>
      <c r="S22" s="278">
        <f t="shared" si="8"/>
        <v>0</v>
      </c>
      <c r="T22" s="238">
        <f t="shared" si="13"/>
        <v>0</v>
      </c>
      <c r="U22" s="97">
        <f t="shared" si="9"/>
        <v>0</v>
      </c>
      <c r="V22" s="244">
        <f>IF(AND((F22-WEEKDAY(F22,'Sch A. Input'!$ED$56)+7)&lt;E22,F22&lt;&gt;0),"Leaver",L22-I22)</f>
        <v>0</v>
      </c>
      <c r="W22" s="244">
        <f>IF(AND((F22-WEEKDAY(F22,'Sch A. Input'!$ED$56)+7)&lt;E22,F22&lt;&gt;0),"Leaver",M22-J22)</f>
        <v>0</v>
      </c>
      <c r="X22" s="245">
        <f>IF(AND((F22-WEEKDAY(F22,'Sch A. Input'!$ED$56)+7)&lt;E22,F22&lt;&gt;0),"Leaver",N22-K22)</f>
        <v>0</v>
      </c>
      <c r="Y22" s="245">
        <f>IF(AND((F22-WEEKDAY(F22,'Sch A. Input'!$ED$56)+7)&lt;E22,F22&lt;&gt;0),"Leaver",IFERROR(V22/AB22*52,0))</f>
        <v>0</v>
      </c>
      <c r="Z22" s="245">
        <f>IF(AND((F22-WEEKDAY(F22,'Sch A. Input'!$ED$56)+7)&lt;E22,F22&lt;&gt;0),"Leaver",Y22+W22)</f>
        <v>0</v>
      </c>
      <c r="AA22" s="274">
        <f>IF(AND((F22-WEEKDAY(F22,'Sch A. Input'!$ED$56)+7)&lt;E22,F22&lt;&gt;0),"Leaver",IFERROR(H22*(SUMPRODUCT(--((MIN(Z22,900000))&gt;$C$9:$C$12),((MIN(Z22,900000))-$C$9:$C$12),$H$9:$H$12))/MIN(Z22,900000),0))</f>
        <v>0</v>
      </c>
      <c r="AB22" s="274">
        <f>IF(AND((F22-WEEKDAY(F22,'Sch A. Input'!$ED$56)+7)&lt;E22,F22&lt;&gt;0),"Leaver",IF(OR(D22="",D22&gt;$L$11,($L$11-7)&lt;$K$9),0,(E22+1-D22)/7-1))</f>
        <v>0</v>
      </c>
      <c r="AC22" s="275">
        <f>IF(AND((F22-WEEKDAY(F22,'Sch A. Input'!$ED$56)+7)&lt;E22,F22&lt;&gt;0),"Leaver",IFERROR(IF((V22/$AB22*$M$9+W22+G22)&gt;900000,"YES","NO"),0))</f>
        <v>0</v>
      </c>
      <c r="AD22" s="232">
        <f>IF(AND((F22-WEEKDAY(F22,'Sch A. Input'!$ED$56)+7)&lt;E22,F22&lt;&gt;0),"Leaver",IFERROR(IF(AC22="Yes",MIN(1/(H22/X22)*AA22,AA22),(SUMPRODUCT(--((MIN(Z22,900000))&gt;$C$9:$C$12),((MIN(Z22,900000))-$C$9:$C$12),$H$9:$H$12))-((1-(AB22/52))*(SUMPRODUCT(--((MIN(Y22,900000))&gt;$C$9:$C$12),((MIN(Y22,900000))-$C$9:$C$12),$H$9:$H$12)))),0))</f>
        <v>0</v>
      </c>
      <c r="AE22" s="173">
        <f>IF(AND((F22-WEEKDAY(F22,'Sch A. Input'!$ED$56)+7)&lt;E22,F22&lt;&gt;0),"Leaver",IFERROR(AD22/X22,0))</f>
        <v>0</v>
      </c>
      <c r="AF22" s="174">
        <f>IF(AND((F22-WEEKDAY(F22,'Sch A. Input'!$ED$56)+7)&lt;E22,F22&lt;&gt;0),"Leaver",T22-AD22)</f>
        <v>0</v>
      </c>
      <c r="AG22" s="94">
        <f t="shared" si="10"/>
        <v>0</v>
      </c>
      <c r="BK22" s="2"/>
      <c r="BL22" s="2"/>
      <c r="BM22" s="2"/>
      <c r="BN22" s="2"/>
      <c r="BO22" s="2"/>
      <c r="BP22" s="2"/>
      <c r="CI22"/>
      <c r="CJ22"/>
      <c r="CK22"/>
      <c r="CL22"/>
      <c r="CM22"/>
    </row>
    <row r="23" spans="2:91" x14ac:dyDescent="0.25">
      <c r="B23" s="70" t="str">
        <f>IF('Sch A. Input'!B21="","",'Sch A. Input'!B21)</f>
        <v/>
      </c>
      <c r="C23" s="75" t="str">
        <f>IF('Sch A. Input'!C21="","",'Sch A. Input'!C21)</f>
        <v/>
      </c>
      <c r="D23" s="71" t="str">
        <f>IF('Sch A. Input'!D21="","",'Sch A. Input'!D21)</f>
        <v/>
      </c>
      <c r="E23" s="71">
        <f>'Sch A. Input'!E21</f>
        <v>42917</v>
      </c>
      <c r="F23" s="71">
        <f>'Sch A. Input'!F21</f>
        <v>0</v>
      </c>
      <c r="G23" s="231">
        <f>'Sch A. Input'!G21</f>
        <v>0</v>
      </c>
      <c r="H23" s="231">
        <f>+IF('Sch A. Input'!D21="",0,MAX($D$12-G23,0))</f>
        <v>0</v>
      </c>
      <c r="I23" s="233">
        <f>SUMIFS('Sch A. Input'!I21:DX21,'Sch A. Input'!$I$13:$DX$13,$L$11,'Sch A. Input'!$I$14:$DX$14,"Recurring")</f>
        <v>0</v>
      </c>
      <c r="J23" s="233">
        <f>SUMIFS('Sch A. Input'!I21:DX21,'Sch A. Input'!$I$13:$DX$13,$L$11,'Sch A. Input'!$I$14:$DX$14,"One-time")</f>
        <v>0</v>
      </c>
      <c r="K23" s="234">
        <f t="shared" si="4"/>
        <v>0</v>
      </c>
      <c r="L23" s="235">
        <f>SUMIFS('Sch A. Input'!I21:DX21,'Sch A. Input'!$I$14:$DX$14,"Recurring",'Sch A. Input'!$I$13:$DX$13,"&lt;="&amp;'Sch D. Workings'!$L$11)</f>
        <v>0</v>
      </c>
      <c r="M23" s="235">
        <f>SUMIFS('Sch A. Input'!I21:DX21,'Sch A. Input'!$I$14:$DX$14,"One-time",'Sch A. Input'!$I$13:$DX$13,"&lt;="&amp;'Sch D. Workings'!$L$11)</f>
        <v>0</v>
      </c>
      <c r="N23" s="236">
        <f t="shared" si="5"/>
        <v>0</v>
      </c>
      <c r="O23" s="235">
        <f t="shared" si="6"/>
        <v>0</v>
      </c>
      <c r="P23" s="235">
        <f t="shared" si="11"/>
        <v>0</v>
      </c>
      <c r="Q23" s="235">
        <f t="shared" si="7"/>
        <v>0</v>
      </c>
      <c r="R23" s="268">
        <f t="shared" si="12"/>
        <v>0</v>
      </c>
      <c r="S23" s="278">
        <f t="shared" si="8"/>
        <v>0</v>
      </c>
      <c r="T23" s="238">
        <f t="shared" si="13"/>
        <v>0</v>
      </c>
      <c r="U23" s="97">
        <f t="shared" si="9"/>
        <v>0</v>
      </c>
      <c r="V23" s="244">
        <f>IF(AND((F23-WEEKDAY(F23,'Sch A. Input'!$ED$56)+7)&lt;E23,F23&lt;&gt;0),"Leaver",L23-I23)</f>
        <v>0</v>
      </c>
      <c r="W23" s="244">
        <f>IF(AND((F23-WEEKDAY(F23,'Sch A. Input'!$ED$56)+7)&lt;E23,F23&lt;&gt;0),"Leaver",M23-J23)</f>
        <v>0</v>
      </c>
      <c r="X23" s="245">
        <f>IF(AND((F23-WEEKDAY(F23,'Sch A. Input'!$ED$56)+7)&lt;E23,F23&lt;&gt;0),"Leaver",N23-K23)</f>
        <v>0</v>
      </c>
      <c r="Y23" s="245">
        <f>IF(AND((F23-WEEKDAY(F23,'Sch A. Input'!$ED$56)+7)&lt;E23,F23&lt;&gt;0),"Leaver",IFERROR(V23/AB23*52,0))</f>
        <v>0</v>
      </c>
      <c r="Z23" s="245">
        <f>IF(AND((F23-WEEKDAY(F23,'Sch A. Input'!$ED$56)+7)&lt;E23,F23&lt;&gt;0),"Leaver",Y23+W23)</f>
        <v>0</v>
      </c>
      <c r="AA23" s="274">
        <f>IF(AND((F23-WEEKDAY(F23,'Sch A. Input'!$ED$56)+7)&lt;E23,F23&lt;&gt;0),"Leaver",IFERROR(H23*(SUMPRODUCT(--((MIN(Z23,900000))&gt;$C$9:$C$12),((MIN(Z23,900000))-$C$9:$C$12),$H$9:$H$12))/MIN(Z23,900000),0))</f>
        <v>0</v>
      </c>
      <c r="AB23" s="274">
        <f>IF(AND((F23-WEEKDAY(F23,'Sch A. Input'!$ED$56)+7)&lt;E23,F23&lt;&gt;0),"Leaver",IF(OR(D23="",D23&gt;$L$11,($L$11-7)&lt;$K$9),0,(E23+1-D23)/7-1))</f>
        <v>0</v>
      </c>
      <c r="AC23" s="275">
        <f>IF(AND((F23-WEEKDAY(F23,'Sch A. Input'!$ED$56)+7)&lt;E23,F23&lt;&gt;0),"Leaver",IFERROR(IF((V23/$AB23*$M$9+W23+G23)&gt;900000,"YES","NO"),0))</f>
        <v>0</v>
      </c>
      <c r="AD23" s="232">
        <f>IF(AND((F23-WEEKDAY(F23,'Sch A. Input'!$ED$56)+7)&lt;E23,F23&lt;&gt;0),"Leaver",IFERROR(IF(AC23="Yes",MIN(1/(H23/X23)*AA23,AA23),(SUMPRODUCT(--((MIN(Z23,900000))&gt;$C$9:$C$12),((MIN(Z23,900000))-$C$9:$C$12),$H$9:$H$12))-((1-(AB23/52))*(SUMPRODUCT(--((MIN(Y23,900000))&gt;$C$9:$C$12),((MIN(Y23,900000))-$C$9:$C$12),$H$9:$H$12)))),0))</f>
        <v>0</v>
      </c>
      <c r="AE23" s="173">
        <f>IF(AND((F23-WEEKDAY(F23,'Sch A. Input'!$ED$56)+7)&lt;E23,F23&lt;&gt;0),"Leaver",IFERROR(AD23/X23,0))</f>
        <v>0</v>
      </c>
      <c r="AF23" s="174">
        <f>IF(AND((F23-WEEKDAY(F23,'Sch A. Input'!$ED$56)+7)&lt;E23,F23&lt;&gt;0),"Leaver",T23-AD23)</f>
        <v>0</v>
      </c>
      <c r="AG23" s="94">
        <f t="shared" si="10"/>
        <v>0</v>
      </c>
      <c r="BK23" s="2"/>
      <c r="BL23" s="2"/>
      <c r="BM23" s="2"/>
      <c r="BN23" s="2"/>
      <c r="BO23" s="2"/>
      <c r="BP23" s="2"/>
      <c r="CI23"/>
      <c r="CJ23"/>
      <c r="CK23"/>
      <c r="CL23"/>
      <c r="CM23"/>
    </row>
    <row r="24" spans="2:91" x14ac:dyDescent="0.25">
      <c r="B24" s="70" t="str">
        <f>IF('Sch A. Input'!B22="","",'Sch A. Input'!B22)</f>
        <v/>
      </c>
      <c r="C24" s="75" t="str">
        <f>IF('Sch A. Input'!C22="","",'Sch A. Input'!C22)</f>
        <v/>
      </c>
      <c r="D24" s="71" t="str">
        <f>IF('Sch A. Input'!D22="","",'Sch A. Input'!D22)</f>
        <v/>
      </c>
      <c r="E24" s="71">
        <f>'Sch A. Input'!E22</f>
        <v>42917</v>
      </c>
      <c r="F24" s="71">
        <f>'Sch A. Input'!F22</f>
        <v>0</v>
      </c>
      <c r="G24" s="231">
        <f>'Sch A. Input'!G22</f>
        <v>0</v>
      </c>
      <c r="H24" s="231">
        <f>+IF('Sch A. Input'!D22="",0,MAX($D$12-G24,0))</f>
        <v>0</v>
      </c>
      <c r="I24" s="233">
        <f>SUMIFS('Sch A. Input'!I22:DX22,'Sch A. Input'!$I$13:$DX$13,$L$11,'Sch A. Input'!$I$14:$DX$14,"Recurring")</f>
        <v>0</v>
      </c>
      <c r="J24" s="233">
        <f>SUMIFS('Sch A. Input'!I22:DX22,'Sch A. Input'!$I$13:$DX$13,$L$11,'Sch A. Input'!$I$14:$DX$14,"One-time")</f>
        <v>0</v>
      </c>
      <c r="K24" s="234">
        <f t="shared" si="4"/>
        <v>0</v>
      </c>
      <c r="L24" s="235">
        <f>SUMIFS('Sch A. Input'!I22:DX22,'Sch A. Input'!$I$14:$DX$14,"Recurring",'Sch A. Input'!$I$13:$DX$13,"&lt;="&amp;'Sch D. Workings'!$L$11)</f>
        <v>0</v>
      </c>
      <c r="M24" s="235">
        <f>SUMIFS('Sch A. Input'!I22:DX22,'Sch A. Input'!$I$14:$DX$14,"One-time",'Sch A. Input'!$I$13:$DX$13,"&lt;="&amp;'Sch D. Workings'!$L$11)</f>
        <v>0</v>
      </c>
      <c r="N24" s="236">
        <f t="shared" si="5"/>
        <v>0</v>
      </c>
      <c r="O24" s="235">
        <f t="shared" si="6"/>
        <v>0</v>
      </c>
      <c r="P24" s="235">
        <f t="shared" si="11"/>
        <v>0</v>
      </c>
      <c r="Q24" s="235">
        <f t="shared" si="7"/>
        <v>0</v>
      </c>
      <c r="R24" s="268">
        <f t="shared" si="12"/>
        <v>0</v>
      </c>
      <c r="S24" s="278">
        <f t="shared" si="8"/>
        <v>0</v>
      </c>
      <c r="T24" s="238">
        <f t="shared" si="13"/>
        <v>0</v>
      </c>
      <c r="U24" s="97">
        <f t="shared" si="9"/>
        <v>0</v>
      </c>
      <c r="V24" s="244">
        <f>IF(AND((F24-WEEKDAY(F24,'Sch A. Input'!$ED$56)+7)&lt;E24,F24&lt;&gt;0),"Leaver",L24-I24)</f>
        <v>0</v>
      </c>
      <c r="W24" s="244">
        <f>IF(AND((F24-WEEKDAY(F24,'Sch A. Input'!$ED$56)+7)&lt;E24,F24&lt;&gt;0),"Leaver",M24-J24)</f>
        <v>0</v>
      </c>
      <c r="X24" s="245">
        <f>IF(AND((F24-WEEKDAY(F24,'Sch A. Input'!$ED$56)+7)&lt;E24,F24&lt;&gt;0),"Leaver",N24-K24)</f>
        <v>0</v>
      </c>
      <c r="Y24" s="245">
        <f>IF(AND((F24-WEEKDAY(F24,'Sch A. Input'!$ED$56)+7)&lt;E24,F24&lt;&gt;0),"Leaver",IFERROR(V24/AB24*52,0))</f>
        <v>0</v>
      </c>
      <c r="Z24" s="245">
        <f>IF(AND((F24-WEEKDAY(F24,'Sch A. Input'!$ED$56)+7)&lt;E24,F24&lt;&gt;0),"Leaver",Y24+W24)</f>
        <v>0</v>
      </c>
      <c r="AA24" s="274">
        <f>IF(AND((F24-WEEKDAY(F24,'Sch A. Input'!$ED$56)+7)&lt;E24,F24&lt;&gt;0),"Leaver",IFERROR(H24*(SUMPRODUCT(--((MIN(Z24,900000))&gt;$C$9:$C$12),((MIN(Z24,900000))-$C$9:$C$12),$H$9:$H$12))/MIN(Z24,900000),0))</f>
        <v>0</v>
      </c>
      <c r="AB24" s="274">
        <f>IF(AND((F24-WEEKDAY(F24,'Sch A. Input'!$ED$56)+7)&lt;E24,F24&lt;&gt;0),"Leaver",IF(OR(D24="",D24&gt;$L$11,($L$11-7)&lt;$K$9),0,(E24+1-D24)/7-1))</f>
        <v>0</v>
      </c>
      <c r="AC24" s="275">
        <f>IF(AND((F24-WEEKDAY(F24,'Sch A. Input'!$ED$56)+7)&lt;E24,F24&lt;&gt;0),"Leaver",IFERROR(IF((V24/$AB24*$M$9+W24+G24)&gt;900000,"YES","NO"),0))</f>
        <v>0</v>
      </c>
      <c r="AD24" s="232">
        <f>IF(AND((F24-WEEKDAY(F24,'Sch A. Input'!$ED$56)+7)&lt;E24,F24&lt;&gt;0),"Leaver",IFERROR(IF(AC24="Yes",MIN(1/(H24/X24)*AA24,AA24),(SUMPRODUCT(--((MIN(Z24,900000))&gt;$C$9:$C$12),((MIN(Z24,900000))-$C$9:$C$12),$H$9:$H$12))-((1-(AB24/52))*(SUMPRODUCT(--((MIN(Y24,900000))&gt;$C$9:$C$12),((MIN(Y24,900000))-$C$9:$C$12),$H$9:$H$12)))),0))</f>
        <v>0</v>
      </c>
      <c r="AE24" s="173">
        <f>IF(AND((F24-WEEKDAY(F24,'Sch A. Input'!$ED$56)+7)&lt;E24,F24&lt;&gt;0),"Leaver",IFERROR(AD24/X24,0))</f>
        <v>0</v>
      </c>
      <c r="AF24" s="174">
        <f>IF(AND((F24-WEEKDAY(F24,'Sch A. Input'!$ED$56)+7)&lt;E24,F24&lt;&gt;0),"Leaver",T24-AD24)</f>
        <v>0</v>
      </c>
      <c r="AG24" s="94">
        <f t="shared" si="10"/>
        <v>0</v>
      </c>
      <c r="BK24" s="2"/>
      <c r="BL24" s="2"/>
      <c r="BM24" s="2"/>
      <c r="BN24" s="2"/>
      <c r="BO24" s="2"/>
      <c r="BP24" s="2"/>
      <c r="CI24"/>
      <c r="CJ24"/>
      <c r="CK24"/>
      <c r="CL24"/>
      <c r="CM24"/>
    </row>
    <row r="25" spans="2:91" x14ac:dyDescent="0.25">
      <c r="B25" s="70" t="str">
        <f>IF('Sch A. Input'!B23="","",'Sch A. Input'!B23)</f>
        <v/>
      </c>
      <c r="C25" s="75" t="str">
        <f>IF('Sch A. Input'!C23="","",'Sch A. Input'!C23)</f>
        <v/>
      </c>
      <c r="D25" s="71" t="str">
        <f>IF('Sch A. Input'!D23="","",'Sch A. Input'!D23)</f>
        <v/>
      </c>
      <c r="E25" s="71">
        <f>'Sch A. Input'!E23</f>
        <v>42917</v>
      </c>
      <c r="F25" s="71">
        <f>'Sch A. Input'!F23</f>
        <v>0</v>
      </c>
      <c r="G25" s="231">
        <f>'Sch A. Input'!G23</f>
        <v>0</v>
      </c>
      <c r="H25" s="231">
        <f>+IF('Sch A. Input'!D23="",0,MAX($D$12-G25,0))</f>
        <v>0</v>
      </c>
      <c r="I25" s="233">
        <f>SUMIFS('Sch A. Input'!I23:DX23,'Sch A. Input'!$I$13:$DX$13,$L$11,'Sch A. Input'!$I$14:$DX$14,"Recurring")</f>
        <v>0</v>
      </c>
      <c r="J25" s="233">
        <f>SUMIFS('Sch A. Input'!I23:DX23,'Sch A. Input'!$I$13:$DX$13,$L$11,'Sch A. Input'!$I$14:$DX$14,"One-time")</f>
        <v>0</v>
      </c>
      <c r="K25" s="234">
        <f t="shared" si="4"/>
        <v>0</v>
      </c>
      <c r="L25" s="235">
        <f>SUMIFS('Sch A. Input'!I23:DX23,'Sch A. Input'!$I$14:$DX$14,"Recurring",'Sch A. Input'!$I$13:$DX$13,"&lt;="&amp;'Sch D. Workings'!$L$11)</f>
        <v>0</v>
      </c>
      <c r="M25" s="235">
        <f>SUMIFS('Sch A. Input'!I23:DX23,'Sch A. Input'!$I$14:$DX$14,"One-time",'Sch A. Input'!$I$13:$DX$13,"&lt;="&amp;'Sch D. Workings'!$L$11)</f>
        <v>0</v>
      </c>
      <c r="N25" s="236">
        <f t="shared" si="5"/>
        <v>0</v>
      </c>
      <c r="O25" s="235">
        <f t="shared" si="6"/>
        <v>0</v>
      </c>
      <c r="P25" s="235">
        <f t="shared" si="11"/>
        <v>0</v>
      </c>
      <c r="Q25" s="235">
        <f t="shared" si="7"/>
        <v>0</v>
      </c>
      <c r="R25" s="268">
        <f t="shared" si="12"/>
        <v>0</v>
      </c>
      <c r="S25" s="278">
        <f t="shared" si="8"/>
        <v>0</v>
      </c>
      <c r="T25" s="238">
        <f t="shared" si="13"/>
        <v>0</v>
      </c>
      <c r="U25" s="97">
        <f t="shared" si="9"/>
        <v>0</v>
      </c>
      <c r="V25" s="244">
        <f>IF(AND((F25-WEEKDAY(F25,'Sch A. Input'!$ED$56)+7)&lt;E25,F25&lt;&gt;0),"Leaver",L25-I25)</f>
        <v>0</v>
      </c>
      <c r="W25" s="244">
        <f>IF(AND((F25-WEEKDAY(F25,'Sch A. Input'!$ED$56)+7)&lt;E25,F25&lt;&gt;0),"Leaver",M25-J25)</f>
        <v>0</v>
      </c>
      <c r="X25" s="245">
        <f>IF(AND((F25-WEEKDAY(F25,'Sch A. Input'!$ED$56)+7)&lt;E25,F25&lt;&gt;0),"Leaver",N25-K25)</f>
        <v>0</v>
      </c>
      <c r="Y25" s="245">
        <f>IF(AND((F25-WEEKDAY(F25,'Sch A. Input'!$ED$56)+7)&lt;E25,F25&lt;&gt;0),"Leaver",IFERROR(V25/AB25*52,0))</f>
        <v>0</v>
      </c>
      <c r="Z25" s="245">
        <f>IF(AND((F25-WEEKDAY(F25,'Sch A. Input'!$ED$56)+7)&lt;E25,F25&lt;&gt;0),"Leaver",Y25+W25)</f>
        <v>0</v>
      </c>
      <c r="AA25" s="274">
        <f>IF(AND((F25-WEEKDAY(F25,'Sch A. Input'!$ED$56)+7)&lt;E25,F25&lt;&gt;0),"Leaver",IFERROR(H25*(SUMPRODUCT(--((MIN(Z25,900000))&gt;$C$9:$C$12),((MIN(Z25,900000))-$C$9:$C$12),$H$9:$H$12))/MIN(Z25,900000),0))</f>
        <v>0</v>
      </c>
      <c r="AB25" s="274">
        <f>IF(AND((F25-WEEKDAY(F25,'Sch A. Input'!$ED$56)+7)&lt;E25,F25&lt;&gt;0),"Leaver",IF(OR(D25="",D25&gt;$L$11,($L$11-7)&lt;$K$9),0,(E25+1-D25)/7-1))</f>
        <v>0</v>
      </c>
      <c r="AC25" s="275">
        <f>IF(AND((F25-WEEKDAY(F25,'Sch A. Input'!$ED$56)+7)&lt;E25,F25&lt;&gt;0),"Leaver",IFERROR(IF((V25/$AB25*$M$9+W25+G25)&gt;900000,"YES","NO"),0))</f>
        <v>0</v>
      </c>
      <c r="AD25" s="232">
        <f>IF(AND((F25-WEEKDAY(F25,'Sch A. Input'!$ED$56)+7)&lt;E25,F25&lt;&gt;0),"Leaver",IFERROR(IF(AC25="Yes",MIN(1/(H25/X25)*AA25,AA25),(SUMPRODUCT(--((MIN(Z25,900000))&gt;$C$9:$C$12),((MIN(Z25,900000))-$C$9:$C$12),$H$9:$H$12))-((1-(AB25/52))*(SUMPRODUCT(--((MIN(Y25,900000))&gt;$C$9:$C$12),((MIN(Y25,900000))-$C$9:$C$12),$H$9:$H$12)))),0))</f>
        <v>0</v>
      </c>
      <c r="AE25" s="173">
        <f>IF(AND((F25-WEEKDAY(F25,'Sch A. Input'!$ED$56)+7)&lt;E25,F25&lt;&gt;0),"Leaver",IFERROR(AD25/X25,0))</f>
        <v>0</v>
      </c>
      <c r="AF25" s="174">
        <f>IF(AND((F25-WEEKDAY(F25,'Sch A. Input'!$ED$56)+7)&lt;E25,F25&lt;&gt;0),"Leaver",T25-AD25)</f>
        <v>0</v>
      </c>
      <c r="AG25" s="94">
        <f t="shared" si="10"/>
        <v>0</v>
      </c>
      <c r="BK25" s="2"/>
      <c r="BL25" s="2"/>
      <c r="BM25" s="2"/>
      <c r="BN25" s="2"/>
      <c r="BO25" s="2"/>
      <c r="BP25" s="2"/>
      <c r="CI25"/>
      <c r="CJ25"/>
      <c r="CK25"/>
      <c r="CL25"/>
      <c r="CM25"/>
    </row>
    <row r="26" spans="2:91" x14ac:dyDescent="0.25">
      <c r="B26" s="70" t="str">
        <f>IF('Sch A. Input'!B24="","",'Sch A. Input'!B24)</f>
        <v/>
      </c>
      <c r="C26" s="75" t="str">
        <f>IF('Sch A. Input'!C24="","",'Sch A. Input'!C24)</f>
        <v/>
      </c>
      <c r="D26" s="71" t="str">
        <f>IF('Sch A. Input'!D24="","",'Sch A. Input'!D24)</f>
        <v/>
      </c>
      <c r="E26" s="71">
        <f>'Sch A. Input'!E24</f>
        <v>42917</v>
      </c>
      <c r="F26" s="71">
        <f>'Sch A. Input'!F24</f>
        <v>0</v>
      </c>
      <c r="G26" s="231">
        <f>'Sch A. Input'!G24</f>
        <v>0</v>
      </c>
      <c r="H26" s="231">
        <f>+IF('Sch A. Input'!D24="",0,MAX($D$12-G26,0))</f>
        <v>0</v>
      </c>
      <c r="I26" s="233">
        <f>SUMIFS('Sch A. Input'!I24:DX24,'Sch A. Input'!$I$13:$DX$13,$L$11,'Sch A. Input'!$I$14:$DX$14,"Recurring")</f>
        <v>0</v>
      </c>
      <c r="J26" s="233">
        <f>SUMIFS('Sch A. Input'!I24:DX24,'Sch A. Input'!$I$13:$DX$13,$L$11,'Sch A. Input'!$I$14:$DX$14,"One-time")</f>
        <v>0</v>
      </c>
      <c r="K26" s="234">
        <f t="shared" si="4"/>
        <v>0</v>
      </c>
      <c r="L26" s="235">
        <f>SUMIFS('Sch A. Input'!I24:DX24,'Sch A. Input'!$I$14:$DX$14,"Recurring",'Sch A. Input'!$I$13:$DX$13,"&lt;="&amp;'Sch D. Workings'!$L$11)</f>
        <v>0</v>
      </c>
      <c r="M26" s="235">
        <f>SUMIFS('Sch A. Input'!I24:DX24,'Sch A. Input'!$I$14:$DX$14,"One-time",'Sch A. Input'!$I$13:$DX$13,"&lt;="&amp;'Sch D. Workings'!$L$11)</f>
        <v>0</v>
      </c>
      <c r="N26" s="236">
        <f t="shared" si="5"/>
        <v>0</v>
      </c>
      <c r="O26" s="235">
        <f t="shared" si="6"/>
        <v>0</v>
      </c>
      <c r="P26" s="235">
        <f t="shared" si="11"/>
        <v>0</v>
      </c>
      <c r="Q26" s="235">
        <f t="shared" si="7"/>
        <v>0</v>
      </c>
      <c r="R26" s="268">
        <f t="shared" si="12"/>
        <v>0</v>
      </c>
      <c r="S26" s="278">
        <f t="shared" si="8"/>
        <v>0</v>
      </c>
      <c r="T26" s="238">
        <f t="shared" si="13"/>
        <v>0</v>
      </c>
      <c r="U26" s="97">
        <f t="shared" si="9"/>
        <v>0</v>
      </c>
      <c r="V26" s="244">
        <f>IF(AND((F26-WEEKDAY(F26,'Sch A. Input'!$ED$56)+7)&lt;E26,F26&lt;&gt;0),"Leaver",L26-I26)</f>
        <v>0</v>
      </c>
      <c r="W26" s="244">
        <f>IF(AND((F26-WEEKDAY(F26,'Sch A. Input'!$ED$56)+7)&lt;E26,F26&lt;&gt;0),"Leaver",M26-J26)</f>
        <v>0</v>
      </c>
      <c r="X26" s="245">
        <f>IF(AND((F26-WEEKDAY(F26,'Sch A. Input'!$ED$56)+7)&lt;E26,F26&lt;&gt;0),"Leaver",N26-K26)</f>
        <v>0</v>
      </c>
      <c r="Y26" s="245">
        <f>IF(AND((F26-WEEKDAY(F26,'Sch A. Input'!$ED$56)+7)&lt;E26,F26&lt;&gt;0),"Leaver",IFERROR(V26/AB26*52,0))</f>
        <v>0</v>
      </c>
      <c r="Z26" s="245">
        <f>IF(AND((F26-WEEKDAY(F26,'Sch A. Input'!$ED$56)+7)&lt;E26,F26&lt;&gt;0),"Leaver",Y26+W26)</f>
        <v>0</v>
      </c>
      <c r="AA26" s="274">
        <f>IF(AND((F26-WEEKDAY(F26,'Sch A. Input'!$ED$56)+7)&lt;E26,F26&lt;&gt;0),"Leaver",IFERROR(H26*(SUMPRODUCT(--((MIN(Z26,900000))&gt;$C$9:$C$12),((MIN(Z26,900000))-$C$9:$C$12),$H$9:$H$12))/MIN(Z26,900000),0))</f>
        <v>0</v>
      </c>
      <c r="AB26" s="274">
        <f>IF(AND((F26-WEEKDAY(F26,'Sch A. Input'!$ED$56)+7)&lt;E26,F26&lt;&gt;0),"Leaver",IF(OR(D26="",D26&gt;$L$11,($L$11-7)&lt;$K$9),0,(E26+1-D26)/7-1))</f>
        <v>0</v>
      </c>
      <c r="AC26" s="275">
        <f>IF(AND((F26-WEEKDAY(F26,'Sch A. Input'!$ED$56)+7)&lt;E26,F26&lt;&gt;0),"Leaver",IFERROR(IF((V26/$AB26*$M$9+W26+G26)&gt;900000,"YES","NO"),0))</f>
        <v>0</v>
      </c>
      <c r="AD26" s="232">
        <f>IF(AND((F26-WEEKDAY(F26,'Sch A. Input'!$ED$56)+7)&lt;E26,F26&lt;&gt;0),"Leaver",IFERROR(IF(AC26="Yes",MIN(1/(H26/X26)*AA26,AA26),(SUMPRODUCT(--((MIN(Z26,900000))&gt;$C$9:$C$12),((MIN(Z26,900000))-$C$9:$C$12),$H$9:$H$12))-((1-(AB26/52))*(SUMPRODUCT(--((MIN(Y26,900000))&gt;$C$9:$C$12),((MIN(Y26,900000))-$C$9:$C$12),$H$9:$H$12)))),0))</f>
        <v>0</v>
      </c>
      <c r="AE26" s="173">
        <f>IF(AND((F26-WEEKDAY(F26,'Sch A. Input'!$ED$56)+7)&lt;E26,F26&lt;&gt;0),"Leaver",IFERROR(AD26/X26,0))</f>
        <v>0</v>
      </c>
      <c r="AF26" s="174">
        <f>IF(AND((F26-WEEKDAY(F26,'Sch A. Input'!$ED$56)+7)&lt;E26,F26&lt;&gt;0),"Leaver",T26-AD26)</f>
        <v>0</v>
      </c>
      <c r="AG26" s="94">
        <f t="shared" si="10"/>
        <v>0</v>
      </c>
      <c r="BK26" s="2"/>
      <c r="BL26" s="2"/>
      <c r="BM26" s="2"/>
      <c r="BN26" s="2"/>
      <c r="BO26" s="2"/>
      <c r="BP26" s="2"/>
      <c r="CI26"/>
      <c r="CJ26"/>
      <c r="CK26"/>
      <c r="CL26"/>
      <c r="CM26"/>
    </row>
    <row r="27" spans="2:91" x14ac:dyDescent="0.25">
      <c r="B27" s="70" t="str">
        <f>IF('Sch A. Input'!B25="","",'Sch A. Input'!B25)</f>
        <v/>
      </c>
      <c r="C27" s="75" t="str">
        <f>IF('Sch A. Input'!C25="","",'Sch A. Input'!C25)</f>
        <v/>
      </c>
      <c r="D27" s="71" t="str">
        <f>IF('Sch A. Input'!D25="","",'Sch A. Input'!D25)</f>
        <v/>
      </c>
      <c r="E27" s="71">
        <f>'Sch A. Input'!E25</f>
        <v>42917</v>
      </c>
      <c r="F27" s="71">
        <f>'Sch A. Input'!F25</f>
        <v>0</v>
      </c>
      <c r="G27" s="231">
        <f>'Sch A. Input'!G25</f>
        <v>0</v>
      </c>
      <c r="H27" s="231">
        <f>+IF('Sch A. Input'!D25="",0,MAX($D$12-G27,0))</f>
        <v>0</v>
      </c>
      <c r="I27" s="233">
        <f>SUMIFS('Sch A. Input'!I25:DX25,'Sch A. Input'!$I$13:$DX$13,$L$11,'Sch A. Input'!$I$14:$DX$14,"Recurring")</f>
        <v>0</v>
      </c>
      <c r="J27" s="233">
        <f>SUMIFS('Sch A. Input'!I25:DX25,'Sch A. Input'!$I$13:$DX$13,$L$11,'Sch A. Input'!$I$14:$DX$14,"One-time")</f>
        <v>0</v>
      </c>
      <c r="K27" s="234">
        <f t="shared" si="4"/>
        <v>0</v>
      </c>
      <c r="L27" s="235">
        <f>SUMIFS('Sch A. Input'!I25:DX25,'Sch A. Input'!$I$14:$DX$14,"Recurring",'Sch A. Input'!$I$13:$DX$13,"&lt;="&amp;'Sch D. Workings'!$L$11)</f>
        <v>0</v>
      </c>
      <c r="M27" s="235">
        <f>SUMIFS('Sch A. Input'!I25:DX25,'Sch A. Input'!$I$14:$DX$14,"One-time",'Sch A. Input'!$I$13:$DX$13,"&lt;="&amp;'Sch D. Workings'!$L$11)</f>
        <v>0</v>
      </c>
      <c r="N27" s="236">
        <f t="shared" si="5"/>
        <v>0</v>
      </c>
      <c r="O27" s="235">
        <f t="shared" si="6"/>
        <v>0</v>
      </c>
      <c r="P27" s="235">
        <f t="shared" si="11"/>
        <v>0</v>
      </c>
      <c r="Q27" s="235">
        <f t="shared" si="7"/>
        <v>0</v>
      </c>
      <c r="R27" s="268">
        <f t="shared" si="12"/>
        <v>0</v>
      </c>
      <c r="S27" s="278">
        <f t="shared" si="8"/>
        <v>0</v>
      </c>
      <c r="T27" s="238">
        <f t="shared" si="13"/>
        <v>0</v>
      </c>
      <c r="U27" s="97">
        <f t="shared" si="9"/>
        <v>0</v>
      </c>
      <c r="V27" s="244">
        <f>IF(AND((F27-WEEKDAY(F27,'Sch A. Input'!$ED$56)+7)&lt;E27,F27&lt;&gt;0),"Leaver",L27-I27)</f>
        <v>0</v>
      </c>
      <c r="W27" s="244">
        <f>IF(AND((F27-WEEKDAY(F27,'Sch A. Input'!$ED$56)+7)&lt;E27,F27&lt;&gt;0),"Leaver",M27-J27)</f>
        <v>0</v>
      </c>
      <c r="X27" s="245">
        <f>IF(AND((F27-WEEKDAY(F27,'Sch A. Input'!$ED$56)+7)&lt;E27,F27&lt;&gt;0),"Leaver",N27-K27)</f>
        <v>0</v>
      </c>
      <c r="Y27" s="245">
        <f>IF(AND((F27-WEEKDAY(F27,'Sch A. Input'!$ED$56)+7)&lt;E27,F27&lt;&gt;0),"Leaver",IFERROR(V27/AB27*52,0))</f>
        <v>0</v>
      </c>
      <c r="Z27" s="245">
        <f>IF(AND((F27-WEEKDAY(F27,'Sch A. Input'!$ED$56)+7)&lt;E27,F27&lt;&gt;0),"Leaver",Y27+W27)</f>
        <v>0</v>
      </c>
      <c r="AA27" s="274">
        <f>IF(AND((F27-WEEKDAY(F27,'Sch A. Input'!$ED$56)+7)&lt;E27,F27&lt;&gt;0),"Leaver",IFERROR(H27*(SUMPRODUCT(--((MIN(Z27,900000))&gt;$C$9:$C$12),((MIN(Z27,900000))-$C$9:$C$12),$H$9:$H$12))/MIN(Z27,900000),0))</f>
        <v>0</v>
      </c>
      <c r="AB27" s="274">
        <f>IF(AND((F27-WEEKDAY(F27,'Sch A. Input'!$ED$56)+7)&lt;E27,F27&lt;&gt;0),"Leaver",IF(OR(D27="",D27&gt;$L$11,($L$11-7)&lt;$K$9),0,(E27+1-D27)/7-1))</f>
        <v>0</v>
      </c>
      <c r="AC27" s="275">
        <f>IF(AND((F27-WEEKDAY(F27,'Sch A. Input'!$ED$56)+7)&lt;E27,F27&lt;&gt;0),"Leaver",IFERROR(IF((V27/$AB27*$M$9+W27+G27)&gt;900000,"YES","NO"),0))</f>
        <v>0</v>
      </c>
      <c r="AD27" s="232">
        <f>IF(AND((F27-WEEKDAY(F27,'Sch A. Input'!$ED$56)+7)&lt;E27,F27&lt;&gt;0),"Leaver",IFERROR(IF(AC27="Yes",MIN(1/(H27/X27)*AA27,AA27),(SUMPRODUCT(--((MIN(Z27,900000))&gt;$C$9:$C$12),((MIN(Z27,900000))-$C$9:$C$12),$H$9:$H$12))-((1-(AB27/52))*(SUMPRODUCT(--((MIN(Y27,900000))&gt;$C$9:$C$12),((MIN(Y27,900000))-$C$9:$C$12),$H$9:$H$12)))),0))</f>
        <v>0</v>
      </c>
      <c r="AE27" s="173">
        <f>IF(AND((F27-WEEKDAY(F27,'Sch A. Input'!$ED$56)+7)&lt;E27,F27&lt;&gt;0),"Leaver",IFERROR(AD27/X27,0))</f>
        <v>0</v>
      </c>
      <c r="AF27" s="174">
        <f>IF(AND((F27-WEEKDAY(F27,'Sch A. Input'!$ED$56)+7)&lt;E27,F27&lt;&gt;0),"Leaver",T27-AD27)</f>
        <v>0</v>
      </c>
      <c r="AG27" s="94">
        <f t="shared" si="10"/>
        <v>0</v>
      </c>
      <c r="BK27" s="2"/>
      <c r="BL27" s="2"/>
      <c r="BM27" s="2"/>
      <c r="BN27" s="2"/>
      <c r="BO27" s="2"/>
      <c r="BP27" s="2"/>
      <c r="CI27"/>
      <c r="CJ27"/>
      <c r="CK27"/>
      <c r="CL27"/>
      <c r="CM27"/>
    </row>
    <row r="28" spans="2:91" x14ac:dyDescent="0.25">
      <c r="B28" s="70" t="str">
        <f>IF('Sch A. Input'!B26="","",'Sch A. Input'!B26)</f>
        <v/>
      </c>
      <c r="C28" s="75" t="str">
        <f>IF('Sch A. Input'!C26="","",'Sch A. Input'!C26)</f>
        <v/>
      </c>
      <c r="D28" s="71" t="str">
        <f>IF('Sch A. Input'!D26="","",'Sch A. Input'!D26)</f>
        <v/>
      </c>
      <c r="E28" s="71">
        <f>'Sch A. Input'!E26</f>
        <v>42917</v>
      </c>
      <c r="F28" s="71">
        <f>'Sch A. Input'!F26</f>
        <v>0</v>
      </c>
      <c r="G28" s="231">
        <f>'Sch A. Input'!G26</f>
        <v>0</v>
      </c>
      <c r="H28" s="231">
        <f>+IF('Sch A. Input'!D26="",0,MAX($D$12-G28,0))</f>
        <v>0</v>
      </c>
      <c r="I28" s="233">
        <f>SUMIFS('Sch A. Input'!I26:DX26,'Sch A. Input'!$I$13:$DX$13,$L$11,'Sch A. Input'!$I$14:$DX$14,"Recurring")</f>
        <v>0</v>
      </c>
      <c r="J28" s="233">
        <f>SUMIFS('Sch A. Input'!I26:DX26,'Sch A. Input'!$I$13:$DX$13,$L$11,'Sch A. Input'!$I$14:$DX$14,"One-time")</f>
        <v>0</v>
      </c>
      <c r="K28" s="234">
        <f t="shared" ref="K28:K33" si="14">SUM(I28:J28)</f>
        <v>0</v>
      </c>
      <c r="L28" s="235">
        <f>SUMIFS('Sch A. Input'!I26:DX26,'Sch A. Input'!$I$14:$DX$14,"Recurring",'Sch A. Input'!$I$13:$DX$13,"&lt;="&amp;'Sch D. Workings'!$L$11)</f>
        <v>0</v>
      </c>
      <c r="M28" s="235">
        <f>SUMIFS('Sch A. Input'!I26:DX26,'Sch A. Input'!$I$14:$DX$14,"One-time",'Sch A. Input'!$I$13:$DX$13,"&lt;="&amp;'Sch D. Workings'!$L$11)</f>
        <v>0</v>
      </c>
      <c r="N28" s="236">
        <f t="shared" ref="N28:N33" si="15">SUM(L28:M28)</f>
        <v>0</v>
      </c>
      <c r="O28" s="235">
        <f t="shared" si="6"/>
        <v>0</v>
      </c>
      <c r="P28" s="235">
        <f t="shared" ref="P28:P33" si="16">O28+M28</f>
        <v>0</v>
      </c>
      <c r="Q28" s="235">
        <f t="shared" si="7"/>
        <v>0</v>
      </c>
      <c r="R28" s="268">
        <f t="shared" si="12"/>
        <v>0</v>
      </c>
      <c r="S28" s="278">
        <f t="shared" si="8"/>
        <v>0</v>
      </c>
      <c r="T28" s="238">
        <f t="shared" si="13"/>
        <v>0</v>
      </c>
      <c r="U28" s="97">
        <f t="shared" si="9"/>
        <v>0</v>
      </c>
      <c r="V28" s="244">
        <f>IF(AND((F28-WEEKDAY(F28,'Sch A. Input'!$ED$56)+7)&lt;E28,F28&lt;&gt;0),"Leaver",L28-I28)</f>
        <v>0</v>
      </c>
      <c r="W28" s="244">
        <f>IF(AND((F28-WEEKDAY(F28,'Sch A. Input'!$ED$56)+7)&lt;E28,F28&lt;&gt;0),"Leaver",M28-J28)</f>
        <v>0</v>
      </c>
      <c r="X28" s="245">
        <f>IF(AND((F28-WEEKDAY(F28,'Sch A. Input'!$ED$56)+7)&lt;E28,F28&lt;&gt;0),"Leaver",N28-K28)</f>
        <v>0</v>
      </c>
      <c r="Y28" s="245">
        <f>IF(AND((F28-WEEKDAY(F28,'Sch A. Input'!$ED$56)+7)&lt;E28,F28&lt;&gt;0),"Leaver",IFERROR(V28/AB28*52,0))</f>
        <v>0</v>
      </c>
      <c r="Z28" s="245">
        <f>IF(AND((F28-WEEKDAY(F28,'Sch A. Input'!$ED$56)+7)&lt;E28,F28&lt;&gt;0),"Leaver",Y28+W28)</f>
        <v>0</v>
      </c>
      <c r="AA28" s="274">
        <f>IF(AND((F28-WEEKDAY(F28,'Sch A. Input'!$ED$56)+7)&lt;E28,F28&lt;&gt;0),"Leaver",IFERROR(H28*(SUMPRODUCT(--((MIN(Z28,900000))&gt;$C$9:$C$12),((MIN(Z28,900000))-$C$9:$C$12),$H$9:$H$12))/MIN(Z28,900000),0))</f>
        <v>0</v>
      </c>
      <c r="AB28" s="274">
        <f>IF(AND((F28-WEEKDAY(F28,'Sch A. Input'!$ED$56)+7)&lt;E28,F28&lt;&gt;0),"Leaver",IF(OR(D28="",D28&gt;$L$11,($L$11-7)&lt;$K$9),0,(E28+1-D28)/7-1))</f>
        <v>0</v>
      </c>
      <c r="AC28" s="275">
        <f>IF(AND((F28-WEEKDAY(F28,'Sch A. Input'!$ED$56)+7)&lt;E28,F28&lt;&gt;0),"Leaver",IFERROR(IF((V28/$AB28*$M$9+W28+G28)&gt;900000,"YES","NO"),0))</f>
        <v>0</v>
      </c>
      <c r="AD28" s="232">
        <f>IF(AND((F28-WEEKDAY(F28,'Sch A. Input'!$ED$56)+7)&lt;E28,F28&lt;&gt;0),"Leaver",IFERROR(IF(AC28="Yes",MIN(1/(H28/X28)*AA28,AA28),(SUMPRODUCT(--((MIN(Z28,900000))&gt;$C$9:$C$12),((MIN(Z28,900000))-$C$9:$C$12),$H$9:$H$12))-((1-(AB28/52))*(SUMPRODUCT(--((MIN(Y28,900000))&gt;$C$9:$C$12),((MIN(Y28,900000))-$C$9:$C$12),$H$9:$H$12)))),0))</f>
        <v>0</v>
      </c>
      <c r="AE28" s="173">
        <f>IF(AND((F28-WEEKDAY(F28,'Sch A. Input'!$ED$56)+7)&lt;E28,F28&lt;&gt;0),"Leaver",IFERROR(AD28/X28,0))</f>
        <v>0</v>
      </c>
      <c r="AF28" s="174">
        <f>IF(AND((F28-WEEKDAY(F28,'Sch A. Input'!$ED$56)+7)&lt;E28,F28&lt;&gt;0),"Leaver",T28-AD28)</f>
        <v>0</v>
      </c>
      <c r="AG28" s="94">
        <f t="shared" si="10"/>
        <v>0</v>
      </c>
      <c r="BK28" s="2"/>
      <c r="BL28" s="2"/>
      <c r="BM28" s="2"/>
      <c r="BN28" s="2"/>
      <c r="BO28" s="2"/>
      <c r="BP28" s="2"/>
      <c r="CI28"/>
      <c r="CJ28"/>
      <c r="CK28"/>
      <c r="CL28"/>
      <c r="CM28"/>
    </row>
    <row r="29" spans="2:91" x14ac:dyDescent="0.25">
      <c r="B29" s="70" t="str">
        <f>IF('Sch A. Input'!B27="","",'Sch A. Input'!B27)</f>
        <v/>
      </c>
      <c r="C29" s="75" t="str">
        <f>IF('Sch A. Input'!C27="","",'Sch A. Input'!C27)</f>
        <v/>
      </c>
      <c r="D29" s="71" t="str">
        <f>IF('Sch A. Input'!D27="","",'Sch A. Input'!D27)</f>
        <v/>
      </c>
      <c r="E29" s="71">
        <f>'Sch A. Input'!E27</f>
        <v>42917</v>
      </c>
      <c r="F29" s="71">
        <f>'Sch A. Input'!F27</f>
        <v>0</v>
      </c>
      <c r="G29" s="231">
        <f>'Sch A. Input'!G27</f>
        <v>0</v>
      </c>
      <c r="H29" s="231">
        <f>+IF('Sch A. Input'!D27="",0,MAX($D$12-G29,0))</f>
        <v>0</v>
      </c>
      <c r="I29" s="233">
        <f>SUMIFS('Sch A. Input'!I27:DX27,'Sch A. Input'!$I$13:$DX$13,$L$11,'Sch A. Input'!$I$14:$DX$14,"Recurring")</f>
        <v>0</v>
      </c>
      <c r="J29" s="233">
        <f>SUMIFS('Sch A. Input'!I27:DX27,'Sch A. Input'!$I$13:$DX$13,$L$11,'Sch A. Input'!$I$14:$DX$14,"One-time")</f>
        <v>0</v>
      </c>
      <c r="K29" s="234">
        <f t="shared" si="14"/>
        <v>0</v>
      </c>
      <c r="L29" s="235">
        <f>SUMIFS('Sch A. Input'!I27:DX27,'Sch A. Input'!$I$14:$DX$14,"Recurring",'Sch A. Input'!$I$13:$DX$13,"&lt;="&amp;'Sch D. Workings'!$L$11)</f>
        <v>0</v>
      </c>
      <c r="M29" s="235">
        <f>SUMIFS('Sch A. Input'!I27:DX27,'Sch A. Input'!$I$14:$DX$14,"One-time",'Sch A. Input'!$I$13:$DX$13,"&lt;="&amp;'Sch D. Workings'!$L$11)</f>
        <v>0</v>
      </c>
      <c r="N29" s="236">
        <f t="shared" si="15"/>
        <v>0</v>
      </c>
      <c r="O29" s="235">
        <f t="shared" si="6"/>
        <v>0</v>
      </c>
      <c r="P29" s="235">
        <f t="shared" si="16"/>
        <v>0</v>
      </c>
      <c r="Q29" s="235">
        <f t="shared" si="7"/>
        <v>0</v>
      </c>
      <c r="R29" s="268">
        <f t="shared" si="12"/>
        <v>0</v>
      </c>
      <c r="S29" s="278">
        <f t="shared" si="8"/>
        <v>0</v>
      </c>
      <c r="T29" s="238">
        <f t="shared" si="13"/>
        <v>0</v>
      </c>
      <c r="U29" s="97">
        <f t="shared" si="9"/>
        <v>0</v>
      </c>
      <c r="V29" s="244">
        <f>IF(AND((F29-WEEKDAY(F29,'Sch A. Input'!$ED$56)+7)&lt;E29,F29&lt;&gt;0),"Leaver",L29-I29)</f>
        <v>0</v>
      </c>
      <c r="W29" s="244">
        <f>IF(AND((F29-WEEKDAY(F29,'Sch A. Input'!$ED$56)+7)&lt;E29,F29&lt;&gt;0),"Leaver",M29-J29)</f>
        <v>0</v>
      </c>
      <c r="X29" s="245">
        <f>IF(AND((F29-WEEKDAY(F29,'Sch A. Input'!$ED$56)+7)&lt;E29,F29&lt;&gt;0),"Leaver",N29-K29)</f>
        <v>0</v>
      </c>
      <c r="Y29" s="245">
        <f>IF(AND((F29-WEEKDAY(F29,'Sch A. Input'!$ED$56)+7)&lt;E29,F29&lt;&gt;0),"Leaver",IFERROR(V29/AB29*52,0))</f>
        <v>0</v>
      </c>
      <c r="Z29" s="245">
        <f>IF(AND((F29-WEEKDAY(F29,'Sch A. Input'!$ED$56)+7)&lt;E29,F29&lt;&gt;0),"Leaver",Y29+W29)</f>
        <v>0</v>
      </c>
      <c r="AA29" s="274">
        <f>IF(AND((F29-WEEKDAY(F29,'Sch A. Input'!$ED$56)+7)&lt;E29,F29&lt;&gt;0),"Leaver",IFERROR(H29*(SUMPRODUCT(--((MIN(Z29,900000))&gt;$C$9:$C$12),((MIN(Z29,900000))-$C$9:$C$12),$H$9:$H$12))/MIN(Z29,900000),0))</f>
        <v>0</v>
      </c>
      <c r="AB29" s="274">
        <f>IF(AND((F29-WEEKDAY(F29,'Sch A. Input'!$ED$56)+7)&lt;E29,F29&lt;&gt;0),"Leaver",IF(OR(D29="",D29&gt;$L$11,($L$11-7)&lt;$K$9),0,(E29+1-D29)/7-1))</f>
        <v>0</v>
      </c>
      <c r="AC29" s="275">
        <f>IF(AND((F29-WEEKDAY(F29,'Sch A. Input'!$ED$56)+7)&lt;E29,F29&lt;&gt;0),"Leaver",IFERROR(IF((V29/$AB29*$M$9+W29+G29)&gt;900000,"YES","NO"),0))</f>
        <v>0</v>
      </c>
      <c r="AD29" s="232">
        <f>IF(AND((F29-WEEKDAY(F29,'Sch A. Input'!$ED$56)+7)&lt;E29,F29&lt;&gt;0),"Leaver",IFERROR(IF(AC29="Yes",MIN(1/(H29/X29)*AA29,AA29),(SUMPRODUCT(--((MIN(Z29,900000))&gt;$C$9:$C$12),((MIN(Z29,900000))-$C$9:$C$12),$H$9:$H$12))-((1-(AB29/52))*(SUMPRODUCT(--((MIN(Y29,900000))&gt;$C$9:$C$12),((MIN(Y29,900000))-$C$9:$C$12),$H$9:$H$12)))),0))</f>
        <v>0</v>
      </c>
      <c r="AE29" s="173">
        <f>IF(AND((F29-WEEKDAY(F29,'Sch A. Input'!$ED$56)+7)&lt;E29,F29&lt;&gt;0),"Leaver",IFERROR(AD29/X29,0))</f>
        <v>0</v>
      </c>
      <c r="AF29" s="174">
        <f>IF(AND((F29-WEEKDAY(F29,'Sch A. Input'!$ED$56)+7)&lt;E29,F29&lt;&gt;0),"Leaver",T29-AD29)</f>
        <v>0</v>
      </c>
      <c r="AG29" s="94">
        <f t="shared" si="10"/>
        <v>0</v>
      </c>
      <c r="BK29" s="2"/>
      <c r="BL29" s="2"/>
      <c r="BM29" s="2"/>
      <c r="BN29" s="2"/>
      <c r="BO29" s="2"/>
      <c r="BP29" s="2"/>
      <c r="CI29"/>
      <c r="CJ29"/>
      <c r="CK29"/>
      <c r="CL29"/>
      <c r="CM29"/>
    </row>
    <row r="30" spans="2:91" x14ac:dyDescent="0.25">
      <c r="B30" s="70" t="str">
        <f>IF('Sch A. Input'!B28="","",'Sch A. Input'!B28)</f>
        <v/>
      </c>
      <c r="C30" s="75" t="str">
        <f>IF('Sch A. Input'!C28="","",'Sch A. Input'!C28)</f>
        <v/>
      </c>
      <c r="D30" s="71" t="str">
        <f>IF('Sch A. Input'!D28="","",'Sch A. Input'!D28)</f>
        <v/>
      </c>
      <c r="E30" s="71">
        <f>'Sch A. Input'!E28</f>
        <v>42917</v>
      </c>
      <c r="F30" s="71">
        <f>'Sch A. Input'!F28</f>
        <v>0</v>
      </c>
      <c r="G30" s="231">
        <f>'Sch A. Input'!G28</f>
        <v>0</v>
      </c>
      <c r="H30" s="231">
        <f>+IF('Sch A. Input'!D28="",0,MAX($D$12-G30,0))</f>
        <v>0</v>
      </c>
      <c r="I30" s="233">
        <f>SUMIFS('Sch A. Input'!I28:DX28,'Sch A. Input'!$I$13:$DX$13,$L$11,'Sch A. Input'!$I$14:$DX$14,"Recurring")</f>
        <v>0</v>
      </c>
      <c r="J30" s="233">
        <f>SUMIFS('Sch A. Input'!I28:DX28,'Sch A. Input'!$I$13:$DX$13,$L$11,'Sch A. Input'!$I$14:$DX$14,"One-time")</f>
        <v>0</v>
      </c>
      <c r="K30" s="234">
        <f t="shared" si="14"/>
        <v>0</v>
      </c>
      <c r="L30" s="235">
        <f>SUMIFS('Sch A. Input'!I28:DX28,'Sch A. Input'!$I$14:$DX$14,"Recurring",'Sch A. Input'!$I$13:$DX$13,"&lt;="&amp;'Sch D. Workings'!$L$11)</f>
        <v>0</v>
      </c>
      <c r="M30" s="235">
        <f>SUMIFS('Sch A. Input'!I28:DX28,'Sch A. Input'!$I$14:$DX$14,"One-time",'Sch A. Input'!$I$13:$DX$13,"&lt;="&amp;'Sch D. Workings'!$L$11)</f>
        <v>0</v>
      </c>
      <c r="N30" s="236">
        <f t="shared" si="15"/>
        <v>0</v>
      </c>
      <c r="O30" s="235">
        <f t="shared" si="6"/>
        <v>0</v>
      </c>
      <c r="P30" s="235">
        <f t="shared" si="16"/>
        <v>0</v>
      </c>
      <c r="Q30" s="235">
        <f t="shared" si="7"/>
        <v>0</v>
      </c>
      <c r="R30" s="268">
        <f t="shared" si="12"/>
        <v>0</v>
      </c>
      <c r="S30" s="278">
        <f t="shared" si="8"/>
        <v>0</v>
      </c>
      <c r="T30" s="238">
        <f t="shared" si="13"/>
        <v>0</v>
      </c>
      <c r="U30" s="97">
        <f t="shared" si="9"/>
        <v>0</v>
      </c>
      <c r="V30" s="244">
        <f>IF(AND((F30-WEEKDAY(F30,'Sch A. Input'!$ED$56)+7)&lt;E30,F30&lt;&gt;0),"Leaver",L30-I30)</f>
        <v>0</v>
      </c>
      <c r="W30" s="244">
        <f>IF(AND((F30-WEEKDAY(F30,'Sch A. Input'!$ED$56)+7)&lt;E30,F30&lt;&gt;0),"Leaver",M30-J30)</f>
        <v>0</v>
      </c>
      <c r="X30" s="245">
        <f>IF(AND((F30-WEEKDAY(F30,'Sch A. Input'!$ED$56)+7)&lt;E30,F30&lt;&gt;0),"Leaver",N30-K30)</f>
        <v>0</v>
      </c>
      <c r="Y30" s="245">
        <f>IF(AND((F30-WEEKDAY(F30,'Sch A. Input'!$ED$56)+7)&lt;E30,F30&lt;&gt;0),"Leaver",IFERROR(V30/AB30*52,0))</f>
        <v>0</v>
      </c>
      <c r="Z30" s="245">
        <f>IF(AND((F30-WEEKDAY(F30,'Sch A. Input'!$ED$56)+7)&lt;E30,F30&lt;&gt;0),"Leaver",Y30+W30)</f>
        <v>0</v>
      </c>
      <c r="AA30" s="274">
        <f>IF(AND((F30-WEEKDAY(F30,'Sch A. Input'!$ED$56)+7)&lt;E30,F30&lt;&gt;0),"Leaver",IFERROR(H30*(SUMPRODUCT(--((MIN(Z30,900000))&gt;$C$9:$C$12),((MIN(Z30,900000))-$C$9:$C$12),$H$9:$H$12))/MIN(Z30,900000),0))</f>
        <v>0</v>
      </c>
      <c r="AB30" s="274">
        <f>IF(AND((F30-WEEKDAY(F30,'Sch A. Input'!$ED$56)+7)&lt;E30,F30&lt;&gt;0),"Leaver",IF(OR(D30="",D30&gt;$L$11,($L$11-7)&lt;$K$9),0,(E30+1-D30)/7-1))</f>
        <v>0</v>
      </c>
      <c r="AC30" s="275">
        <f>IF(AND((F30-WEEKDAY(F30,'Sch A. Input'!$ED$56)+7)&lt;E30,F30&lt;&gt;0),"Leaver",IFERROR(IF((V30/$AB30*$M$9+W30+G30)&gt;900000,"YES","NO"),0))</f>
        <v>0</v>
      </c>
      <c r="AD30" s="232">
        <f>IF(AND((F30-WEEKDAY(F30,'Sch A. Input'!$ED$56)+7)&lt;E30,F30&lt;&gt;0),"Leaver",IFERROR(IF(AC30="Yes",MIN(1/(H30/X30)*AA30,AA30),(SUMPRODUCT(--((MIN(Z30,900000))&gt;$C$9:$C$12),((MIN(Z30,900000))-$C$9:$C$12),$H$9:$H$12))-((1-(AB30/52))*(SUMPRODUCT(--((MIN(Y30,900000))&gt;$C$9:$C$12),((MIN(Y30,900000))-$C$9:$C$12),$H$9:$H$12)))),0))</f>
        <v>0</v>
      </c>
      <c r="AE30" s="173">
        <f>IF(AND((F30-WEEKDAY(F30,'Sch A. Input'!$ED$56)+7)&lt;E30,F30&lt;&gt;0),"Leaver",IFERROR(AD30/X30,0))</f>
        <v>0</v>
      </c>
      <c r="AF30" s="174">
        <f>IF(AND((F30-WEEKDAY(F30,'Sch A. Input'!$ED$56)+7)&lt;E30,F30&lt;&gt;0),"Leaver",T30-AD30)</f>
        <v>0</v>
      </c>
      <c r="AG30" s="94">
        <f t="shared" si="10"/>
        <v>0</v>
      </c>
      <c r="BK30" s="2"/>
      <c r="BL30" s="2"/>
      <c r="BM30" s="2"/>
      <c r="BN30" s="2"/>
      <c r="BO30" s="2"/>
      <c r="BP30" s="2"/>
      <c r="CI30"/>
      <c r="CJ30"/>
      <c r="CK30"/>
      <c r="CL30"/>
      <c r="CM30"/>
    </row>
    <row r="31" spans="2:91" x14ac:dyDescent="0.25">
      <c r="B31" s="70" t="str">
        <f>IF('Sch A. Input'!B29="","",'Sch A. Input'!B29)</f>
        <v/>
      </c>
      <c r="C31" s="75" t="str">
        <f>IF('Sch A. Input'!C29="","",'Sch A. Input'!C29)</f>
        <v/>
      </c>
      <c r="D31" s="71" t="str">
        <f>IF('Sch A. Input'!D29="","",'Sch A. Input'!D29)</f>
        <v/>
      </c>
      <c r="E31" s="71">
        <f>'Sch A. Input'!E29</f>
        <v>42917</v>
      </c>
      <c r="F31" s="71">
        <f>'Sch A. Input'!F29</f>
        <v>0</v>
      </c>
      <c r="G31" s="231">
        <f>'Sch A. Input'!G29</f>
        <v>0</v>
      </c>
      <c r="H31" s="231">
        <f>+IF('Sch A. Input'!D29="",0,MAX($D$12-G31,0))</f>
        <v>0</v>
      </c>
      <c r="I31" s="233">
        <f>SUMIFS('Sch A. Input'!I29:DX29,'Sch A. Input'!$I$13:$DX$13,$L$11,'Sch A. Input'!$I$14:$DX$14,"Recurring")</f>
        <v>0</v>
      </c>
      <c r="J31" s="233">
        <f>SUMIFS('Sch A. Input'!I29:DX29,'Sch A. Input'!$I$13:$DX$13,$L$11,'Sch A. Input'!$I$14:$DX$14,"One-time")</f>
        <v>0</v>
      </c>
      <c r="K31" s="234">
        <f t="shared" si="14"/>
        <v>0</v>
      </c>
      <c r="L31" s="235">
        <f>SUMIFS('Sch A. Input'!I29:DX29,'Sch A. Input'!$I$14:$DX$14,"Recurring",'Sch A. Input'!$I$13:$DX$13,"&lt;="&amp;'Sch D. Workings'!$L$11)</f>
        <v>0</v>
      </c>
      <c r="M31" s="235">
        <f>SUMIFS('Sch A. Input'!I29:DX29,'Sch A. Input'!$I$14:$DX$14,"One-time",'Sch A. Input'!$I$13:$DX$13,"&lt;="&amp;'Sch D. Workings'!$L$11)</f>
        <v>0</v>
      </c>
      <c r="N31" s="236">
        <f t="shared" si="15"/>
        <v>0</v>
      </c>
      <c r="O31" s="235">
        <f t="shared" si="6"/>
        <v>0</v>
      </c>
      <c r="P31" s="235">
        <f t="shared" si="16"/>
        <v>0</v>
      </c>
      <c r="Q31" s="235">
        <f t="shared" si="7"/>
        <v>0</v>
      </c>
      <c r="R31" s="268">
        <f t="shared" si="12"/>
        <v>0</v>
      </c>
      <c r="S31" s="278">
        <f t="shared" si="8"/>
        <v>0</v>
      </c>
      <c r="T31" s="238">
        <f t="shared" si="13"/>
        <v>0</v>
      </c>
      <c r="U31" s="97">
        <f t="shared" si="9"/>
        <v>0</v>
      </c>
      <c r="V31" s="244">
        <f>IF(AND((F31-WEEKDAY(F31,'Sch A. Input'!$ED$56)+7)&lt;E31,F31&lt;&gt;0),"Leaver",L31-I31)</f>
        <v>0</v>
      </c>
      <c r="W31" s="244">
        <f>IF(AND((F31-WEEKDAY(F31,'Sch A. Input'!$ED$56)+7)&lt;E31,F31&lt;&gt;0),"Leaver",M31-J31)</f>
        <v>0</v>
      </c>
      <c r="X31" s="245">
        <f>IF(AND((F31-WEEKDAY(F31,'Sch A. Input'!$ED$56)+7)&lt;E31,F31&lt;&gt;0),"Leaver",N31-K31)</f>
        <v>0</v>
      </c>
      <c r="Y31" s="245">
        <f>IF(AND((F31-WEEKDAY(F31,'Sch A. Input'!$ED$56)+7)&lt;E31,F31&lt;&gt;0),"Leaver",IFERROR(V31/AB31*52,0))</f>
        <v>0</v>
      </c>
      <c r="Z31" s="245">
        <f>IF(AND((F31-WEEKDAY(F31,'Sch A. Input'!$ED$56)+7)&lt;E31,F31&lt;&gt;0),"Leaver",Y31+W31)</f>
        <v>0</v>
      </c>
      <c r="AA31" s="274">
        <f>IF(AND((F31-WEEKDAY(F31,'Sch A. Input'!$ED$56)+7)&lt;E31,F31&lt;&gt;0),"Leaver",IFERROR(H31*(SUMPRODUCT(--((MIN(Z31,900000))&gt;$C$9:$C$12),((MIN(Z31,900000))-$C$9:$C$12),$H$9:$H$12))/MIN(Z31,900000),0))</f>
        <v>0</v>
      </c>
      <c r="AB31" s="274">
        <f>IF(AND((F31-WEEKDAY(F31,'Sch A. Input'!$ED$56)+7)&lt;E31,F31&lt;&gt;0),"Leaver",IF(OR(D31="",D31&gt;$L$11,($L$11-7)&lt;$K$9),0,(E31+1-D31)/7-1))</f>
        <v>0</v>
      </c>
      <c r="AC31" s="275">
        <f>IF(AND((F31-WEEKDAY(F31,'Sch A. Input'!$ED$56)+7)&lt;E31,F31&lt;&gt;0),"Leaver",IFERROR(IF((V31/$AB31*$M$9+W31+G31)&gt;900000,"YES","NO"),0))</f>
        <v>0</v>
      </c>
      <c r="AD31" s="232">
        <f>IF(AND((F31-WEEKDAY(F31,'Sch A. Input'!$ED$56)+7)&lt;E31,F31&lt;&gt;0),"Leaver",IFERROR(IF(AC31="Yes",MIN(1/(H31/X31)*AA31,AA31),(SUMPRODUCT(--((MIN(Z31,900000))&gt;$C$9:$C$12),((MIN(Z31,900000))-$C$9:$C$12),$H$9:$H$12))-((1-(AB31/52))*(SUMPRODUCT(--((MIN(Y31,900000))&gt;$C$9:$C$12),((MIN(Y31,900000))-$C$9:$C$12),$H$9:$H$12)))),0))</f>
        <v>0</v>
      </c>
      <c r="AE31" s="173">
        <f>IF(AND((F31-WEEKDAY(F31,'Sch A. Input'!$ED$56)+7)&lt;E31,F31&lt;&gt;0),"Leaver",IFERROR(AD31/X31,0))</f>
        <v>0</v>
      </c>
      <c r="AF31" s="174">
        <f>IF(AND((F31-WEEKDAY(F31,'Sch A. Input'!$ED$56)+7)&lt;E31,F31&lt;&gt;0),"Leaver",T31-AD31)</f>
        <v>0</v>
      </c>
      <c r="AG31" s="94">
        <f t="shared" si="10"/>
        <v>0</v>
      </c>
      <c r="BK31" s="2"/>
      <c r="BL31" s="2"/>
      <c r="BM31" s="2"/>
      <c r="BN31" s="2"/>
      <c r="BO31" s="2"/>
      <c r="BP31" s="2"/>
      <c r="CI31"/>
      <c r="CJ31"/>
      <c r="CK31"/>
      <c r="CL31"/>
      <c r="CM31"/>
    </row>
    <row r="32" spans="2:91" x14ac:dyDescent="0.25">
      <c r="B32" s="70" t="str">
        <f>IF('Sch A. Input'!B30="","",'Sch A. Input'!B30)</f>
        <v/>
      </c>
      <c r="C32" s="75" t="str">
        <f>IF('Sch A. Input'!C30="","",'Sch A. Input'!C30)</f>
        <v/>
      </c>
      <c r="D32" s="71" t="str">
        <f>IF('Sch A. Input'!D30="","",'Sch A. Input'!D30)</f>
        <v/>
      </c>
      <c r="E32" s="71">
        <f>'Sch A. Input'!E30</f>
        <v>42917</v>
      </c>
      <c r="F32" s="71">
        <f>'Sch A. Input'!F30</f>
        <v>0</v>
      </c>
      <c r="G32" s="231">
        <f>'Sch A. Input'!G30</f>
        <v>0</v>
      </c>
      <c r="H32" s="231">
        <f>+IF('Sch A. Input'!D30="",0,MAX($D$12-G32,0))</f>
        <v>0</v>
      </c>
      <c r="I32" s="233">
        <f>SUMIFS('Sch A. Input'!I30:DX30,'Sch A. Input'!$I$13:$DX$13,$L$11,'Sch A. Input'!$I$14:$DX$14,"Recurring")</f>
        <v>0</v>
      </c>
      <c r="J32" s="233">
        <f>SUMIFS('Sch A. Input'!I30:DX30,'Sch A. Input'!$I$13:$DX$13,$L$11,'Sch A. Input'!$I$14:$DX$14,"One-time")</f>
        <v>0</v>
      </c>
      <c r="K32" s="234">
        <f t="shared" si="14"/>
        <v>0</v>
      </c>
      <c r="L32" s="235">
        <f>SUMIFS('Sch A. Input'!I30:DX30,'Sch A. Input'!$I$14:$DX$14,"Recurring",'Sch A. Input'!$I$13:$DX$13,"&lt;="&amp;'Sch D. Workings'!$L$11)</f>
        <v>0</v>
      </c>
      <c r="M32" s="235">
        <f>SUMIFS('Sch A. Input'!I30:DX30,'Sch A. Input'!$I$14:$DX$14,"One-time",'Sch A. Input'!$I$13:$DX$13,"&lt;="&amp;'Sch D. Workings'!$L$11)</f>
        <v>0</v>
      </c>
      <c r="N32" s="236">
        <f t="shared" si="15"/>
        <v>0</v>
      </c>
      <c r="O32" s="235">
        <f t="shared" si="6"/>
        <v>0</v>
      </c>
      <c r="P32" s="235">
        <f t="shared" si="16"/>
        <v>0</v>
      </c>
      <c r="Q32" s="235">
        <f t="shared" si="7"/>
        <v>0</v>
      </c>
      <c r="R32" s="268">
        <f t="shared" si="12"/>
        <v>0</v>
      </c>
      <c r="S32" s="278">
        <f t="shared" si="8"/>
        <v>0</v>
      </c>
      <c r="T32" s="238">
        <f t="shared" si="13"/>
        <v>0</v>
      </c>
      <c r="U32" s="97">
        <f t="shared" si="9"/>
        <v>0</v>
      </c>
      <c r="V32" s="244">
        <f>IF(AND((F32-WEEKDAY(F32,'Sch A. Input'!$ED$56)+7)&lt;E32,F32&lt;&gt;0),"Leaver",L32-I32)</f>
        <v>0</v>
      </c>
      <c r="W32" s="244">
        <f>IF(AND((F32-WEEKDAY(F32,'Sch A. Input'!$ED$56)+7)&lt;E32,F32&lt;&gt;0),"Leaver",M32-J32)</f>
        <v>0</v>
      </c>
      <c r="X32" s="245">
        <f>IF(AND((F32-WEEKDAY(F32,'Sch A. Input'!$ED$56)+7)&lt;E32,F32&lt;&gt;0),"Leaver",N32-K32)</f>
        <v>0</v>
      </c>
      <c r="Y32" s="245">
        <f>IF(AND((F32-WEEKDAY(F32,'Sch A. Input'!$ED$56)+7)&lt;E32,F32&lt;&gt;0),"Leaver",IFERROR(V32/AB32*52,0))</f>
        <v>0</v>
      </c>
      <c r="Z32" s="245">
        <f>IF(AND((F32-WEEKDAY(F32,'Sch A. Input'!$ED$56)+7)&lt;E32,F32&lt;&gt;0),"Leaver",Y32+W32)</f>
        <v>0</v>
      </c>
      <c r="AA32" s="274">
        <f>IF(AND((F32-WEEKDAY(F32,'Sch A. Input'!$ED$56)+7)&lt;E32,F32&lt;&gt;0),"Leaver",IFERROR(H32*(SUMPRODUCT(--((MIN(Z32,900000))&gt;$C$9:$C$12),((MIN(Z32,900000))-$C$9:$C$12),$H$9:$H$12))/MIN(Z32,900000),0))</f>
        <v>0</v>
      </c>
      <c r="AB32" s="274">
        <f>IF(AND((F32-WEEKDAY(F32,'Sch A. Input'!$ED$56)+7)&lt;E32,F32&lt;&gt;0),"Leaver",IF(OR(D32="",D32&gt;$L$11,($L$11-7)&lt;$K$9),0,(E32+1-D32)/7-1))</f>
        <v>0</v>
      </c>
      <c r="AC32" s="275">
        <f>IF(AND((F32-WEEKDAY(F32,'Sch A. Input'!$ED$56)+7)&lt;E32,F32&lt;&gt;0),"Leaver",IFERROR(IF((V32/$AB32*$M$9+W32+G32)&gt;900000,"YES","NO"),0))</f>
        <v>0</v>
      </c>
      <c r="AD32" s="232">
        <f>IF(AND((F32-WEEKDAY(F32,'Sch A. Input'!$ED$56)+7)&lt;E32,F32&lt;&gt;0),"Leaver",IFERROR(IF(AC32="Yes",MIN(1/(H32/X32)*AA32,AA32),(SUMPRODUCT(--((MIN(Z32,900000))&gt;$C$9:$C$12),((MIN(Z32,900000))-$C$9:$C$12),$H$9:$H$12))-((1-(AB32/52))*(SUMPRODUCT(--((MIN(Y32,900000))&gt;$C$9:$C$12),((MIN(Y32,900000))-$C$9:$C$12),$H$9:$H$12)))),0))</f>
        <v>0</v>
      </c>
      <c r="AE32" s="173">
        <f>IF(AND((F32-WEEKDAY(F32,'Sch A. Input'!$ED$56)+7)&lt;E32,F32&lt;&gt;0),"Leaver",IFERROR(AD32/X32,0))</f>
        <v>0</v>
      </c>
      <c r="AF32" s="174">
        <f>IF(AND((F32-WEEKDAY(F32,'Sch A. Input'!$ED$56)+7)&lt;E32,F32&lt;&gt;0),"Leaver",T32-AD32)</f>
        <v>0</v>
      </c>
      <c r="AG32" s="94">
        <f t="shared" si="10"/>
        <v>0</v>
      </c>
      <c r="BK32" s="2"/>
      <c r="BL32" s="2"/>
      <c r="BM32" s="2"/>
      <c r="BN32" s="2"/>
      <c r="BO32" s="2"/>
      <c r="BP32" s="2"/>
      <c r="CI32"/>
      <c r="CJ32"/>
      <c r="CK32"/>
      <c r="CL32"/>
      <c r="CM32"/>
    </row>
    <row r="33" spans="2:91" x14ac:dyDescent="0.25">
      <c r="B33" s="70" t="str">
        <f>IF('Sch A. Input'!B31="","",'Sch A. Input'!B31)</f>
        <v/>
      </c>
      <c r="C33" s="75" t="str">
        <f>IF('Sch A. Input'!C31="","",'Sch A. Input'!C31)</f>
        <v/>
      </c>
      <c r="D33" s="71" t="str">
        <f>IF('Sch A. Input'!D31="","",'Sch A. Input'!D31)</f>
        <v/>
      </c>
      <c r="E33" s="71">
        <f>'Sch A. Input'!E31</f>
        <v>42917</v>
      </c>
      <c r="F33" s="71">
        <f>'Sch A. Input'!F31</f>
        <v>0</v>
      </c>
      <c r="G33" s="231">
        <f>'Sch A. Input'!G31</f>
        <v>0</v>
      </c>
      <c r="H33" s="231">
        <f>+IF('Sch A. Input'!D31="",0,MAX($D$12-G33,0))</f>
        <v>0</v>
      </c>
      <c r="I33" s="233">
        <f>SUMIFS('Sch A. Input'!I31:DX31,'Sch A. Input'!$I$13:$DX$13,$L$11,'Sch A. Input'!$I$14:$DX$14,"Recurring")</f>
        <v>0</v>
      </c>
      <c r="J33" s="233">
        <f>SUMIFS('Sch A. Input'!I31:DX31,'Sch A. Input'!$I$13:$DX$13,$L$11,'Sch A. Input'!$I$14:$DX$14,"One-time")</f>
        <v>0</v>
      </c>
      <c r="K33" s="234">
        <f t="shared" si="14"/>
        <v>0</v>
      </c>
      <c r="L33" s="235">
        <f>SUMIFS('Sch A. Input'!I31:DX31,'Sch A. Input'!$I$14:$DX$14,"Recurring",'Sch A. Input'!$I$13:$DX$13,"&lt;="&amp;'Sch D. Workings'!$L$11)</f>
        <v>0</v>
      </c>
      <c r="M33" s="235">
        <f>SUMIFS('Sch A. Input'!I31:DX31,'Sch A. Input'!$I$14:$DX$14,"One-time",'Sch A. Input'!$I$13:$DX$13,"&lt;="&amp;'Sch D. Workings'!$L$11)</f>
        <v>0</v>
      </c>
      <c r="N33" s="236">
        <f t="shared" si="15"/>
        <v>0</v>
      </c>
      <c r="O33" s="235">
        <f t="shared" si="6"/>
        <v>0</v>
      </c>
      <c r="P33" s="235">
        <f t="shared" si="16"/>
        <v>0</v>
      </c>
      <c r="Q33" s="235">
        <f t="shared" si="7"/>
        <v>0</v>
      </c>
      <c r="R33" s="268">
        <f t="shared" si="12"/>
        <v>0</v>
      </c>
      <c r="S33" s="278">
        <f t="shared" si="8"/>
        <v>0</v>
      </c>
      <c r="T33" s="238">
        <f t="shared" si="13"/>
        <v>0</v>
      </c>
      <c r="U33" s="97">
        <f t="shared" si="9"/>
        <v>0</v>
      </c>
      <c r="V33" s="244">
        <f>IF(AND((F33-WEEKDAY(F33,'Sch A. Input'!$ED$56)+7)&lt;E33,F33&lt;&gt;0),"Leaver",L33-I33)</f>
        <v>0</v>
      </c>
      <c r="W33" s="244">
        <f>IF(AND((F33-WEEKDAY(F33,'Sch A. Input'!$ED$56)+7)&lt;E33,F33&lt;&gt;0),"Leaver",M33-J33)</f>
        <v>0</v>
      </c>
      <c r="X33" s="245">
        <f>IF(AND((F33-WEEKDAY(F33,'Sch A. Input'!$ED$56)+7)&lt;E33,F33&lt;&gt;0),"Leaver",N33-K33)</f>
        <v>0</v>
      </c>
      <c r="Y33" s="245">
        <f>IF(AND((F33-WEEKDAY(F33,'Sch A. Input'!$ED$56)+7)&lt;E33,F33&lt;&gt;0),"Leaver",IFERROR(V33/AB33*52,0))</f>
        <v>0</v>
      </c>
      <c r="Z33" s="245">
        <f>IF(AND((F33-WEEKDAY(F33,'Sch A. Input'!$ED$56)+7)&lt;E33,F33&lt;&gt;0),"Leaver",Y33+W33)</f>
        <v>0</v>
      </c>
      <c r="AA33" s="274">
        <f>IF(AND((F33-WEEKDAY(F33,'Sch A. Input'!$ED$56)+7)&lt;E33,F33&lt;&gt;0),"Leaver",IFERROR(H33*(SUMPRODUCT(--((MIN(Z33,900000))&gt;$C$9:$C$12),((MIN(Z33,900000))-$C$9:$C$12),$H$9:$H$12))/MIN(Z33,900000),0))</f>
        <v>0</v>
      </c>
      <c r="AB33" s="274">
        <f>IF(AND((F33-WEEKDAY(F33,'Sch A. Input'!$ED$56)+7)&lt;E33,F33&lt;&gt;0),"Leaver",IF(OR(D33="",D33&gt;$L$11,($L$11-7)&lt;$K$9),0,(E33+1-D33)/7-1))</f>
        <v>0</v>
      </c>
      <c r="AC33" s="275">
        <f>IF(AND((F33-WEEKDAY(F33,'Sch A. Input'!$ED$56)+7)&lt;E33,F33&lt;&gt;0),"Leaver",IFERROR(IF((V33/$AB33*$M$9+W33+G33)&gt;900000,"YES","NO"),0))</f>
        <v>0</v>
      </c>
      <c r="AD33" s="232">
        <f>IF(AND((F33-WEEKDAY(F33,'Sch A. Input'!$ED$56)+7)&lt;E33,F33&lt;&gt;0),"Leaver",IFERROR(IF(AC33="Yes",MIN(1/(H33/X33)*AA33,AA33),(SUMPRODUCT(--((MIN(Z33,900000))&gt;$C$9:$C$12),((MIN(Z33,900000))-$C$9:$C$12),$H$9:$H$12))-((1-(AB33/52))*(SUMPRODUCT(--((MIN(Y33,900000))&gt;$C$9:$C$12),((MIN(Y33,900000))-$C$9:$C$12),$H$9:$H$12)))),0))</f>
        <v>0</v>
      </c>
      <c r="AE33" s="173">
        <f>IF(AND((F33-WEEKDAY(F33,'Sch A. Input'!$ED$56)+7)&lt;E33,F33&lt;&gt;0),"Leaver",IFERROR(AD33/X33,0))</f>
        <v>0</v>
      </c>
      <c r="AF33" s="174">
        <f>IF(AND((F33-WEEKDAY(F33,'Sch A. Input'!$ED$56)+7)&lt;E33,F33&lt;&gt;0),"Leaver",T33-AD33)</f>
        <v>0</v>
      </c>
      <c r="AG33" s="94">
        <f t="shared" si="10"/>
        <v>0</v>
      </c>
      <c r="BK33" s="2"/>
      <c r="BL33" s="2"/>
      <c r="BM33" s="2"/>
      <c r="BN33" s="2"/>
      <c r="BO33" s="2"/>
      <c r="BP33" s="2"/>
      <c r="CI33"/>
      <c r="CJ33"/>
      <c r="CK33"/>
      <c r="CL33"/>
      <c r="CM33"/>
    </row>
    <row r="34" spans="2:91" x14ac:dyDescent="0.25">
      <c r="B34" s="70" t="str">
        <f>IF('Sch A. Input'!B32="","",'Sch A. Input'!B32)</f>
        <v/>
      </c>
      <c r="C34" s="75" t="str">
        <f>IF('Sch A. Input'!C32="","",'Sch A. Input'!C32)</f>
        <v/>
      </c>
      <c r="D34" s="71" t="str">
        <f>IF('Sch A. Input'!D32="","",'Sch A. Input'!D32)</f>
        <v/>
      </c>
      <c r="E34" s="71">
        <f>'Sch A. Input'!E32</f>
        <v>42917</v>
      </c>
      <c r="F34" s="71">
        <f>'Sch A. Input'!F32</f>
        <v>0</v>
      </c>
      <c r="G34" s="231">
        <f>'Sch A. Input'!G32</f>
        <v>0</v>
      </c>
      <c r="H34" s="231">
        <f>+IF('Sch A. Input'!D32="",0,MAX($D$12-G34,0))</f>
        <v>0</v>
      </c>
      <c r="I34" s="233">
        <f>SUMIFS('Sch A. Input'!I32:DX32,'Sch A. Input'!$I$13:$DX$13,$L$11,'Sch A. Input'!$I$14:$DX$14,"Recurring")</f>
        <v>0</v>
      </c>
      <c r="J34" s="233">
        <f>SUMIFS('Sch A. Input'!I32:DX32,'Sch A. Input'!$I$13:$DX$13,$L$11,'Sch A. Input'!$I$14:$DX$14,"One-time")</f>
        <v>0</v>
      </c>
      <c r="K34" s="234">
        <f t="shared" ref="K34:K97" si="17">SUM(I34:J34)</f>
        <v>0</v>
      </c>
      <c r="L34" s="235">
        <f>SUMIFS('Sch A. Input'!I32:DX32,'Sch A. Input'!$I$14:$DX$14,"Recurring",'Sch A. Input'!$I$13:$DX$13,"&lt;="&amp;'Sch D. Workings'!$L$11)</f>
        <v>0</v>
      </c>
      <c r="M34" s="235">
        <f>SUMIFS('Sch A. Input'!I32:DX32,'Sch A. Input'!$I$14:$DX$14,"One-time",'Sch A. Input'!$I$13:$DX$13,"&lt;="&amp;'Sch D. Workings'!$L$11)</f>
        <v>0</v>
      </c>
      <c r="N34" s="236">
        <f t="shared" ref="N34:N97" si="18">SUM(L34:M34)</f>
        <v>0</v>
      </c>
      <c r="O34" s="235">
        <f t="shared" si="6"/>
        <v>0</v>
      </c>
      <c r="P34" s="235">
        <f t="shared" ref="P34:P97" si="19">O34+M34</f>
        <v>0</v>
      </c>
      <c r="Q34" s="235">
        <f t="shared" si="7"/>
        <v>0</v>
      </c>
      <c r="R34" s="268">
        <f t="shared" si="12"/>
        <v>0</v>
      </c>
      <c r="S34" s="278">
        <f t="shared" si="8"/>
        <v>0</v>
      </c>
      <c r="T34" s="238">
        <f t="shared" si="13"/>
        <v>0</v>
      </c>
      <c r="U34" s="97">
        <f t="shared" si="9"/>
        <v>0</v>
      </c>
      <c r="V34" s="244">
        <f>IF(AND((F34-WEEKDAY(F34,'Sch A. Input'!$ED$56)+7)&lt;E34,F34&lt;&gt;0),"Leaver",L34-I34)</f>
        <v>0</v>
      </c>
      <c r="W34" s="244">
        <f>IF(AND((F34-WEEKDAY(F34,'Sch A. Input'!$ED$56)+7)&lt;E34,F34&lt;&gt;0),"Leaver",M34-J34)</f>
        <v>0</v>
      </c>
      <c r="X34" s="245">
        <f>IF(AND((F34-WEEKDAY(F34,'Sch A. Input'!$ED$56)+7)&lt;E34,F34&lt;&gt;0),"Leaver",N34-K34)</f>
        <v>0</v>
      </c>
      <c r="Y34" s="245">
        <f>IF(AND((F34-WEEKDAY(F34,'Sch A. Input'!$ED$56)+7)&lt;E34,F34&lt;&gt;0),"Leaver",IFERROR(V34/AB34*52,0))</f>
        <v>0</v>
      </c>
      <c r="Z34" s="245">
        <f>IF(AND((F34-WEEKDAY(F34,'Sch A. Input'!$ED$56)+7)&lt;E34,F34&lt;&gt;0),"Leaver",Y34+W34)</f>
        <v>0</v>
      </c>
      <c r="AA34" s="274">
        <f>IF(AND((F34-WEEKDAY(F34,'Sch A. Input'!$ED$56)+7)&lt;E34,F34&lt;&gt;0),"Leaver",IFERROR(H34*(SUMPRODUCT(--((MIN(Z34,900000))&gt;$C$9:$C$12),((MIN(Z34,900000))-$C$9:$C$12),$H$9:$H$12))/MIN(Z34,900000),0))</f>
        <v>0</v>
      </c>
      <c r="AB34" s="274">
        <f>IF(AND((F34-WEEKDAY(F34,'Sch A. Input'!$ED$56)+7)&lt;E34,F34&lt;&gt;0),"Leaver",IF(OR(D34="",D34&gt;$L$11,($L$11-7)&lt;$K$9),0,(E34+1-D34)/7-1))</f>
        <v>0</v>
      </c>
      <c r="AC34" s="275">
        <f>IF(AND((F34-WEEKDAY(F34,'Sch A. Input'!$ED$56)+7)&lt;E34,F34&lt;&gt;0),"Leaver",IFERROR(IF((V34/$AB34*$M$9+W34+G34)&gt;900000,"YES","NO"),0))</f>
        <v>0</v>
      </c>
      <c r="AD34" s="232">
        <f>IF(AND((F34-WEEKDAY(F34,'Sch A. Input'!$ED$56)+7)&lt;E34,F34&lt;&gt;0),"Leaver",IFERROR(IF(AC34="Yes",MIN(1/(H34/X34)*AA34,AA34),(SUMPRODUCT(--((MIN(Z34,900000))&gt;$C$9:$C$12),((MIN(Z34,900000))-$C$9:$C$12),$H$9:$H$12))-((1-(AB34/52))*(SUMPRODUCT(--((MIN(Y34,900000))&gt;$C$9:$C$12),((MIN(Y34,900000))-$C$9:$C$12),$H$9:$H$12)))),0))</f>
        <v>0</v>
      </c>
      <c r="AE34" s="173">
        <f>IF(AND((F34-WEEKDAY(F34,'Sch A. Input'!$ED$56)+7)&lt;E34,F34&lt;&gt;0),"Leaver",IFERROR(AD34/X34,0))</f>
        <v>0</v>
      </c>
      <c r="AF34" s="174">
        <f>IF(AND((F34-WEEKDAY(F34,'Sch A. Input'!$ED$56)+7)&lt;E34,F34&lt;&gt;0),"Leaver",T34-AD34)</f>
        <v>0</v>
      </c>
      <c r="AG34" s="94">
        <f t="shared" si="10"/>
        <v>0</v>
      </c>
      <c r="BK34" s="2"/>
      <c r="BL34" s="2"/>
      <c r="BM34" s="2"/>
      <c r="BN34" s="2"/>
      <c r="BO34" s="2"/>
      <c r="BP34" s="2"/>
      <c r="CI34"/>
      <c r="CJ34"/>
      <c r="CK34"/>
      <c r="CL34"/>
      <c r="CM34"/>
    </row>
    <row r="35" spans="2:91" x14ac:dyDescent="0.25">
      <c r="B35" s="70" t="str">
        <f>IF('Sch A. Input'!B33="","",'Sch A. Input'!B33)</f>
        <v/>
      </c>
      <c r="C35" s="75" t="str">
        <f>IF('Sch A. Input'!C33="","",'Sch A. Input'!C33)</f>
        <v/>
      </c>
      <c r="D35" s="71" t="str">
        <f>IF('Sch A. Input'!D33="","",'Sch A. Input'!D33)</f>
        <v/>
      </c>
      <c r="E35" s="71">
        <f>'Sch A. Input'!E33</f>
        <v>42917</v>
      </c>
      <c r="F35" s="71">
        <f>'Sch A. Input'!F33</f>
        <v>0</v>
      </c>
      <c r="G35" s="231">
        <f>'Sch A. Input'!G33</f>
        <v>0</v>
      </c>
      <c r="H35" s="231">
        <f>+IF('Sch A. Input'!D33="",0,MAX($D$12-G35,0))</f>
        <v>0</v>
      </c>
      <c r="I35" s="233">
        <f>SUMIFS('Sch A. Input'!I33:DX33,'Sch A. Input'!$I$13:$DX$13,$L$11,'Sch A. Input'!$I$14:$DX$14,"Recurring")</f>
        <v>0</v>
      </c>
      <c r="J35" s="233">
        <f>SUMIFS('Sch A. Input'!I33:DX33,'Sch A. Input'!$I$13:$DX$13,$L$11,'Sch A. Input'!$I$14:$DX$14,"One-time")</f>
        <v>0</v>
      </c>
      <c r="K35" s="234">
        <f t="shared" si="17"/>
        <v>0</v>
      </c>
      <c r="L35" s="235">
        <f>SUMIFS('Sch A. Input'!I33:DX33,'Sch A. Input'!$I$14:$DX$14,"Recurring",'Sch A. Input'!$I$13:$DX$13,"&lt;="&amp;'Sch D. Workings'!$L$11)</f>
        <v>0</v>
      </c>
      <c r="M35" s="235">
        <f>SUMIFS('Sch A. Input'!I33:DX33,'Sch A. Input'!$I$14:$DX$14,"One-time",'Sch A. Input'!$I$13:$DX$13,"&lt;="&amp;'Sch D. Workings'!$L$11)</f>
        <v>0</v>
      </c>
      <c r="N35" s="236">
        <f t="shared" si="18"/>
        <v>0</v>
      </c>
      <c r="O35" s="235">
        <f t="shared" si="6"/>
        <v>0</v>
      </c>
      <c r="P35" s="235">
        <f t="shared" si="19"/>
        <v>0</v>
      </c>
      <c r="Q35" s="235">
        <f t="shared" si="7"/>
        <v>0</v>
      </c>
      <c r="R35" s="268">
        <f t="shared" si="12"/>
        <v>0</v>
      </c>
      <c r="S35" s="278">
        <f t="shared" si="8"/>
        <v>0</v>
      </c>
      <c r="T35" s="238">
        <f t="shared" si="13"/>
        <v>0</v>
      </c>
      <c r="U35" s="97">
        <f t="shared" si="9"/>
        <v>0</v>
      </c>
      <c r="V35" s="244">
        <f>IF(AND((F35-WEEKDAY(F35,'Sch A. Input'!$ED$56)+7)&lt;E35,F35&lt;&gt;0),"Leaver",L35-I35)</f>
        <v>0</v>
      </c>
      <c r="W35" s="244">
        <f>IF(AND((F35-WEEKDAY(F35,'Sch A. Input'!$ED$56)+7)&lt;E35,F35&lt;&gt;0),"Leaver",M35-J35)</f>
        <v>0</v>
      </c>
      <c r="X35" s="245">
        <f>IF(AND((F35-WEEKDAY(F35,'Sch A. Input'!$ED$56)+7)&lt;E35,F35&lt;&gt;0),"Leaver",N35-K35)</f>
        <v>0</v>
      </c>
      <c r="Y35" s="245">
        <f>IF(AND((F35-WEEKDAY(F35,'Sch A. Input'!$ED$56)+7)&lt;E35,F35&lt;&gt;0),"Leaver",IFERROR(V35/AB35*52,0))</f>
        <v>0</v>
      </c>
      <c r="Z35" s="245">
        <f>IF(AND((F35-WEEKDAY(F35,'Sch A. Input'!$ED$56)+7)&lt;E35,F35&lt;&gt;0),"Leaver",Y35+W35)</f>
        <v>0</v>
      </c>
      <c r="AA35" s="274">
        <f>IF(AND((F35-WEEKDAY(F35,'Sch A. Input'!$ED$56)+7)&lt;E35,F35&lt;&gt;0),"Leaver",IFERROR(H35*(SUMPRODUCT(--((MIN(Z35,900000))&gt;$C$9:$C$12),((MIN(Z35,900000))-$C$9:$C$12),$H$9:$H$12))/MIN(Z35,900000),0))</f>
        <v>0</v>
      </c>
      <c r="AB35" s="274">
        <f>IF(AND((F35-WEEKDAY(F35,'Sch A. Input'!$ED$56)+7)&lt;E35,F35&lt;&gt;0),"Leaver",IF(OR(D35="",D35&gt;$L$11,($L$11-7)&lt;$K$9),0,(E35+1-D35)/7-1))</f>
        <v>0</v>
      </c>
      <c r="AC35" s="275">
        <f>IF(AND((F35-WEEKDAY(F35,'Sch A. Input'!$ED$56)+7)&lt;E35,F35&lt;&gt;0),"Leaver",IFERROR(IF((V35/$AB35*$M$9+W35+G35)&gt;900000,"YES","NO"),0))</f>
        <v>0</v>
      </c>
      <c r="AD35" s="232">
        <f>IF(AND((F35-WEEKDAY(F35,'Sch A. Input'!$ED$56)+7)&lt;E35,F35&lt;&gt;0),"Leaver",IFERROR(IF(AC35="Yes",MIN(1/(H35/X35)*AA35,AA35),(SUMPRODUCT(--((MIN(Z35,900000))&gt;$C$9:$C$12),((MIN(Z35,900000))-$C$9:$C$12),$H$9:$H$12))-((1-(AB35/52))*(SUMPRODUCT(--((MIN(Y35,900000))&gt;$C$9:$C$12),((MIN(Y35,900000))-$C$9:$C$12),$H$9:$H$12)))),0))</f>
        <v>0</v>
      </c>
      <c r="AE35" s="173">
        <f>IF(AND((F35-WEEKDAY(F35,'Sch A. Input'!$ED$56)+7)&lt;E35,F35&lt;&gt;0),"Leaver",IFERROR(AD35/X35,0))</f>
        <v>0</v>
      </c>
      <c r="AF35" s="174">
        <f>IF(AND((F35-WEEKDAY(F35,'Sch A. Input'!$ED$56)+7)&lt;E35,F35&lt;&gt;0),"Leaver",T35-AD35)</f>
        <v>0</v>
      </c>
      <c r="AG35" s="94">
        <f t="shared" si="10"/>
        <v>0</v>
      </c>
      <c r="BK35" s="2"/>
      <c r="BL35" s="2"/>
      <c r="BM35" s="2"/>
      <c r="BN35" s="2"/>
      <c r="BO35" s="2"/>
      <c r="BP35" s="2"/>
      <c r="CI35"/>
      <c r="CJ35"/>
      <c r="CK35"/>
      <c r="CL35"/>
      <c r="CM35"/>
    </row>
    <row r="36" spans="2:91" x14ac:dyDescent="0.25">
      <c r="B36" s="70" t="str">
        <f>IF('Sch A. Input'!B34="","",'Sch A. Input'!B34)</f>
        <v/>
      </c>
      <c r="C36" s="75" t="str">
        <f>IF('Sch A. Input'!C34="","",'Sch A. Input'!C34)</f>
        <v/>
      </c>
      <c r="D36" s="71" t="str">
        <f>IF('Sch A. Input'!D34="","",'Sch A. Input'!D34)</f>
        <v/>
      </c>
      <c r="E36" s="71">
        <f>'Sch A. Input'!E34</f>
        <v>42917</v>
      </c>
      <c r="F36" s="71">
        <f>'Sch A. Input'!F34</f>
        <v>0</v>
      </c>
      <c r="G36" s="231">
        <f>'Sch A. Input'!G34</f>
        <v>0</v>
      </c>
      <c r="H36" s="231">
        <f>+IF('Sch A. Input'!D34="",0,MAX($D$12-G36,0))</f>
        <v>0</v>
      </c>
      <c r="I36" s="233">
        <f>SUMIFS('Sch A. Input'!I34:DX34,'Sch A. Input'!$I$13:$DX$13,$L$11,'Sch A. Input'!$I$14:$DX$14,"Recurring")</f>
        <v>0</v>
      </c>
      <c r="J36" s="233">
        <f>SUMIFS('Sch A. Input'!I34:DX34,'Sch A. Input'!$I$13:$DX$13,$L$11,'Sch A. Input'!$I$14:$DX$14,"One-time")</f>
        <v>0</v>
      </c>
      <c r="K36" s="234">
        <f t="shared" si="17"/>
        <v>0</v>
      </c>
      <c r="L36" s="235">
        <f>SUMIFS('Sch A. Input'!I34:DX34,'Sch A. Input'!$I$14:$DX$14,"Recurring",'Sch A. Input'!$I$13:$DX$13,"&lt;="&amp;'Sch D. Workings'!$L$11)</f>
        <v>0</v>
      </c>
      <c r="M36" s="235">
        <f>SUMIFS('Sch A. Input'!I34:DX34,'Sch A. Input'!$I$14:$DX$14,"One-time",'Sch A. Input'!$I$13:$DX$13,"&lt;="&amp;'Sch D. Workings'!$L$11)</f>
        <v>0</v>
      </c>
      <c r="N36" s="236">
        <f t="shared" si="18"/>
        <v>0</v>
      </c>
      <c r="O36" s="235">
        <f t="shared" si="6"/>
        <v>0</v>
      </c>
      <c r="P36" s="235">
        <f t="shared" si="19"/>
        <v>0</v>
      </c>
      <c r="Q36" s="235">
        <f t="shared" si="7"/>
        <v>0</v>
      </c>
      <c r="R36" s="268">
        <f t="shared" si="12"/>
        <v>0</v>
      </c>
      <c r="S36" s="278">
        <f t="shared" si="8"/>
        <v>0</v>
      </c>
      <c r="T36" s="238">
        <f t="shared" si="13"/>
        <v>0</v>
      </c>
      <c r="U36" s="97">
        <f t="shared" si="9"/>
        <v>0</v>
      </c>
      <c r="V36" s="244">
        <f>IF(AND((F36-WEEKDAY(F36,'Sch A. Input'!$ED$56)+7)&lt;E36,F36&lt;&gt;0),"Leaver",L36-I36)</f>
        <v>0</v>
      </c>
      <c r="W36" s="244">
        <f>IF(AND((F36-WEEKDAY(F36,'Sch A. Input'!$ED$56)+7)&lt;E36,F36&lt;&gt;0),"Leaver",M36-J36)</f>
        <v>0</v>
      </c>
      <c r="X36" s="245">
        <f>IF(AND((F36-WEEKDAY(F36,'Sch A. Input'!$ED$56)+7)&lt;E36,F36&lt;&gt;0),"Leaver",N36-K36)</f>
        <v>0</v>
      </c>
      <c r="Y36" s="245">
        <f>IF(AND((F36-WEEKDAY(F36,'Sch A. Input'!$ED$56)+7)&lt;E36,F36&lt;&gt;0),"Leaver",IFERROR(V36/AB36*52,0))</f>
        <v>0</v>
      </c>
      <c r="Z36" s="245">
        <f>IF(AND((F36-WEEKDAY(F36,'Sch A. Input'!$ED$56)+7)&lt;E36,F36&lt;&gt;0),"Leaver",Y36+W36)</f>
        <v>0</v>
      </c>
      <c r="AA36" s="274">
        <f>IF(AND((F36-WEEKDAY(F36,'Sch A. Input'!$ED$56)+7)&lt;E36,F36&lt;&gt;0),"Leaver",IFERROR(H36*(SUMPRODUCT(--((MIN(Z36,900000))&gt;$C$9:$C$12),((MIN(Z36,900000))-$C$9:$C$12),$H$9:$H$12))/MIN(Z36,900000),0))</f>
        <v>0</v>
      </c>
      <c r="AB36" s="274">
        <f>IF(AND((F36-WEEKDAY(F36,'Sch A. Input'!$ED$56)+7)&lt;E36,F36&lt;&gt;0),"Leaver",IF(OR(D36="",D36&gt;$L$11,($L$11-7)&lt;$K$9),0,(E36+1-D36)/7-1))</f>
        <v>0</v>
      </c>
      <c r="AC36" s="275">
        <f>IF(AND((F36-WEEKDAY(F36,'Sch A. Input'!$ED$56)+7)&lt;E36,F36&lt;&gt;0),"Leaver",IFERROR(IF((V36/$AB36*$M$9+W36+G36)&gt;900000,"YES","NO"),0))</f>
        <v>0</v>
      </c>
      <c r="AD36" s="232">
        <f>IF(AND((F36-WEEKDAY(F36,'Sch A. Input'!$ED$56)+7)&lt;E36,F36&lt;&gt;0),"Leaver",IFERROR(IF(AC36="Yes",MIN(1/(H36/X36)*AA36,AA36),(SUMPRODUCT(--((MIN(Z36,900000))&gt;$C$9:$C$12),((MIN(Z36,900000))-$C$9:$C$12),$H$9:$H$12))-((1-(AB36/52))*(SUMPRODUCT(--((MIN(Y36,900000))&gt;$C$9:$C$12),((MIN(Y36,900000))-$C$9:$C$12),$H$9:$H$12)))),0))</f>
        <v>0</v>
      </c>
      <c r="AE36" s="173">
        <f>IF(AND((F36-WEEKDAY(F36,'Sch A. Input'!$ED$56)+7)&lt;E36,F36&lt;&gt;0),"Leaver",IFERROR(AD36/X36,0))</f>
        <v>0</v>
      </c>
      <c r="AF36" s="174">
        <f>IF(AND((F36-WEEKDAY(F36,'Sch A. Input'!$ED$56)+7)&lt;E36,F36&lt;&gt;0),"Leaver",T36-AD36)</f>
        <v>0</v>
      </c>
      <c r="AG36" s="94">
        <f t="shared" si="10"/>
        <v>0</v>
      </c>
      <c r="BK36" s="2"/>
      <c r="BL36" s="2"/>
      <c r="BM36" s="2"/>
      <c r="BN36" s="2"/>
      <c r="BO36" s="2"/>
      <c r="BP36" s="2"/>
      <c r="CI36"/>
      <c r="CJ36"/>
      <c r="CK36"/>
      <c r="CL36"/>
      <c r="CM36"/>
    </row>
    <row r="37" spans="2:91" x14ac:dyDescent="0.25">
      <c r="B37" s="70" t="str">
        <f>IF('Sch A. Input'!B35="","",'Sch A. Input'!B35)</f>
        <v/>
      </c>
      <c r="C37" s="75" t="str">
        <f>IF('Sch A. Input'!C35="","",'Sch A. Input'!C35)</f>
        <v/>
      </c>
      <c r="D37" s="71" t="str">
        <f>IF('Sch A. Input'!D35="","",'Sch A. Input'!D35)</f>
        <v/>
      </c>
      <c r="E37" s="71">
        <f>'Sch A. Input'!E35</f>
        <v>42917</v>
      </c>
      <c r="F37" s="71">
        <f>'Sch A. Input'!F35</f>
        <v>0</v>
      </c>
      <c r="G37" s="231">
        <f>'Sch A. Input'!G35</f>
        <v>0</v>
      </c>
      <c r="H37" s="231">
        <f>+IF('Sch A. Input'!D35="",0,MAX($D$12-G37,0))</f>
        <v>0</v>
      </c>
      <c r="I37" s="233">
        <f>SUMIFS('Sch A. Input'!I35:DX35,'Sch A. Input'!$I$13:$DX$13,$L$11,'Sch A. Input'!$I$14:$DX$14,"Recurring")</f>
        <v>0</v>
      </c>
      <c r="J37" s="233">
        <f>SUMIFS('Sch A. Input'!I35:DX35,'Sch A. Input'!$I$13:$DX$13,$L$11,'Sch A. Input'!$I$14:$DX$14,"One-time")</f>
        <v>0</v>
      </c>
      <c r="K37" s="234">
        <f t="shared" si="17"/>
        <v>0</v>
      </c>
      <c r="L37" s="235">
        <f>SUMIFS('Sch A. Input'!I35:DX35,'Sch A. Input'!$I$14:$DX$14,"Recurring",'Sch A. Input'!$I$13:$DX$13,"&lt;="&amp;'Sch D. Workings'!$L$11)</f>
        <v>0</v>
      </c>
      <c r="M37" s="235">
        <f>SUMIFS('Sch A. Input'!I35:DX35,'Sch A. Input'!$I$14:$DX$14,"One-time",'Sch A. Input'!$I$13:$DX$13,"&lt;="&amp;'Sch D. Workings'!$L$11)</f>
        <v>0</v>
      </c>
      <c r="N37" s="236">
        <f t="shared" si="18"/>
        <v>0</v>
      </c>
      <c r="O37" s="235">
        <f t="shared" si="6"/>
        <v>0</v>
      </c>
      <c r="P37" s="235">
        <f t="shared" si="19"/>
        <v>0</v>
      </c>
      <c r="Q37" s="235">
        <f t="shared" si="7"/>
        <v>0</v>
      </c>
      <c r="R37" s="268">
        <f t="shared" si="12"/>
        <v>0</v>
      </c>
      <c r="S37" s="278">
        <f t="shared" si="8"/>
        <v>0</v>
      </c>
      <c r="T37" s="238">
        <f t="shared" si="13"/>
        <v>0</v>
      </c>
      <c r="U37" s="97">
        <f t="shared" si="9"/>
        <v>0</v>
      </c>
      <c r="V37" s="244">
        <f>IF(AND((F37-WEEKDAY(F37,'Sch A. Input'!$ED$56)+7)&lt;E37,F37&lt;&gt;0),"Leaver",L37-I37)</f>
        <v>0</v>
      </c>
      <c r="W37" s="244">
        <f>IF(AND((F37-WEEKDAY(F37,'Sch A. Input'!$ED$56)+7)&lt;E37,F37&lt;&gt;0),"Leaver",M37-J37)</f>
        <v>0</v>
      </c>
      <c r="X37" s="245">
        <f>IF(AND((F37-WEEKDAY(F37,'Sch A. Input'!$ED$56)+7)&lt;E37,F37&lt;&gt;0),"Leaver",N37-K37)</f>
        <v>0</v>
      </c>
      <c r="Y37" s="245">
        <f>IF(AND((F37-WEEKDAY(F37,'Sch A. Input'!$ED$56)+7)&lt;E37,F37&lt;&gt;0),"Leaver",IFERROR(V37/AB37*52,0))</f>
        <v>0</v>
      </c>
      <c r="Z37" s="245">
        <f>IF(AND((F37-WEEKDAY(F37,'Sch A. Input'!$ED$56)+7)&lt;E37,F37&lt;&gt;0),"Leaver",Y37+W37)</f>
        <v>0</v>
      </c>
      <c r="AA37" s="274">
        <f>IF(AND((F37-WEEKDAY(F37,'Sch A. Input'!$ED$56)+7)&lt;E37,F37&lt;&gt;0),"Leaver",IFERROR(H37*(SUMPRODUCT(--((MIN(Z37,900000))&gt;$C$9:$C$12),((MIN(Z37,900000))-$C$9:$C$12),$H$9:$H$12))/MIN(Z37,900000),0))</f>
        <v>0</v>
      </c>
      <c r="AB37" s="274">
        <f>IF(AND((F37-WEEKDAY(F37,'Sch A. Input'!$ED$56)+7)&lt;E37,F37&lt;&gt;0),"Leaver",IF(OR(D37="",D37&gt;$L$11,($L$11-7)&lt;$K$9),0,(E37+1-D37)/7-1))</f>
        <v>0</v>
      </c>
      <c r="AC37" s="275">
        <f>IF(AND((F37-WEEKDAY(F37,'Sch A. Input'!$ED$56)+7)&lt;E37,F37&lt;&gt;0),"Leaver",IFERROR(IF((V37/$AB37*$M$9+W37+G37)&gt;900000,"YES","NO"),0))</f>
        <v>0</v>
      </c>
      <c r="AD37" s="232">
        <f>IF(AND((F37-WEEKDAY(F37,'Sch A. Input'!$ED$56)+7)&lt;E37,F37&lt;&gt;0),"Leaver",IFERROR(IF(AC37="Yes",MIN(1/(H37/X37)*AA37,AA37),(SUMPRODUCT(--((MIN(Z37,900000))&gt;$C$9:$C$12),((MIN(Z37,900000))-$C$9:$C$12),$H$9:$H$12))-((1-(AB37/52))*(SUMPRODUCT(--((MIN(Y37,900000))&gt;$C$9:$C$12),((MIN(Y37,900000))-$C$9:$C$12),$H$9:$H$12)))),0))</f>
        <v>0</v>
      </c>
      <c r="AE37" s="173">
        <f>IF(AND((F37-WEEKDAY(F37,'Sch A. Input'!$ED$56)+7)&lt;E37,F37&lt;&gt;0),"Leaver",IFERROR(AD37/X37,0))</f>
        <v>0</v>
      </c>
      <c r="AF37" s="174">
        <f>IF(AND((F37-WEEKDAY(F37,'Sch A. Input'!$ED$56)+7)&lt;E37,F37&lt;&gt;0),"Leaver",T37-AD37)</f>
        <v>0</v>
      </c>
      <c r="AG37" s="94">
        <f t="shared" si="10"/>
        <v>0</v>
      </c>
      <c r="BK37" s="2"/>
      <c r="BL37" s="2"/>
      <c r="BM37" s="2"/>
      <c r="BN37" s="2"/>
      <c r="BO37" s="2"/>
      <c r="BP37" s="2"/>
      <c r="CI37"/>
      <c r="CJ37"/>
      <c r="CK37"/>
      <c r="CL37"/>
      <c r="CM37"/>
    </row>
    <row r="38" spans="2:91" x14ac:dyDescent="0.25">
      <c r="B38" s="70" t="str">
        <f>IF('Sch A. Input'!B36="","",'Sch A. Input'!B36)</f>
        <v/>
      </c>
      <c r="C38" s="75" t="str">
        <f>IF('Sch A. Input'!C36="","",'Sch A. Input'!C36)</f>
        <v/>
      </c>
      <c r="D38" s="71" t="str">
        <f>IF('Sch A. Input'!D36="","",'Sch A. Input'!D36)</f>
        <v/>
      </c>
      <c r="E38" s="71">
        <f>'Sch A. Input'!E36</f>
        <v>42917</v>
      </c>
      <c r="F38" s="71">
        <f>'Sch A. Input'!F36</f>
        <v>0</v>
      </c>
      <c r="G38" s="231">
        <f>'Sch A. Input'!G36</f>
        <v>0</v>
      </c>
      <c r="H38" s="231">
        <f>+IF('Sch A. Input'!D36="",0,MAX($D$12-G38,0))</f>
        <v>0</v>
      </c>
      <c r="I38" s="233">
        <f>SUMIFS('Sch A. Input'!I36:DX36,'Sch A. Input'!$I$13:$DX$13,$L$11,'Sch A. Input'!$I$14:$DX$14,"Recurring")</f>
        <v>0</v>
      </c>
      <c r="J38" s="233">
        <f>SUMIFS('Sch A. Input'!I36:DX36,'Sch A. Input'!$I$13:$DX$13,$L$11,'Sch A. Input'!$I$14:$DX$14,"One-time")</f>
        <v>0</v>
      </c>
      <c r="K38" s="234">
        <f t="shared" si="17"/>
        <v>0</v>
      </c>
      <c r="L38" s="235">
        <f>SUMIFS('Sch A. Input'!I36:DX36,'Sch A. Input'!$I$14:$DX$14,"Recurring",'Sch A. Input'!$I$13:$DX$13,"&lt;="&amp;'Sch D. Workings'!$L$11)</f>
        <v>0</v>
      </c>
      <c r="M38" s="235">
        <f>SUMIFS('Sch A. Input'!I36:DX36,'Sch A. Input'!$I$14:$DX$14,"One-time",'Sch A. Input'!$I$13:$DX$13,"&lt;="&amp;'Sch D. Workings'!$L$11)</f>
        <v>0</v>
      </c>
      <c r="N38" s="236">
        <f t="shared" si="18"/>
        <v>0</v>
      </c>
      <c r="O38" s="235">
        <f t="shared" si="6"/>
        <v>0</v>
      </c>
      <c r="P38" s="235">
        <f t="shared" si="19"/>
        <v>0</v>
      </c>
      <c r="Q38" s="235">
        <f t="shared" si="7"/>
        <v>0</v>
      </c>
      <c r="R38" s="268">
        <f t="shared" si="12"/>
        <v>0</v>
      </c>
      <c r="S38" s="278">
        <f t="shared" si="8"/>
        <v>0</v>
      </c>
      <c r="T38" s="238">
        <f t="shared" si="13"/>
        <v>0</v>
      </c>
      <c r="U38" s="97">
        <f t="shared" si="9"/>
        <v>0</v>
      </c>
      <c r="V38" s="244">
        <f>IF(AND((F38-WEEKDAY(F38,'Sch A. Input'!$ED$56)+7)&lt;E38,F38&lt;&gt;0),"Leaver",L38-I38)</f>
        <v>0</v>
      </c>
      <c r="W38" s="244">
        <f>IF(AND((F38-WEEKDAY(F38,'Sch A. Input'!$ED$56)+7)&lt;E38,F38&lt;&gt;0),"Leaver",M38-J38)</f>
        <v>0</v>
      </c>
      <c r="X38" s="245">
        <f>IF(AND((F38-WEEKDAY(F38,'Sch A. Input'!$ED$56)+7)&lt;E38,F38&lt;&gt;0),"Leaver",N38-K38)</f>
        <v>0</v>
      </c>
      <c r="Y38" s="245">
        <f>IF(AND((F38-WEEKDAY(F38,'Sch A. Input'!$ED$56)+7)&lt;E38,F38&lt;&gt;0),"Leaver",IFERROR(V38/AB38*52,0))</f>
        <v>0</v>
      </c>
      <c r="Z38" s="245">
        <f>IF(AND((F38-WEEKDAY(F38,'Sch A. Input'!$ED$56)+7)&lt;E38,F38&lt;&gt;0),"Leaver",Y38+W38)</f>
        <v>0</v>
      </c>
      <c r="AA38" s="274">
        <f>IF(AND((F38-WEEKDAY(F38,'Sch A. Input'!$ED$56)+7)&lt;E38,F38&lt;&gt;0),"Leaver",IFERROR(H38*(SUMPRODUCT(--((MIN(Z38,900000))&gt;$C$9:$C$12),((MIN(Z38,900000))-$C$9:$C$12),$H$9:$H$12))/MIN(Z38,900000),0))</f>
        <v>0</v>
      </c>
      <c r="AB38" s="274">
        <f>IF(AND((F38-WEEKDAY(F38,'Sch A. Input'!$ED$56)+7)&lt;E38,F38&lt;&gt;0),"Leaver",IF(OR(D38="",D38&gt;$L$11,($L$11-7)&lt;$K$9),0,(E38+1-D38)/7-1))</f>
        <v>0</v>
      </c>
      <c r="AC38" s="275">
        <f>IF(AND((F38-WEEKDAY(F38,'Sch A. Input'!$ED$56)+7)&lt;E38,F38&lt;&gt;0),"Leaver",IFERROR(IF((V38/$AB38*$M$9+W38+G38)&gt;900000,"YES","NO"),0))</f>
        <v>0</v>
      </c>
      <c r="AD38" s="232">
        <f>IF(AND((F38-WEEKDAY(F38,'Sch A. Input'!$ED$56)+7)&lt;E38,F38&lt;&gt;0),"Leaver",IFERROR(IF(AC38="Yes",MIN(1/(H38/X38)*AA38,AA38),(SUMPRODUCT(--((MIN(Z38,900000))&gt;$C$9:$C$12),((MIN(Z38,900000))-$C$9:$C$12),$H$9:$H$12))-((1-(AB38/52))*(SUMPRODUCT(--((MIN(Y38,900000))&gt;$C$9:$C$12),((MIN(Y38,900000))-$C$9:$C$12),$H$9:$H$12)))),0))</f>
        <v>0</v>
      </c>
      <c r="AE38" s="173">
        <f>IF(AND((F38-WEEKDAY(F38,'Sch A. Input'!$ED$56)+7)&lt;E38,F38&lt;&gt;0),"Leaver",IFERROR(AD38/X38,0))</f>
        <v>0</v>
      </c>
      <c r="AF38" s="174">
        <f>IF(AND((F38-WEEKDAY(F38,'Sch A. Input'!$ED$56)+7)&lt;E38,F38&lt;&gt;0),"Leaver",T38-AD38)</f>
        <v>0</v>
      </c>
      <c r="AG38" s="94">
        <f t="shared" si="10"/>
        <v>0</v>
      </c>
      <c r="BK38" s="2"/>
      <c r="BL38" s="2"/>
      <c r="BM38" s="2"/>
      <c r="BN38" s="2"/>
      <c r="BO38" s="2"/>
      <c r="BP38" s="2"/>
      <c r="CI38"/>
      <c r="CJ38"/>
      <c r="CK38"/>
      <c r="CL38"/>
      <c r="CM38"/>
    </row>
    <row r="39" spans="2:91" x14ac:dyDescent="0.25">
      <c r="B39" s="70" t="str">
        <f>IF('Sch A. Input'!B37="","",'Sch A. Input'!B37)</f>
        <v/>
      </c>
      <c r="C39" s="75" t="str">
        <f>IF('Sch A. Input'!C37="","",'Sch A. Input'!C37)</f>
        <v/>
      </c>
      <c r="D39" s="71" t="str">
        <f>IF('Sch A. Input'!D37="","",'Sch A. Input'!D37)</f>
        <v/>
      </c>
      <c r="E39" s="71">
        <f>'Sch A. Input'!E37</f>
        <v>42917</v>
      </c>
      <c r="F39" s="71">
        <f>'Sch A. Input'!F37</f>
        <v>0</v>
      </c>
      <c r="G39" s="231">
        <f>'Sch A. Input'!G37</f>
        <v>0</v>
      </c>
      <c r="H39" s="231">
        <f>+IF('Sch A. Input'!D37="",0,MAX($D$12-G39,0))</f>
        <v>0</v>
      </c>
      <c r="I39" s="233">
        <f>SUMIFS('Sch A. Input'!I37:DX37,'Sch A. Input'!$I$13:$DX$13,$L$11,'Sch A. Input'!$I$14:$DX$14,"Recurring")</f>
        <v>0</v>
      </c>
      <c r="J39" s="233">
        <f>SUMIFS('Sch A. Input'!I37:DX37,'Sch A. Input'!$I$13:$DX$13,$L$11,'Sch A. Input'!$I$14:$DX$14,"One-time")</f>
        <v>0</v>
      </c>
      <c r="K39" s="234">
        <f t="shared" si="17"/>
        <v>0</v>
      </c>
      <c r="L39" s="235">
        <f>SUMIFS('Sch A. Input'!I37:DX37,'Sch A. Input'!$I$14:$DX$14,"Recurring",'Sch A. Input'!$I$13:$DX$13,"&lt;="&amp;'Sch D. Workings'!$L$11)</f>
        <v>0</v>
      </c>
      <c r="M39" s="235">
        <f>SUMIFS('Sch A. Input'!I37:DX37,'Sch A. Input'!$I$14:$DX$14,"One-time",'Sch A. Input'!$I$13:$DX$13,"&lt;="&amp;'Sch D. Workings'!$L$11)</f>
        <v>0</v>
      </c>
      <c r="N39" s="236">
        <f t="shared" si="18"/>
        <v>0</v>
      </c>
      <c r="O39" s="235">
        <f t="shared" si="6"/>
        <v>0</v>
      </c>
      <c r="P39" s="235">
        <f t="shared" si="19"/>
        <v>0</v>
      </c>
      <c r="Q39" s="235">
        <f t="shared" si="7"/>
        <v>0</v>
      </c>
      <c r="R39" s="268">
        <f t="shared" si="12"/>
        <v>0</v>
      </c>
      <c r="S39" s="278">
        <f t="shared" si="8"/>
        <v>0</v>
      </c>
      <c r="T39" s="238">
        <f t="shared" si="13"/>
        <v>0</v>
      </c>
      <c r="U39" s="97">
        <f t="shared" si="9"/>
        <v>0</v>
      </c>
      <c r="V39" s="244">
        <f>IF(AND((F39-WEEKDAY(F39,'Sch A. Input'!$ED$56)+7)&lt;E39,F39&lt;&gt;0),"Leaver",L39-I39)</f>
        <v>0</v>
      </c>
      <c r="W39" s="244">
        <f>IF(AND((F39-WEEKDAY(F39,'Sch A. Input'!$ED$56)+7)&lt;E39,F39&lt;&gt;0),"Leaver",M39-J39)</f>
        <v>0</v>
      </c>
      <c r="X39" s="245">
        <f>IF(AND((F39-WEEKDAY(F39,'Sch A. Input'!$ED$56)+7)&lt;E39,F39&lt;&gt;0),"Leaver",N39-K39)</f>
        <v>0</v>
      </c>
      <c r="Y39" s="245">
        <f>IF(AND((F39-WEEKDAY(F39,'Sch A. Input'!$ED$56)+7)&lt;E39,F39&lt;&gt;0),"Leaver",IFERROR(V39/AB39*52,0))</f>
        <v>0</v>
      </c>
      <c r="Z39" s="245">
        <f>IF(AND((F39-WEEKDAY(F39,'Sch A. Input'!$ED$56)+7)&lt;E39,F39&lt;&gt;0),"Leaver",Y39+W39)</f>
        <v>0</v>
      </c>
      <c r="AA39" s="274">
        <f>IF(AND((F39-WEEKDAY(F39,'Sch A. Input'!$ED$56)+7)&lt;E39,F39&lt;&gt;0),"Leaver",IFERROR(H39*(SUMPRODUCT(--((MIN(Z39,900000))&gt;$C$9:$C$12),((MIN(Z39,900000))-$C$9:$C$12),$H$9:$H$12))/MIN(Z39,900000),0))</f>
        <v>0</v>
      </c>
      <c r="AB39" s="274">
        <f>IF(AND((F39-WEEKDAY(F39,'Sch A. Input'!$ED$56)+7)&lt;E39,F39&lt;&gt;0),"Leaver",IF(OR(D39="",D39&gt;$L$11,($L$11-7)&lt;$K$9),0,(E39+1-D39)/7-1))</f>
        <v>0</v>
      </c>
      <c r="AC39" s="275">
        <f>IF(AND((F39-WEEKDAY(F39,'Sch A. Input'!$ED$56)+7)&lt;E39,F39&lt;&gt;0),"Leaver",IFERROR(IF((V39/$AB39*$M$9+W39+G39)&gt;900000,"YES","NO"),0))</f>
        <v>0</v>
      </c>
      <c r="AD39" s="232">
        <f>IF(AND((F39-WEEKDAY(F39,'Sch A. Input'!$ED$56)+7)&lt;E39,F39&lt;&gt;0),"Leaver",IFERROR(IF(AC39="Yes",MIN(1/(H39/X39)*AA39,AA39),(SUMPRODUCT(--((MIN(Z39,900000))&gt;$C$9:$C$12),((MIN(Z39,900000))-$C$9:$C$12),$H$9:$H$12))-((1-(AB39/52))*(SUMPRODUCT(--((MIN(Y39,900000))&gt;$C$9:$C$12),((MIN(Y39,900000))-$C$9:$C$12),$H$9:$H$12)))),0))</f>
        <v>0</v>
      </c>
      <c r="AE39" s="173">
        <f>IF(AND((F39-WEEKDAY(F39,'Sch A. Input'!$ED$56)+7)&lt;E39,F39&lt;&gt;0),"Leaver",IFERROR(AD39/X39,0))</f>
        <v>0</v>
      </c>
      <c r="AF39" s="174">
        <f>IF(AND((F39-WEEKDAY(F39,'Sch A. Input'!$ED$56)+7)&lt;E39,F39&lt;&gt;0),"Leaver",T39-AD39)</f>
        <v>0</v>
      </c>
      <c r="AG39" s="94">
        <f t="shared" si="10"/>
        <v>0</v>
      </c>
      <c r="BK39" s="2"/>
      <c r="BL39" s="2"/>
      <c r="BM39" s="2"/>
      <c r="BN39" s="2"/>
      <c r="BO39" s="2"/>
      <c r="BP39" s="2"/>
      <c r="CI39"/>
      <c r="CJ39"/>
      <c r="CK39"/>
      <c r="CL39"/>
      <c r="CM39"/>
    </row>
    <row r="40" spans="2:91" x14ac:dyDescent="0.25">
      <c r="B40" s="70" t="str">
        <f>IF('Sch A. Input'!B38="","",'Sch A. Input'!B38)</f>
        <v/>
      </c>
      <c r="C40" s="75" t="str">
        <f>IF('Sch A. Input'!C38="","",'Sch A. Input'!C38)</f>
        <v/>
      </c>
      <c r="D40" s="71" t="str">
        <f>IF('Sch A. Input'!D38="","",'Sch A. Input'!D38)</f>
        <v/>
      </c>
      <c r="E40" s="71">
        <f>'Sch A. Input'!E38</f>
        <v>42917</v>
      </c>
      <c r="F40" s="71">
        <f>'Sch A. Input'!F38</f>
        <v>0</v>
      </c>
      <c r="G40" s="231">
        <f>'Sch A. Input'!G38</f>
        <v>0</v>
      </c>
      <c r="H40" s="231">
        <f>+IF('Sch A. Input'!D38="",0,MAX($D$12-G40,0))</f>
        <v>0</v>
      </c>
      <c r="I40" s="233">
        <f>SUMIFS('Sch A. Input'!I38:DX38,'Sch A. Input'!$I$13:$DX$13,$L$11,'Sch A. Input'!$I$14:$DX$14,"Recurring")</f>
        <v>0</v>
      </c>
      <c r="J40" s="233">
        <f>SUMIFS('Sch A. Input'!I38:DX38,'Sch A. Input'!$I$13:$DX$13,$L$11,'Sch A. Input'!$I$14:$DX$14,"One-time")</f>
        <v>0</v>
      </c>
      <c r="K40" s="234">
        <f t="shared" si="17"/>
        <v>0</v>
      </c>
      <c r="L40" s="235">
        <f>SUMIFS('Sch A. Input'!I38:DX38,'Sch A. Input'!$I$14:$DX$14,"Recurring",'Sch A. Input'!$I$13:$DX$13,"&lt;="&amp;'Sch D. Workings'!$L$11)</f>
        <v>0</v>
      </c>
      <c r="M40" s="235">
        <f>SUMIFS('Sch A. Input'!I38:DX38,'Sch A. Input'!$I$14:$DX$14,"One-time",'Sch A. Input'!$I$13:$DX$13,"&lt;="&amp;'Sch D. Workings'!$L$11)</f>
        <v>0</v>
      </c>
      <c r="N40" s="236">
        <f t="shared" si="18"/>
        <v>0</v>
      </c>
      <c r="O40" s="235">
        <f t="shared" si="6"/>
        <v>0</v>
      </c>
      <c r="P40" s="235">
        <f t="shared" si="19"/>
        <v>0</v>
      </c>
      <c r="Q40" s="235">
        <f t="shared" si="7"/>
        <v>0</v>
      </c>
      <c r="R40" s="268">
        <f t="shared" si="12"/>
        <v>0</v>
      </c>
      <c r="S40" s="278">
        <f t="shared" si="8"/>
        <v>0</v>
      </c>
      <c r="T40" s="238">
        <f t="shared" si="13"/>
        <v>0</v>
      </c>
      <c r="U40" s="97">
        <f t="shared" si="9"/>
        <v>0</v>
      </c>
      <c r="V40" s="244">
        <f>IF(AND((F40-WEEKDAY(F40,'Sch A. Input'!$ED$56)+7)&lt;E40,F40&lt;&gt;0),"Leaver",L40-I40)</f>
        <v>0</v>
      </c>
      <c r="W40" s="244">
        <f>IF(AND((F40-WEEKDAY(F40,'Sch A. Input'!$ED$56)+7)&lt;E40,F40&lt;&gt;0),"Leaver",M40-J40)</f>
        <v>0</v>
      </c>
      <c r="X40" s="245">
        <f>IF(AND((F40-WEEKDAY(F40,'Sch A. Input'!$ED$56)+7)&lt;E40,F40&lt;&gt;0),"Leaver",N40-K40)</f>
        <v>0</v>
      </c>
      <c r="Y40" s="245">
        <f>IF(AND((F40-WEEKDAY(F40,'Sch A. Input'!$ED$56)+7)&lt;E40,F40&lt;&gt;0),"Leaver",IFERROR(V40/AB40*52,0))</f>
        <v>0</v>
      </c>
      <c r="Z40" s="245">
        <f>IF(AND((F40-WEEKDAY(F40,'Sch A. Input'!$ED$56)+7)&lt;E40,F40&lt;&gt;0),"Leaver",Y40+W40)</f>
        <v>0</v>
      </c>
      <c r="AA40" s="274">
        <f>IF(AND((F40-WEEKDAY(F40,'Sch A. Input'!$ED$56)+7)&lt;E40,F40&lt;&gt;0),"Leaver",IFERROR(H40*(SUMPRODUCT(--((MIN(Z40,900000))&gt;$C$9:$C$12),((MIN(Z40,900000))-$C$9:$C$12),$H$9:$H$12))/MIN(Z40,900000),0))</f>
        <v>0</v>
      </c>
      <c r="AB40" s="274">
        <f>IF(AND((F40-WEEKDAY(F40,'Sch A. Input'!$ED$56)+7)&lt;E40,F40&lt;&gt;0),"Leaver",IF(OR(D40="",D40&gt;$L$11,($L$11-7)&lt;$K$9),0,(E40+1-D40)/7-1))</f>
        <v>0</v>
      </c>
      <c r="AC40" s="275">
        <f>IF(AND((F40-WEEKDAY(F40,'Sch A. Input'!$ED$56)+7)&lt;E40,F40&lt;&gt;0),"Leaver",IFERROR(IF((V40/$AB40*$M$9+W40+G40)&gt;900000,"YES","NO"),0))</f>
        <v>0</v>
      </c>
      <c r="AD40" s="232">
        <f>IF(AND((F40-WEEKDAY(F40,'Sch A. Input'!$ED$56)+7)&lt;E40,F40&lt;&gt;0),"Leaver",IFERROR(IF(AC40="Yes",MIN(1/(H40/X40)*AA40,AA40),(SUMPRODUCT(--((MIN(Z40,900000))&gt;$C$9:$C$12),((MIN(Z40,900000))-$C$9:$C$12),$H$9:$H$12))-((1-(AB40/52))*(SUMPRODUCT(--((MIN(Y40,900000))&gt;$C$9:$C$12),((MIN(Y40,900000))-$C$9:$C$12),$H$9:$H$12)))),0))</f>
        <v>0</v>
      </c>
      <c r="AE40" s="173">
        <f>IF(AND((F40-WEEKDAY(F40,'Sch A. Input'!$ED$56)+7)&lt;E40,F40&lt;&gt;0),"Leaver",IFERROR(AD40/X40,0))</f>
        <v>0</v>
      </c>
      <c r="AF40" s="174">
        <f>IF(AND((F40-WEEKDAY(F40,'Sch A. Input'!$ED$56)+7)&lt;E40,F40&lt;&gt;0),"Leaver",T40-AD40)</f>
        <v>0</v>
      </c>
      <c r="AG40" s="94">
        <f t="shared" si="10"/>
        <v>0</v>
      </c>
      <c r="BK40" s="2"/>
      <c r="BL40" s="2"/>
      <c r="BM40" s="2"/>
      <c r="BN40" s="2"/>
      <c r="BO40" s="2"/>
      <c r="BP40" s="2"/>
      <c r="CI40"/>
      <c r="CJ40"/>
      <c r="CK40"/>
      <c r="CL40"/>
      <c r="CM40"/>
    </row>
    <row r="41" spans="2:91" x14ac:dyDescent="0.25">
      <c r="B41" s="70" t="str">
        <f>IF('Sch A. Input'!B39="","",'Sch A. Input'!B39)</f>
        <v/>
      </c>
      <c r="C41" s="75" t="str">
        <f>IF('Sch A. Input'!C39="","",'Sch A. Input'!C39)</f>
        <v/>
      </c>
      <c r="D41" s="71" t="str">
        <f>IF('Sch A. Input'!D39="","",'Sch A. Input'!D39)</f>
        <v/>
      </c>
      <c r="E41" s="71">
        <f>'Sch A. Input'!E39</f>
        <v>42917</v>
      </c>
      <c r="F41" s="71">
        <f>'Sch A. Input'!F39</f>
        <v>0</v>
      </c>
      <c r="G41" s="231">
        <f>'Sch A. Input'!G39</f>
        <v>0</v>
      </c>
      <c r="H41" s="231">
        <f>+IF('Sch A. Input'!D39="",0,MAX($D$12-G41,0))</f>
        <v>0</v>
      </c>
      <c r="I41" s="233">
        <f>SUMIFS('Sch A. Input'!I39:DX39,'Sch A. Input'!$I$13:$DX$13,$L$11,'Sch A. Input'!$I$14:$DX$14,"Recurring")</f>
        <v>0</v>
      </c>
      <c r="J41" s="233">
        <f>SUMIFS('Sch A. Input'!I39:DX39,'Sch A. Input'!$I$13:$DX$13,$L$11,'Sch A. Input'!$I$14:$DX$14,"One-time")</f>
        <v>0</v>
      </c>
      <c r="K41" s="234">
        <f t="shared" si="17"/>
        <v>0</v>
      </c>
      <c r="L41" s="235">
        <f>SUMIFS('Sch A. Input'!I39:DX39,'Sch A. Input'!$I$14:$DX$14,"Recurring",'Sch A. Input'!$I$13:$DX$13,"&lt;="&amp;'Sch D. Workings'!$L$11)</f>
        <v>0</v>
      </c>
      <c r="M41" s="235">
        <f>SUMIFS('Sch A. Input'!I39:DX39,'Sch A. Input'!$I$14:$DX$14,"One-time",'Sch A. Input'!$I$13:$DX$13,"&lt;="&amp;'Sch D. Workings'!$L$11)</f>
        <v>0</v>
      </c>
      <c r="N41" s="236">
        <f t="shared" si="18"/>
        <v>0</v>
      </c>
      <c r="O41" s="235">
        <f t="shared" si="6"/>
        <v>0</v>
      </c>
      <c r="P41" s="235">
        <f t="shared" si="19"/>
        <v>0</v>
      </c>
      <c r="Q41" s="235">
        <f t="shared" si="7"/>
        <v>0</v>
      </c>
      <c r="R41" s="268">
        <f t="shared" si="12"/>
        <v>0</v>
      </c>
      <c r="S41" s="278">
        <f t="shared" si="8"/>
        <v>0</v>
      </c>
      <c r="T41" s="238">
        <f t="shared" si="13"/>
        <v>0</v>
      </c>
      <c r="U41" s="97">
        <f t="shared" si="9"/>
        <v>0</v>
      </c>
      <c r="V41" s="244">
        <f>IF(AND((F41-WEEKDAY(F41,'Sch A. Input'!$ED$56)+7)&lt;E41,F41&lt;&gt;0),"Leaver",L41-I41)</f>
        <v>0</v>
      </c>
      <c r="W41" s="244">
        <f>IF(AND((F41-WEEKDAY(F41,'Sch A. Input'!$ED$56)+7)&lt;E41,F41&lt;&gt;0),"Leaver",M41-J41)</f>
        <v>0</v>
      </c>
      <c r="X41" s="245">
        <f>IF(AND((F41-WEEKDAY(F41,'Sch A. Input'!$ED$56)+7)&lt;E41,F41&lt;&gt;0),"Leaver",N41-K41)</f>
        <v>0</v>
      </c>
      <c r="Y41" s="245">
        <f>IF(AND((F41-WEEKDAY(F41,'Sch A. Input'!$ED$56)+7)&lt;E41,F41&lt;&gt;0),"Leaver",IFERROR(V41/AB41*52,0))</f>
        <v>0</v>
      </c>
      <c r="Z41" s="245">
        <f>IF(AND((F41-WEEKDAY(F41,'Sch A. Input'!$ED$56)+7)&lt;E41,F41&lt;&gt;0),"Leaver",Y41+W41)</f>
        <v>0</v>
      </c>
      <c r="AA41" s="274">
        <f>IF(AND((F41-WEEKDAY(F41,'Sch A. Input'!$ED$56)+7)&lt;E41,F41&lt;&gt;0),"Leaver",IFERROR(H41*(SUMPRODUCT(--((MIN(Z41,900000))&gt;$C$9:$C$12),((MIN(Z41,900000))-$C$9:$C$12),$H$9:$H$12))/MIN(Z41,900000),0))</f>
        <v>0</v>
      </c>
      <c r="AB41" s="274">
        <f>IF(AND((F41-WEEKDAY(F41,'Sch A. Input'!$ED$56)+7)&lt;E41,F41&lt;&gt;0),"Leaver",IF(OR(D41="",D41&gt;$L$11,($L$11-7)&lt;$K$9),0,(E41+1-D41)/7-1))</f>
        <v>0</v>
      </c>
      <c r="AC41" s="275">
        <f>IF(AND((F41-WEEKDAY(F41,'Sch A. Input'!$ED$56)+7)&lt;E41,F41&lt;&gt;0),"Leaver",IFERROR(IF((V41/$AB41*$M$9+W41+G41)&gt;900000,"YES","NO"),0))</f>
        <v>0</v>
      </c>
      <c r="AD41" s="232">
        <f>IF(AND((F41-WEEKDAY(F41,'Sch A. Input'!$ED$56)+7)&lt;E41,F41&lt;&gt;0),"Leaver",IFERROR(IF(AC41="Yes",MIN(1/(H41/X41)*AA41,AA41),(SUMPRODUCT(--((MIN(Z41,900000))&gt;$C$9:$C$12),((MIN(Z41,900000))-$C$9:$C$12),$H$9:$H$12))-((1-(AB41/52))*(SUMPRODUCT(--((MIN(Y41,900000))&gt;$C$9:$C$12),((MIN(Y41,900000))-$C$9:$C$12),$H$9:$H$12)))),0))</f>
        <v>0</v>
      </c>
      <c r="AE41" s="173">
        <f>IF(AND((F41-WEEKDAY(F41,'Sch A. Input'!$ED$56)+7)&lt;E41,F41&lt;&gt;0),"Leaver",IFERROR(AD41/X41,0))</f>
        <v>0</v>
      </c>
      <c r="AF41" s="174">
        <f>IF(AND((F41-WEEKDAY(F41,'Sch A. Input'!$ED$56)+7)&lt;E41,F41&lt;&gt;0),"Leaver",T41-AD41)</f>
        <v>0</v>
      </c>
      <c r="AG41" s="94">
        <f t="shared" si="10"/>
        <v>0</v>
      </c>
      <c r="BK41" s="2"/>
      <c r="BL41" s="2"/>
      <c r="BM41" s="2"/>
      <c r="BN41" s="2"/>
      <c r="BO41" s="2"/>
      <c r="BP41" s="2"/>
      <c r="CI41"/>
      <c r="CJ41"/>
      <c r="CK41"/>
      <c r="CL41"/>
      <c r="CM41"/>
    </row>
    <row r="42" spans="2:91" x14ac:dyDescent="0.25">
      <c r="B42" s="70" t="str">
        <f>IF('Sch A. Input'!B40="","",'Sch A. Input'!B40)</f>
        <v/>
      </c>
      <c r="C42" s="75" t="str">
        <f>IF('Sch A. Input'!C40="","",'Sch A. Input'!C40)</f>
        <v/>
      </c>
      <c r="D42" s="71" t="str">
        <f>IF('Sch A. Input'!D40="","",'Sch A. Input'!D40)</f>
        <v/>
      </c>
      <c r="E42" s="71">
        <f>'Sch A. Input'!E40</f>
        <v>42917</v>
      </c>
      <c r="F42" s="71">
        <f>'Sch A. Input'!F40</f>
        <v>0</v>
      </c>
      <c r="G42" s="231">
        <f>'Sch A. Input'!G40</f>
        <v>0</v>
      </c>
      <c r="H42" s="231">
        <f>+IF('Sch A. Input'!D40="",0,MAX($D$12-G42,0))</f>
        <v>0</v>
      </c>
      <c r="I42" s="233">
        <f>SUMIFS('Sch A. Input'!I40:DX40,'Sch A. Input'!$I$13:$DX$13,$L$11,'Sch A. Input'!$I$14:$DX$14,"Recurring")</f>
        <v>0</v>
      </c>
      <c r="J42" s="233">
        <f>SUMIFS('Sch A. Input'!I40:DX40,'Sch A. Input'!$I$13:$DX$13,$L$11,'Sch A. Input'!$I$14:$DX$14,"One-time")</f>
        <v>0</v>
      </c>
      <c r="K42" s="234">
        <f t="shared" si="17"/>
        <v>0</v>
      </c>
      <c r="L42" s="235">
        <f>SUMIFS('Sch A. Input'!I40:DX40,'Sch A. Input'!$I$14:$DX$14,"Recurring",'Sch A. Input'!$I$13:$DX$13,"&lt;="&amp;'Sch D. Workings'!$L$11)</f>
        <v>0</v>
      </c>
      <c r="M42" s="235">
        <f>SUMIFS('Sch A. Input'!I40:DX40,'Sch A. Input'!$I$14:$DX$14,"One-time",'Sch A. Input'!$I$13:$DX$13,"&lt;="&amp;'Sch D. Workings'!$L$11)</f>
        <v>0</v>
      </c>
      <c r="N42" s="236">
        <f t="shared" si="18"/>
        <v>0</v>
      </c>
      <c r="O42" s="235">
        <f t="shared" si="6"/>
        <v>0</v>
      </c>
      <c r="P42" s="235">
        <f t="shared" si="19"/>
        <v>0</v>
      </c>
      <c r="Q42" s="235">
        <f t="shared" si="7"/>
        <v>0</v>
      </c>
      <c r="R42" s="268">
        <f t="shared" si="12"/>
        <v>0</v>
      </c>
      <c r="S42" s="278">
        <f t="shared" si="8"/>
        <v>0</v>
      </c>
      <c r="T42" s="238">
        <f t="shared" si="13"/>
        <v>0</v>
      </c>
      <c r="U42" s="97">
        <f t="shared" si="9"/>
        <v>0</v>
      </c>
      <c r="V42" s="244">
        <f>IF(AND((F42-WEEKDAY(F42,'Sch A. Input'!$ED$56)+7)&lt;E42,F42&lt;&gt;0),"Leaver",L42-I42)</f>
        <v>0</v>
      </c>
      <c r="W42" s="244">
        <f>IF(AND((F42-WEEKDAY(F42,'Sch A. Input'!$ED$56)+7)&lt;E42,F42&lt;&gt;0),"Leaver",M42-J42)</f>
        <v>0</v>
      </c>
      <c r="X42" s="245">
        <f>IF(AND((F42-WEEKDAY(F42,'Sch A. Input'!$ED$56)+7)&lt;E42,F42&lt;&gt;0),"Leaver",N42-K42)</f>
        <v>0</v>
      </c>
      <c r="Y42" s="245">
        <f>IF(AND((F42-WEEKDAY(F42,'Sch A. Input'!$ED$56)+7)&lt;E42,F42&lt;&gt;0),"Leaver",IFERROR(V42/AB42*52,0))</f>
        <v>0</v>
      </c>
      <c r="Z42" s="245">
        <f>IF(AND((F42-WEEKDAY(F42,'Sch A. Input'!$ED$56)+7)&lt;E42,F42&lt;&gt;0),"Leaver",Y42+W42)</f>
        <v>0</v>
      </c>
      <c r="AA42" s="274">
        <f>IF(AND((F42-WEEKDAY(F42,'Sch A. Input'!$ED$56)+7)&lt;E42,F42&lt;&gt;0),"Leaver",IFERROR(H42*(SUMPRODUCT(--((MIN(Z42,900000))&gt;$C$9:$C$12),((MIN(Z42,900000))-$C$9:$C$12),$H$9:$H$12))/MIN(Z42,900000),0))</f>
        <v>0</v>
      </c>
      <c r="AB42" s="274">
        <f>IF(AND((F42-WEEKDAY(F42,'Sch A. Input'!$ED$56)+7)&lt;E42,F42&lt;&gt;0),"Leaver",IF(OR(D42="",D42&gt;$L$11,($L$11-7)&lt;$K$9),0,(E42+1-D42)/7-1))</f>
        <v>0</v>
      </c>
      <c r="AC42" s="275">
        <f>IF(AND((F42-WEEKDAY(F42,'Sch A. Input'!$ED$56)+7)&lt;E42,F42&lt;&gt;0),"Leaver",IFERROR(IF((V42/$AB42*$M$9+W42+G42)&gt;900000,"YES","NO"),0))</f>
        <v>0</v>
      </c>
      <c r="AD42" s="232">
        <f>IF(AND((F42-WEEKDAY(F42,'Sch A. Input'!$ED$56)+7)&lt;E42,F42&lt;&gt;0),"Leaver",IFERROR(IF(AC42="Yes",MIN(1/(H42/X42)*AA42,AA42),(SUMPRODUCT(--((MIN(Z42,900000))&gt;$C$9:$C$12),((MIN(Z42,900000))-$C$9:$C$12),$H$9:$H$12))-((1-(AB42/52))*(SUMPRODUCT(--((MIN(Y42,900000))&gt;$C$9:$C$12),((MIN(Y42,900000))-$C$9:$C$12),$H$9:$H$12)))),0))</f>
        <v>0</v>
      </c>
      <c r="AE42" s="173">
        <f>IF(AND((F42-WEEKDAY(F42,'Sch A. Input'!$ED$56)+7)&lt;E42,F42&lt;&gt;0),"Leaver",IFERROR(AD42/X42,0))</f>
        <v>0</v>
      </c>
      <c r="AF42" s="174">
        <f>IF(AND((F42-WEEKDAY(F42,'Sch A. Input'!$ED$56)+7)&lt;E42,F42&lt;&gt;0),"Leaver",T42-AD42)</f>
        <v>0</v>
      </c>
      <c r="AG42" s="94">
        <f t="shared" si="10"/>
        <v>0</v>
      </c>
      <c r="BK42" s="2"/>
      <c r="BL42" s="2"/>
      <c r="BM42" s="2"/>
      <c r="BN42" s="2"/>
      <c r="BO42" s="2"/>
      <c r="BP42" s="2"/>
      <c r="CI42"/>
      <c r="CJ42"/>
      <c r="CK42"/>
      <c r="CL42"/>
      <c r="CM42"/>
    </row>
    <row r="43" spans="2:91" x14ac:dyDescent="0.25">
      <c r="B43" s="70" t="str">
        <f>IF('Sch A. Input'!B41="","",'Sch A. Input'!B41)</f>
        <v/>
      </c>
      <c r="C43" s="75" t="str">
        <f>IF('Sch A. Input'!C41="","",'Sch A. Input'!C41)</f>
        <v/>
      </c>
      <c r="D43" s="71" t="str">
        <f>IF('Sch A. Input'!D41="","",'Sch A. Input'!D41)</f>
        <v/>
      </c>
      <c r="E43" s="71">
        <f>'Sch A. Input'!E41</f>
        <v>42917</v>
      </c>
      <c r="F43" s="71">
        <f>'Sch A. Input'!F41</f>
        <v>0</v>
      </c>
      <c r="G43" s="231">
        <f>'Sch A. Input'!G41</f>
        <v>0</v>
      </c>
      <c r="H43" s="231">
        <f>+IF('Sch A. Input'!D41="",0,MAX($D$12-G43,0))</f>
        <v>0</v>
      </c>
      <c r="I43" s="233">
        <f>SUMIFS('Sch A. Input'!I41:DX41,'Sch A. Input'!$I$13:$DX$13,$L$11,'Sch A. Input'!$I$14:$DX$14,"Recurring")</f>
        <v>0</v>
      </c>
      <c r="J43" s="233">
        <f>SUMIFS('Sch A. Input'!I41:DX41,'Sch A. Input'!$I$13:$DX$13,$L$11,'Sch A. Input'!$I$14:$DX$14,"One-time")</f>
        <v>0</v>
      </c>
      <c r="K43" s="234">
        <f t="shared" si="17"/>
        <v>0</v>
      </c>
      <c r="L43" s="235">
        <f>SUMIFS('Sch A. Input'!I41:DX41,'Sch A. Input'!$I$14:$DX$14,"Recurring",'Sch A. Input'!$I$13:$DX$13,"&lt;="&amp;'Sch D. Workings'!$L$11)</f>
        <v>0</v>
      </c>
      <c r="M43" s="235">
        <f>SUMIFS('Sch A. Input'!I41:DX41,'Sch A. Input'!$I$14:$DX$14,"One-time",'Sch A. Input'!$I$13:$DX$13,"&lt;="&amp;'Sch D. Workings'!$L$11)</f>
        <v>0</v>
      </c>
      <c r="N43" s="236">
        <f t="shared" si="18"/>
        <v>0</v>
      </c>
      <c r="O43" s="235">
        <f t="shared" si="6"/>
        <v>0</v>
      </c>
      <c r="P43" s="235">
        <f t="shared" si="19"/>
        <v>0</v>
      </c>
      <c r="Q43" s="235">
        <f t="shared" si="7"/>
        <v>0</v>
      </c>
      <c r="R43" s="268">
        <f t="shared" si="12"/>
        <v>0</v>
      </c>
      <c r="S43" s="278">
        <f t="shared" si="8"/>
        <v>0</v>
      </c>
      <c r="T43" s="238">
        <f t="shared" si="13"/>
        <v>0</v>
      </c>
      <c r="U43" s="97">
        <f t="shared" si="9"/>
        <v>0</v>
      </c>
      <c r="V43" s="244">
        <f>IF(AND((F43-WEEKDAY(F43,'Sch A. Input'!$ED$56)+7)&lt;E43,F43&lt;&gt;0),"Leaver",L43-I43)</f>
        <v>0</v>
      </c>
      <c r="W43" s="244">
        <f>IF(AND((F43-WEEKDAY(F43,'Sch A. Input'!$ED$56)+7)&lt;E43,F43&lt;&gt;0),"Leaver",M43-J43)</f>
        <v>0</v>
      </c>
      <c r="X43" s="245">
        <f>IF(AND((F43-WEEKDAY(F43,'Sch A. Input'!$ED$56)+7)&lt;E43,F43&lt;&gt;0),"Leaver",N43-K43)</f>
        <v>0</v>
      </c>
      <c r="Y43" s="245">
        <f>IF(AND((F43-WEEKDAY(F43,'Sch A. Input'!$ED$56)+7)&lt;E43,F43&lt;&gt;0),"Leaver",IFERROR(V43/AB43*52,0))</f>
        <v>0</v>
      </c>
      <c r="Z43" s="245">
        <f>IF(AND((F43-WEEKDAY(F43,'Sch A. Input'!$ED$56)+7)&lt;E43,F43&lt;&gt;0),"Leaver",Y43+W43)</f>
        <v>0</v>
      </c>
      <c r="AA43" s="274">
        <f>IF(AND((F43-WEEKDAY(F43,'Sch A. Input'!$ED$56)+7)&lt;E43,F43&lt;&gt;0),"Leaver",IFERROR(H43*(SUMPRODUCT(--((MIN(Z43,900000))&gt;$C$9:$C$12),((MIN(Z43,900000))-$C$9:$C$12),$H$9:$H$12))/MIN(Z43,900000),0))</f>
        <v>0</v>
      </c>
      <c r="AB43" s="274">
        <f>IF(AND((F43-WEEKDAY(F43,'Sch A. Input'!$ED$56)+7)&lt;E43,F43&lt;&gt;0),"Leaver",IF(OR(D43="",D43&gt;$L$11,($L$11-7)&lt;$K$9),0,(E43+1-D43)/7-1))</f>
        <v>0</v>
      </c>
      <c r="AC43" s="275">
        <f>IF(AND((F43-WEEKDAY(F43,'Sch A. Input'!$ED$56)+7)&lt;E43,F43&lt;&gt;0),"Leaver",IFERROR(IF((V43/$AB43*$M$9+W43+G43)&gt;900000,"YES","NO"),0))</f>
        <v>0</v>
      </c>
      <c r="AD43" s="232">
        <f>IF(AND((F43-WEEKDAY(F43,'Sch A. Input'!$ED$56)+7)&lt;E43,F43&lt;&gt;0),"Leaver",IFERROR(IF(AC43="Yes",MIN(1/(H43/X43)*AA43,AA43),(SUMPRODUCT(--((MIN(Z43,900000))&gt;$C$9:$C$12),((MIN(Z43,900000))-$C$9:$C$12),$H$9:$H$12))-((1-(AB43/52))*(SUMPRODUCT(--((MIN(Y43,900000))&gt;$C$9:$C$12),((MIN(Y43,900000))-$C$9:$C$12),$H$9:$H$12)))),0))</f>
        <v>0</v>
      </c>
      <c r="AE43" s="173">
        <f>IF(AND((F43-WEEKDAY(F43,'Sch A. Input'!$ED$56)+7)&lt;E43,F43&lt;&gt;0),"Leaver",IFERROR(AD43/X43,0))</f>
        <v>0</v>
      </c>
      <c r="AF43" s="174">
        <f>IF(AND((F43-WEEKDAY(F43,'Sch A. Input'!$ED$56)+7)&lt;E43,F43&lt;&gt;0),"Leaver",T43-AD43)</f>
        <v>0</v>
      </c>
      <c r="AG43" s="94">
        <f t="shared" si="10"/>
        <v>0</v>
      </c>
      <c r="BK43" s="2"/>
      <c r="BL43" s="2"/>
      <c r="BM43" s="2"/>
      <c r="BN43" s="2"/>
      <c r="BO43" s="2"/>
      <c r="BP43" s="2"/>
      <c r="CI43"/>
      <c r="CJ43"/>
      <c r="CK43"/>
      <c r="CL43"/>
      <c r="CM43"/>
    </row>
    <row r="44" spans="2:91" x14ac:dyDescent="0.25">
      <c r="B44" s="70" t="str">
        <f>IF('Sch A. Input'!B42="","",'Sch A. Input'!B42)</f>
        <v/>
      </c>
      <c r="C44" s="75" t="str">
        <f>IF('Sch A. Input'!C42="","",'Sch A. Input'!C42)</f>
        <v/>
      </c>
      <c r="D44" s="71" t="str">
        <f>IF('Sch A. Input'!D42="","",'Sch A. Input'!D42)</f>
        <v/>
      </c>
      <c r="E44" s="71">
        <f>'Sch A. Input'!E42</f>
        <v>42917</v>
      </c>
      <c r="F44" s="71">
        <f>'Sch A. Input'!F42</f>
        <v>0</v>
      </c>
      <c r="G44" s="231">
        <f>'Sch A. Input'!G42</f>
        <v>0</v>
      </c>
      <c r="H44" s="231">
        <f>+IF('Sch A. Input'!D42="",0,MAX($D$12-G44,0))</f>
        <v>0</v>
      </c>
      <c r="I44" s="233">
        <f>SUMIFS('Sch A. Input'!I42:DX42,'Sch A. Input'!$I$13:$DX$13,$L$11,'Sch A. Input'!$I$14:$DX$14,"Recurring")</f>
        <v>0</v>
      </c>
      <c r="J44" s="233">
        <f>SUMIFS('Sch A. Input'!I42:DX42,'Sch A. Input'!$I$13:$DX$13,$L$11,'Sch A. Input'!$I$14:$DX$14,"One-time")</f>
        <v>0</v>
      </c>
      <c r="K44" s="234">
        <f t="shared" si="17"/>
        <v>0</v>
      </c>
      <c r="L44" s="235">
        <f>SUMIFS('Sch A. Input'!I42:DX42,'Sch A. Input'!$I$14:$DX$14,"Recurring",'Sch A. Input'!$I$13:$DX$13,"&lt;="&amp;'Sch D. Workings'!$L$11)</f>
        <v>0</v>
      </c>
      <c r="M44" s="235">
        <f>SUMIFS('Sch A. Input'!I42:DX42,'Sch A. Input'!$I$14:$DX$14,"One-time",'Sch A. Input'!$I$13:$DX$13,"&lt;="&amp;'Sch D. Workings'!$L$11)</f>
        <v>0</v>
      </c>
      <c r="N44" s="236">
        <f t="shared" si="18"/>
        <v>0</v>
      </c>
      <c r="O44" s="235">
        <f t="shared" si="6"/>
        <v>0</v>
      </c>
      <c r="P44" s="235">
        <f t="shared" si="19"/>
        <v>0</v>
      </c>
      <c r="Q44" s="235">
        <f t="shared" si="7"/>
        <v>0</v>
      </c>
      <c r="R44" s="268">
        <f t="shared" si="12"/>
        <v>0</v>
      </c>
      <c r="S44" s="278">
        <f t="shared" si="8"/>
        <v>0</v>
      </c>
      <c r="T44" s="238">
        <f t="shared" si="13"/>
        <v>0</v>
      </c>
      <c r="U44" s="97">
        <f t="shared" si="9"/>
        <v>0</v>
      </c>
      <c r="V44" s="244">
        <f>IF(AND((F44-WEEKDAY(F44,'Sch A. Input'!$ED$56)+7)&lt;E44,F44&lt;&gt;0),"Leaver",L44-I44)</f>
        <v>0</v>
      </c>
      <c r="W44" s="244">
        <f>IF(AND((F44-WEEKDAY(F44,'Sch A. Input'!$ED$56)+7)&lt;E44,F44&lt;&gt;0),"Leaver",M44-J44)</f>
        <v>0</v>
      </c>
      <c r="X44" s="245">
        <f>IF(AND((F44-WEEKDAY(F44,'Sch A. Input'!$ED$56)+7)&lt;E44,F44&lt;&gt;0),"Leaver",N44-K44)</f>
        <v>0</v>
      </c>
      <c r="Y44" s="245">
        <f>IF(AND((F44-WEEKDAY(F44,'Sch A. Input'!$ED$56)+7)&lt;E44,F44&lt;&gt;0),"Leaver",IFERROR(V44/AB44*52,0))</f>
        <v>0</v>
      </c>
      <c r="Z44" s="245">
        <f>IF(AND((F44-WEEKDAY(F44,'Sch A. Input'!$ED$56)+7)&lt;E44,F44&lt;&gt;0),"Leaver",Y44+W44)</f>
        <v>0</v>
      </c>
      <c r="AA44" s="274">
        <f>IF(AND((F44-WEEKDAY(F44,'Sch A. Input'!$ED$56)+7)&lt;E44,F44&lt;&gt;0),"Leaver",IFERROR(H44*(SUMPRODUCT(--((MIN(Z44,900000))&gt;$C$9:$C$12),((MIN(Z44,900000))-$C$9:$C$12),$H$9:$H$12))/MIN(Z44,900000),0))</f>
        <v>0</v>
      </c>
      <c r="AB44" s="274">
        <f>IF(AND((F44-WEEKDAY(F44,'Sch A. Input'!$ED$56)+7)&lt;E44,F44&lt;&gt;0),"Leaver",IF(OR(D44="",D44&gt;$L$11,($L$11-7)&lt;$K$9),0,(E44+1-D44)/7-1))</f>
        <v>0</v>
      </c>
      <c r="AC44" s="275">
        <f>IF(AND((F44-WEEKDAY(F44,'Sch A. Input'!$ED$56)+7)&lt;E44,F44&lt;&gt;0),"Leaver",IFERROR(IF((V44/$AB44*$M$9+W44+G44)&gt;900000,"YES","NO"),0))</f>
        <v>0</v>
      </c>
      <c r="AD44" s="232">
        <f>IF(AND((F44-WEEKDAY(F44,'Sch A. Input'!$ED$56)+7)&lt;E44,F44&lt;&gt;0),"Leaver",IFERROR(IF(AC44="Yes",MIN(1/(H44/X44)*AA44,AA44),(SUMPRODUCT(--((MIN(Z44,900000))&gt;$C$9:$C$12),((MIN(Z44,900000))-$C$9:$C$12),$H$9:$H$12))-((1-(AB44/52))*(SUMPRODUCT(--((MIN(Y44,900000))&gt;$C$9:$C$12),((MIN(Y44,900000))-$C$9:$C$12),$H$9:$H$12)))),0))</f>
        <v>0</v>
      </c>
      <c r="AE44" s="173">
        <f>IF(AND((F44-WEEKDAY(F44,'Sch A. Input'!$ED$56)+7)&lt;E44,F44&lt;&gt;0),"Leaver",IFERROR(AD44/X44,0))</f>
        <v>0</v>
      </c>
      <c r="AF44" s="174">
        <f>IF(AND((F44-WEEKDAY(F44,'Sch A. Input'!$ED$56)+7)&lt;E44,F44&lt;&gt;0),"Leaver",T44-AD44)</f>
        <v>0</v>
      </c>
      <c r="AG44" s="94">
        <f t="shared" si="10"/>
        <v>0</v>
      </c>
      <c r="BK44" s="2"/>
      <c r="BL44" s="2"/>
      <c r="BM44" s="2"/>
      <c r="BN44" s="2"/>
      <c r="BO44" s="2"/>
      <c r="BP44" s="2"/>
      <c r="CI44"/>
      <c r="CJ44"/>
      <c r="CK44"/>
      <c r="CL44"/>
      <c r="CM44"/>
    </row>
    <row r="45" spans="2:91" x14ac:dyDescent="0.25">
      <c r="B45" s="70" t="str">
        <f>IF('Sch A. Input'!B43="","",'Sch A. Input'!B43)</f>
        <v/>
      </c>
      <c r="C45" s="75" t="str">
        <f>IF('Sch A. Input'!C43="","",'Sch A. Input'!C43)</f>
        <v/>
      </c>
      <c r="D45" s="71" t="str">
        <f>IF('Sch A. Input'!D43="","",'Sch A. Input'!D43)</f>
        <v/>
      </c>
      <c r="E45" s="71">
        <f>'Sch A. Input'!E43</f>
        <v>42917</v>
      </c>
      <c r="F45" s="71">
        <f>'Sch A. Input'!F43</f>
        <v>0</v>
      </c>
      <c r="G45" s="231">
        <f>'Sch A. Input'!G43</f>
        <v>0</v>
      </c>
      <c r="H45" s="231">
        <f>+IF('Sch A. Input'!D43="",0,MAX($D$12-G45,0))</f>
        <v>0</v>
      </c>
      <c r="I45" s="233">
        <f>SUMIFS('Sch A. Input'!I43:DX43,'Sch A. Input'!$I$13:$DX$13,$L$11,'Sch A. Input'!$I$14:$DX$14,"Recurring")</f>
        <v>0</v>
      </c>
      <c r="J45" s="233">
        <f>SUMIFS('Sch A. Input'!I43:DX43,'Sch A. Input'!$I$13:$DX$13,$L$11,'Sch A. Input'!$I$14:$DX$14,"One-time")</f>
        <v>0</v>
      </c>
      <c r="K45" s="234">
        <f t="shared" si="17"/>
        <v>0</v>
      </c>
      <c r="L45" s="235">
        <f>SUMIFS('Sch A. Input'!I43:DX43,'Sch A. Input'!$I$14:$DX$14,"Recurring",'Sch A. Input'!$I$13:$DX$13,"&lt;="&amp;'Sch D. Workings'!$L$11)</f>
        <v>0</v>
      </c>
      <c r="M45" s="235">
        <f>SUMIFS('Sch A. Input'!I43:DX43,'Sch A. Input'!$I$14:$DX$14,"One-time",'Sch A. Input'!$I$13:$DX$13,"&lt;="&amp;'Sch D. Workings'!$L$11)</f>
        <v>0</v>
      </c>
      <c r="N45" s="236">
        <f t="shared" si="18"/>
        <v>0</v>
      </c>
      <c r="O45" s="235">
        <f t="shared" si="6"/>
        <v>0</v>
      </c>
      <c r="P45" s="235">
        <f t="shared" si="19"/>
        <v>0</v>
      </c>
      <c r="Q45" s="235">
        <f t="shared" si="7"/>
        <v>0</v>
      </c>
      <c r="R45" s="268">
        <f t="shared" si="12"/>
        <v>0</v>
      </c>
      <c r="S45" s="278">
        <f t="shared" si="8"/>
        <v>0</v>
      </c>
      <c r="T45" s="238">
        <f t="shared" si="13"/>
        <v>0</v>
      </c>
      <c r="U45" s="97">
        <f t="shared" si="9"/>
        <v>0</v>
      </c>
      <c r="V45" s="244">
        <f>IF(AND((F45-WEEKDAY(F45,'Sch A. Input'!$ED$56)+7)&lt;E45,F45&lt;&gt;0),"Leaver",L45-I45)</f>
        <v>0</v>
      </c>
      <c r="W45" s="244">
        <f>IF(AND((F45-WEEKDAY(F45,'Sch A. Input'!$ED$56)+7)&lt;E45,F45&lt;&gt;0),"Leaver",M45-J45)</f>
        <v>0</v>
      </c>
      <c r="X45" s="245">
        <f>IF(AND((F45-WEEKDAY(F45,'Sch A. Input'!$ED$56)+7)&lt;E45,F45&lt;&gt;0),"Leaver",N45-K45)</f>
        <v>0</v>
      </c>
      <c r="Y45" s="245">
        <f>IF(AND((F45-WEEKDAY(F45,'Sch A. Input'!$ED$56)+7)&lt;E45,F45&lt;&gt;0),"Leaver",IFERROR(V45/AB45*52,0))</f>
        <v>0</v>
      </c>
      <c r="Z45" s="245">
        <f>IF(AND((F45-WEEKDAY(F45,'Sch A. Input'!$ED$56)+7)&lt;E45,F45&lt;&gt;0),"Leaver",Y45+W45)</f>
        <v>0</v>
      </c>
      <c r="AA45" s="274">
        <f>IF(AND((F45-WEEKDAY(F45,'Sch A. Input'!$ED$56)+7)&lt;E45,F45&lt;&gt;0),"Leaver",IFERROR(H45*(SUMPRODUCT(--((MIN(Z45,900000))&gt;$C$9:$C$12),((MIN(Z45,900000))-$C$9:$C$12),$H$9:$H$12))/MIN(Z45,900000),0))</f>
        <v>0</v>
      </c>
      <c r="AB45" s="274">
        <f>IF(AND((F45-WEEKDAY(F45,'Sch A. Input'!$ED$56)+7)&lt;E45,F45&lt;&gt;0),"Leaver",IF(OR(D45="",D45&gt;$L$11,($L$11-7)&lt;$K$9),0,(E45+1-D45)/7-1))</f>
        <v>0</v>
      </c>
      <c r="AC45" s="275">
        <f>IF(AND((F45-WEEKDAY(F45,'Sch A. Input'!$ED$56)+7)&lt;E45,F45&lt;&gt;0),"Leaver",IFERROR(IF((V45/$AB45*$M$9+W45+G45)&gt;900000,"YES","NO"),0))</f>
        <v>0</v>
      </c>
      <c r="AD45" s="232">
        <f>IF(AND((F45-WEEKDAY(F45,'Sch A. Input'!$ED$56)+7)&lt;E45,F45&lt;&gt;0),"Leaver",IFERROR(IF(AC45="Yes",MIN(1/(H45/X45)*AA45,AA45),(SUMPRODUCT(--((MIN(Z45,900000))&gt;$C$9:$C$12),((MIN(Z45,900000))-$C$9:$C$12),$H$9:$H$12))-((1-(AB45/52))*(SUMPRODUCT(--((MIN(Y45,900000))&gt;$C$9:$C$12),((MIN(Y45,900000))-$C$9:$C$12),$H$9:$H$12)))),0))</f>
        <v>0</v>
      </c>
      <c r="AE45" s="173">
        <f>IF(AND((F45-WEEKDAY(F45,'Sch A. Input'!$ED$56)+7)&lt;E45,F45&lt;&gt;0),"Leaver",IFERROR(AD45/X45,0))</f>
        <v>0</v>
      </c>
      <c r="AF45" s="174">
        <f>IF(AND((F45-WEEKDAY(F45,'Sch A. Input'!$ED$56)+7)&lt;E45,F45&lt;&gt;0),"Leaver",T45-AD45)</f>
        <v>0</v>
      </c>
      <c r="AG45" s="94">
        <f t="shared" si="10"/>
        <v>0</v>
      </c>
      <c r="BK45" s="2"/>
      <c r="BL45" s="2"/>
      <c r="BM45" s="2"/>
      <c r="BN45" s="2"/>
      <c r="BO45" s="2"/>
      <c r="BP45" s="2"/>
      <c r="CI45"/>
      <c r="CJ45"/>
      <c r="CK45"/>
      <c r="CL45"/>
      <c r="CM45"/>
    </row>
    <row r="46" spans="2:91" x14ac:dyDescent="0.25">
      <c r="B46" s="70" t="str">
        <f>IF('Sch A. Input'!B44="","",'Sch A. Input'!B44)</f>
        <v/>
      </c>
      <c r="C46" s="75" t="str">
        <f>IF('Sch A. Input'!C44="","",'Sch A. Input'!C44)</f>
        <v/>
      </c>
      <c r="D46" s="71" t="str">
        <f>IF('Sch A. Input'!D44="","",'Sch A. Input'!D44)</f>
        <v/>
      </c>
      <c r="E46" s="71">
        <f>'Sch A. Input'!E44</f>
        <v>42917</v>
      </c>
      <c r="F46" s="71">
        <f>'Sch A. Input'!F44</f>
        <v>0</v>
      </c>
      <c r="G46" s="231">
        <f>'Sch A. Input'!G44</f>
        <v>0</v>
      </c>
      <c r="H46" s="231">
        <f>+IF('Sch A. Input'!D44="",0,MAX($D$12-G46,0))</f>
        <v>0</v>
      </c>
      <c r="I46" s="233">
        <f>SUMIFS('Sch A. Input'!I44:DX44,'Sch A. Input'!$I$13:$DX$13,$L$11,'Sch A. Input'!$I$14:$DX$14,"Recurring")</f>
        <v>0</v>
      </c>
      <c r="J46" s="233">
        <f>SUMIFS('Sch A. Input'!I44:DX44,'Sch A. Input'!$I$13:$DX$13,$L$11,'Sch A. Input'!$I$14:$DX$14,"One-time")</f>
        <v>0</v>
      </c>
      <c r="K46" s="234">
        <f t="shared" si="17"/>
        <v>0</v>
      </c>
      <c r="L46" s="235">
        <f>SUMIFS('Sch A. Input'!I44:DX44,'Sch A. Input'!$I$14:$DX$14,"Recurring",'Sch A. Input'!$I$13:$DX$13,"&lt;="&amp;'Sch D. Workings'!$L$11)</f>
        <v>0</v>
      </c>
      <c r="M46" s="235">
        <f>SUMIFS('Sch A. Input'!I44:DX44,'Sch A. Input'!$I$14:$DX$14,"One-time",'Sch A. Input'!$I$13:$DX$13,"&lt;="&amp;'Sch D. Workings'!$L$11)</f>
        <v>0</v>
      </c>
      <c r="N46" s="236">
        <f t="shared" si="18"/>
        <v>0</v>
      </c>
      <c r="O46" s="235">
        <f t="shared" si="6"/>
        <v>0</v>
      </c>
      <c r="P46" s="235">
        <f t="shared" si="19"/>
        <v>0</v>
      </c>
      <c r="Q46" s="235">
        <f t="shared" si="7"/>
        <v>0</v>
      </c>
      <c r="R46" s="268">
        <f t="shared" si="12"/>
        <v>0</v>
      </c>
      <c r="S46" s="278">
        <f t="shared" si="8"/>
        <v>0</v>
      </c>
      <c r="T46" s="238">
        <f t="shared" si="13"/>
        <v>0</v>
      </c>
      <c r="U46" s="97">
        <f t="shared" si="9"/>
        <v>0</v>
      </c>
      <c r="V46" s="244">
        <f>IF(AND((F46-WEEKDAY(F46,'Sch A. Input'!$ED$56)+7)&lt;E46,F46&lt;&gt;0),"Leaver",L46-I46)</f>
        <v>0</v>
      </c>
      <c r="W46" s="244">
        <f>IF(AND((F46-WEEKDAY(F46,'Sch A. Input'!$ED$56)+7)&lt;E46,F46&lt;&gt;0),"Leaver",M46-J46)</f>
        <v>0</v>
      </c>
      <c r="X46" s="245">
        <f>IF(AND((F46-WEEKDAY(F46,'Sch A. Input'!$ED$56)+7)&lt;E46,F46&lt;&gt;0),"Leaver",N46-K46)</f>
        <v>0</v>
      </c>
      <c r="Y46" s="245">
        <f>IF(AND((F46-WEEKDAY(F46,'Sch A. Input'!$ED$56)+7)&lt;E46,F46&lt;&gt;0),"Leaver",IFERROR(V46/AB46*52,0))</f>
        <v>0</v>
      </c>
      <c r="Z46" s="245">
        <f>IF(AND((F46-WEEKDAY(F46,'Sch A. Input'!$ED$56)+7)&lt;E46,F46&lt;&gt;0),"Leaver",Y46+W46)</f>
        <v>0</v>
      </c>
      <c r="AA46" s="274">
        <f>IF(AND((F46-WEEKDAY(F46,'Sch A. Input'!$ED$56)+7)&lt;E46,F46&lt;&gt;0),"Leaver",IFERROR(H46*(SUMPRODUCT(--((MIN(Z46,900000))&gt;$C$9:$C$12),((MIN(Z46,900000))-$C$9:$C$12),$H$9:$H$12))/MIN(Z46,900000),0))</f>
        <v>0</v>
      </c>
      <c r="AB46" s="274">
        <f>IF(AND((F46-WEEKDAY(F46,'Sch A. Input'!$ED$56)+7)&lt;E46,F46&lt;&gt;0),"Leaver",IF(OR(D46="",D46&gt;$L$11,($L$11-7)&lt;$K$9),0,(E46+1-D46)/7-1))</f>
        <v>0</v>
      </c>
      <c r="AC46" s="275">
        <f>IF(AND((F46-WEEKDAY(F46,'Sch A. Input'!$ED$56)+7)&lt;E46,F46&lt;&gt;0),"Leaver",IFERROR(IF((V46/$AB46*$M$9+W46+G46)&gt;900000,"YES","NO"),0))</f>
        <v>0</v>
      </c>
      <c r="AD46" s="232">
        <f>IF(AND((F46-WEEKDAY(F46,'Sch A. Input'!$ED$56)+7)&lt;E46,F46&lt;&gt;0),"Leaver",IFERROR(IF(AC46="Yes",MIN(1/(H46/X46)*AA46,AA46),(SUMPRODUCT(--((MIN(Z46,900000))&gt;$C$9:$C$12),((MIN(Z46,900000))-$C$9:$C$12),$H$9:$H$12))-((1-(AB46/52))*(SUMPRODUCT(--((MIN(Y46,900000))&gt;$C$9:$C$12),((MIN(Y46,900000))-$C$9:$C$12),$H$9:$H$12)))),0))</f>
        <v>0</v>
      </c>
      <c r="AE46" s="173">
        <f>IF(AND((F46-WEEKDAY(F46,'Sch A. Input'!$ED$56)+7)&lt;E46,F46&lt;&gt;0),"Leaver",IFERROR(AD46/X46,0))</f>
        <v>0</v>
      </c>
      <c r="AF46" s="174">
        <f>IF(AND((F46-WEEKDAY(F46,'Sch A. Input'!$ED$56)+7)&lt;E46,F46&lt;&gt;0),"Leaver",T46-AD46)</f>
        <v>0</v>
      </c>
      <c r="AG46" s="94">
        <f t="shared" si="10"/>
        <v>0</v>
      </c>
      <c r="BK46" s="2"/>
      <c r="BL46" s="2"/>
      <c r="BM46" s="2"/>
      <c r="BN46" s="2"/>
      <c r="BO46" s="2"/>
      <c r="BP46" s="2"/>
      <c r="CI46"/>
      <c r="CJ46"/>
      <c r="CK46"/>
      <c r="CL46"/>
      <c r="CM46"/>
    </row>
    <row r="47" spans="2:91" x14ac:dyDescent="0.25">
      <c r="B47" s="70" t="str">
        <f>IF('Sch A. Input'!B45="","",'Sch A. Input'!B45)</f>
        <v/>
      </c>
      <c r="C47" s="75" t="str">
        <f>IF('Sch A. Input'!C45="","",'Sch A. Input'!C45)</f>
        <v/>
      </c>
      <c r="D47" s="71" t="str">
        <f>IF('Sch A. Input'!D45="","",'Sch A. Input'!D45)</f>
        <v/>
      </c>
      <c r="E47" s="71">
        <f>'Sch A. Input'!E45</f>
        <v>42917</v>
      </c>
      <c r="F47" s="71">
        <f>'Sch A. Input'!F45</f>
        <v>0</v>
      </c>
      <c r="G47" s="231">
        <f>'Sch A. Input'!G45</f>
        <v>0</v>
      </c>
      <c r="H47" s="231">
        <f>+IF('Sch A. Input'!D45="",0,MAX($D$12-G47,0))</f>
        <v>0</v>
      </c>
      <c r="I47" s="233">
        <f>SUMIFS('Sch A. Input'!I45:DX45,'Sch A. Input'!$I$13:$DX$13,$L$11,'Sch A. Input'!$I$14:$DX$14,"Recurring")</f>
        <v>0</v>
      </c>
      <c r="J47" s="233">
        <f>SUMIFS('Sch A. Input'!I45:DX45,'Sch A. Input'!$I$13:$DX$13,$L$11,'Sch A. Input'!$I$14:$DX$14,"One-time")</f>
        <v>0</v>
      </c>
      <c r="K47" s="234">
        <f t="shared" si="17"/>
        <v>0</v>
      </c>
      <c r="L47" s="235">
        <f>SUMIFS('Sch A. Input'!I45:DX45,'Sch A. Input'!$I$14:$DX$14,"Recurring",'Sch A. Input'!$I$13:$DX$13,"&lt;="&amp;'Sch D. Workings'!$L$11)</f>
        <v>0</v>
      </c>
      <c r="M47" s="235">
        <f>SUMIFS('Sch A. Input'!I45:DX45,'Sch A. Input'!$I$14:$DX$14,"One-time",'Sch A. Input'!$I$13:$DX$13,"&lt;="&amp;'Sch D. Workings'!$L$11)</f>
        <v>0</v>
      </c>
      <c r="N47" s="236">
        <f t="shared" si="18"/>
        <v>0</v>
      </c>
      <c r="O47" s="235">
        <f t="shared" si="6"/>
        <v>0</v>
      </c>
      <c r="P47" s="235">
        <f t="shared" si="19"/>
        <v>0</v>
      </c>
      <c r="Q47" s="235">
        <f t="shared" si="7"/>
        <v>0</v>
      </c>
      <c r="R47" s="268">
        <f t="shared" si="12"/>
        <v>0</v>
      </c>
      <c r="S47" s="278">
        <f t="shared" si="8"/>
        <v>0</v>
      </c>
      <c r="T47" s="238">
        <f t="shared" si="13"/>
        <v>0</v>
      </c>
      <c r="U47" s="97">
        <f t="shared" si="9"/>
        <v>0</v>
      </c>
      <c r="V47" s="244">
        <f>IF(AND((F47-WEEKDAY(F47,'Sch A. Input'!$ED$56)+7)&lt;E47,F47&lt;&gt;0),"Leaver",L47-I47)</f>
        <v>0</v>
      </c>
      <c r="W47" s="244">
        <f>IF(AND((F47-WEEKDAY(F47,'Sch A. Input'!$ED$56)+7)&lt;E47,F47&lt;&gt;0),"Leaver",M47-J47)</f>
        <v>0</v>
      </c>
      <c r="X47" s="245">
        <f>IF(AND((F47-WEEKDAY(F47,'Sch A. Input'!$ED$56)+7)&lt;E47,F47&lt;&gt;0),"Leaver",N47-K47)</f>
        <v>0</v>
      </c>
      <c r="Y47" s="245">
        <f>IF(AND((F47-WEEKDAY(F47,'Sch A. Input'!$ED$56)+7)&lt;E47,F47&lt;&gt;0),"Leaver",IFERROR(V47/AB47*52,0))</f>
        <v>0</v>
      </c>
      <c r="Z47" s="245">
        <f>IF(AND((F47-WEEKDAY(F47,'Sch A. Input'!$ED$56)+7)&lt;E47,F47&lt;&gt;0),"Leaver",Y47+W47)</f>
        <v>0</v>
      </c>
      <c r="AA47" s="274">
        <f>IF(AND((F47-WEEKDAY(F47,'Sch A. Input'!$ED$56)+7)&lt;E47,F47&lt;&gt;0),"Leaver",IFERROR(H47*(SUMPRODUCT(--((MIN(Z47,900000))&gt;$C$9:$C$12),((MIN(Z47,900000))-$C$9:$C$12),$H$9:$H$12))/MIN(Z47,900000),0))</f>
        <v>0</v>
      </c>
      <c r="AB47" s="274">
        <f>IF(AND((F47-WEEKDAY(F47,'Sch A. Input'!$ED$56)+7)&lt;E47,F47&lt;&gt;0),"Leaver",IF(OR(D47="",D47&gt;$L$11,($L$11-7)&lt;$K$9),0,(E47+1-D47)/7-1))</f>
        <v>0</v>
      </c>
      <c r="AC47" s="275">
        <f>IF(AND((F47-WEEKDAY(F47,'Sch A. Input'!$ED$56)+7)&lt;E47,F47&lt;&gt;0),"Leaver",IFERROR(IF((V47/$AB47*$M$9+W47+G47)&gt;900000,"YES","NO"),0))</f>
        <v>0</v>
      </c>
      <c r="AD47" s="232">
        <f>IF(AND((F47-WEEKDAY(F47,'Sch A. Input'!$ED$56)+7)&lt;E47,F47&lt;&gt;0),"Leaver",IFERROR(IF(AC47="Yes",MIN(1/(H47/X47)*AA47,AA47),(SUMPRODUCT(--((MIN(Z47,900000))&gt;$C$9:$C$12),((MIN(Z47,900000))-$C$9:$C$12),$H$9:$H$12))-((1-(AB47/52))*(SUMPRODUCT(--((MIN(Y47,900000))&gt;$C$9:$C$12),((MIN(Y47,900000))-$C$9:$C$12),$H$9:$H$12)))),0))</f>
        <v>0</v>
      </c>
      <c r="AE47" s="173">
        <f>IF(AND((F47-WEEKDAY(F47,'Sch A. Input'!$ED$56)+7)&lt;E47,F47&lt;&gt;0),"Leaver",IFERROR(AD47/X47,0))</f>
        <v>0</v>
      </c>
      <c r="AF47" s="174">
        <f>IF(AND((F47-WEEKDAY(F47,'Sch A. Input'!$ED$56)+7)&lt;E47,F47&lt;&gt;0),"Leaver",T47-AD47)</f>
        <v>0</v>
      </c>
      <c r="AG47" s="94">
        <f t="shared" si="10"/>
        <v>0</v>
      </c>
      <c r="BK47" s="2"/>
      <c r="BL47" s="2"/>
      <c r="BM47" s="2"/>
      <c r="BN47" s="2"/>
      <c r="BO47" s="2"/>
      <c r="BP47" s="2"/>
      <c r="CI47"/>
      <c r="CJ47"/>
      <c r="CK47"/>
      <c r="CL47"/>
      <c r="CM47"/>
    </row>
    <row r="48" spans="2:91" x14ac:dyDescent="0.25">
      <c r="B48" s="70" t="str">
        <f>IF('Sch A. Input'!B46="","",'Sch A. Input'!B46)</f>
        <v/>
      </c>
      <c r="C48" s="75" t="str">
        <f>IF('Sch A. Input'!C46="","",'Sch A. Input'!C46)</f>
        <v/>
      </c>
      <c r="D48" s="71" t="str">
        <f>IF('Sch A. Input'!D46="","",'Sch A. Input'!D46)</f>
        <v/>
      </c>
      <c r="E48" s="71">
        <f>'Sch A. Input'!E46</f>
        <v>42917</v>
      </c>
      <c r="F48" s="71">
        <f>'Sch A. Input'!F46</f>
        <v>0</v>
      </c>
      <c r="G48" s="231">
        <f>'Sch A. Input'!G46</f>
        <v>0</v>
      </c>
      <c r="H48" s="231">
        <f>+IF('Sch A. Input'!D46="",0,MAX($D$12-G48,0))</f>
        <v>0</v>
      </c>
      <c r="I48" s="233">
        <f>SUMIFS('Sch A. Input'!I46:DX46,'Sch A. Input'!$I$13:$DX$13,$L$11,'Sch A. Input'!$I$14:$DX$14,"Recurring")</f>
        <v>0</v>
      </c>
      <c r="J48" s="233">
        <f>SUMIFS('Sch A. Input'!I46:DX46,'Sch A. Input'!$I$13:$DX$13,$L$11,'Sch A. Input'!$I$14:$DX$14,"One-time")</f>
        <v>0</v>
      </c>
      <c r="K48" s="234">
        <f t="shared" si="17"/>
        <v>0</v>
      </c>
      <c r="L48" s="235">
        <f>SUMIFS('Sch A. Input'!I46:DX46,'Sch A. Input'!$I$14:$DX$14,"Recurring",'Sch A. Input'!$I$13:$DX$13,"&lt;="&amp;'Sch D. Workings'!$L$11)</f>
        <v>0</v>
      </c>
      <c r="M48" s="235">
        <f>SUMIFS('Sch A. Input'!I46:DX46,'Sch A. Input'!$I$14:$DX$14,"One-time",'Sch A. Input'!$I$13:$DX$13,"&lt;="&amp;'Sch D. Workings'!$L$11)</f>
        <v>0</v>
      </c>
      <c r="N48" s="236">
        <f t="shared" si="18"/>
        <v>0</v>
      </c>
      <c r="O48" s="235">
        <f t="shared" si="6"/>
        <v>0</v>
      </c>
      <c r="P48" s="235">
        <f t="shared" si="19"/>
        <v>0</v>
      </c>
      <c r="Q48" s="235">
        <f t="shared" si="7"/>
        <v>0</v>
      </c>
      <c r="R48" s="268">
        <f t="shared" si="12"/>
        <v>0</v>
      </c>
      <c r="S48" s="278">
        <f t="shared" si="8"/>
        <v>0</v>
      </c>
      <c r="T48" s="238">
        <f t="shared" si="13"/>
        <v>0</v>
      </c>
      <c r="U48" s="97">
        <f t="shared" si="9"/>
        <v>0</v>
      </c>
      <c r="V48" s="244">
        <f>IF(AND((F48-WEEKDAY(F48,'Sch A. Input'!$ED$56)+7)&lt;E48,F48&lt;&gt;0),"Leaver",L48-I48)</f>
        <v>0</v>
      </c>
      <c r="W48" s="244">
        <f>IF(AND((F48-WEEKDAY(F48,'Sch A. Input'!$ED$56)+7)&lt;E48,F48&lt;&gt;0),"Leaver",M48-J48)</f>
        <v>0</v>
      </c>
      <c r="X48" s="245">
        <f>IF(AND((F48-WEEKDAY(F48,'Sch A. Input'!$ED$56)+7)&lt;E48,F48&lt;&gt;0),"Leaver",N48-K48)</f>
        <v>0</v>
      </c>
      <c r="Y48" s="245">
        <f>IF(AND((F48-WEEKDAY(F48,'Sch A. Input'!$ED$56)+7)&lt;E48,F48&lt;&gt;0),"Leaver",IFERROR(V48/AB48*52,0))</f>
        <v>0</v>
      </c>
      <c r="Z48" s="245">
        <f>IF(AND((F48-WEEKDAY(F48,'Sch A. Input'!$ED$56)+7)&lt;E48,F48&lt;&gt;0),"Leaver",Y48+W48)</f>
        <v>0</v>
      </c>
      <c r="AA48" s="274">
        <f>IF(AND((F48-WEEKDAY(F48,'Sch A. Input'!$ED$56)+7)&lt;E48,F48&lt;&gt;0),"Leaver",IFERROR(H48*(SUMPRODUCT(--((MIN(Z48,900000))&gt;$C$9:$C$12),((MIN(Z48,900000))-$C$9:$C$12),$H$9:$H$12))/MIN(Z48,900000),0))</f>
        <v>0</v>
      </c>
      <c r="AB48" s="274">
        <f>IF(AND((F48-WEEKDAY(F48,'Sch A. Input'!$ED$56)+7)&lt;E48,F48&lt;&gt;0),"Leaver",IF(OR(D48="",D48&gt;$L$11,($L$11-7)&lt;$K$9),0,(E48+1-D48)/7-1))</f>
        <v>0</v>
      </c>
      <c r="AC48" s="275">
        <f>IF(AND((F48-WEEKDAY(F48,'Sch A. Input'!$ED$56)+7)&lt;E48,F48&lt;&gt;0),"Leaver",IFERROR(IF((V48/$AB48*$M$9+W48+G48)&gt;900000,"YES","NO"),0))</f>
        <v>0</v>
      </c>
      <c r="AD48" s="232">
        <f>IF(AND((F48-WEEKDAY(F48,'Sch A. Input'!$ED$56)+7)&lt;E48,F48&lt;&gt;0),"Leaver",IFERROR(IF(AC48="Yes",MIN(1/(H48/X48)*AA48,AA48),(SUMPRODUCT(--((MIN(Z48,900000))&gt;$C$9:$C$12),((MIN(Z48,900000))-$C$9:$C$12),$H$9:$H$12))-((1-(AB48/52))*(SUMPRODUCT(--((MIN(Y48,900000))&gt;$C$9:$C$12),((MIN(Y48,900000))-$C$9:$C$12),$H$9:$H$12)))),0))</f>
        <v>0</v>
      </c>
      <c r="AE48" s="173">
        <f>IF(AND((F48-WEEKDAY(F48,'Sch A. Input'!$ED$56)+7)&lt;E48,F48&lt;&gt;0),"Leaver",IFERROR(AD48/X48,0))</f>
        <v>0</v>
      </c>
      <c r="AF48" s="174">
        <f>IF(AND((F48-WEEKDAY(F48,'Sch A. Input'!$ED$56)+7)&lt;E48,F48&lt;&gt;0),"Leaver",T48-AD48)</f>
        <v>0</v>
      </c>
      <c r="AG48" s="94">
        <f t="shared" si="10"/>
        <v>0</v>
      </c>
      <c r="BK48" s="2"/>
      <c r="BL48" s="2"/>
      <c r="BM48" s="2"/>
      <c r="BN48" s="2"/>
      <c r="BO48" s="2"/>
      <c r="BP48" s="2"/>
      <c r="CI48"/>
      <c r="CJ48"/>
      <c r="CK48"/>
      <c r="CL48"/>
      <c r="CM48"/>
    </row>
    <row r="49" spans="2:91" x14ac:dyDescent="0.25">
      <c r="B49" s="70" t="str">
        <f>IF('Sch A. Input'!B47="","",'Sch A. Input'!B47)</f>
        <v/>
      </c>
      <c r="C49" s="75" t="str">
        <f>IF('Sch A. Input'!C47="","",'Sch A. Input'!C47)</f>
        <v/>
      </c>
      <c r="D49" s="71" t="str">
        <f>IF('Sch A. Input'!D47="","",'Sch A. Input'!D47)</f>
        <v/>
      </c>
      <c r="E49" s="71">
        <f>'Sch A. Input'!E47</f>
        <v>42917</v>
      </c>
      <c r="F49" s="71">
        <f>'Sch A. Input'!F47</f>
        <v>0</v>
      </c>
      <c r="G49" s="231">
        <f>'Sch A. Input'!G47</f>
        <v>0</v>
      </c>
      <c r="H49" s="231">
        <f>+IF('Sch A. Input'!D47="",0,MAX($D$12-G49,0))</f>
        <v>0</v>
      </c>
      <c r="I49" s="233">
        <f>SUMIFS('Sch A. Input'!I47:DX47,'Sch A. Input'!$I$13:$DX$13,$L$11,'Sch A. Input'!$I$14:$DX$14,"Recurring")</f>
        <v>0</v>
      </c>
      <c r="J49" s="233">
        <f>SUMIFS('Sch A. Input'!I47:DX47,'Sch A. Input'!$I$13:$DX$13,$L$11,'Sch A. Input'!$I$14:$DX$14,"One-time")</f>
        <v>0</v>
      </c>
      <c r="K49" s="234">
        <f t="shared" si="17"/>
        <v>0</v>
      </c>
      <c r="L49" s="235">
        <f>SUMIFS('Sch A. Input'!I47:DX47,'Sch A. Input'!$I$14:$DX$14,"Recurring",'Sch A. Input'!$I$13:$DX$13,"&lt;="&amp;'Sch D. Workings'!$L$11)</f>
        <v>0</v>
      </c>
      <c r="M49" s="235">
        <f>SUMIFS('Sch A. Input'!I47:DX47,'Sch A. Input'!$I$14:$DX$14,"One-time",'Sch A. Input'!$I$13:$DX$13,"&lt;="&amp;'Sch D. Workings'!$L$11)</f>
        <v>0</v>
      </c>
      <c r="N49" s="236">
        <f t="shared" si="18"/>
        <v>0</v>
      </c>
      <c r="O49" s="235">
        <f t="shared" ref="O49:O80" si="20">+IFERROR(L49/$R49*52,0)</f>
        <v>0</v>
      </c>
      <c r="P49" s="235">
        <f t="shared" si="19"/>
        <v>0</v>
      </c>
      <c r="Q49" s="235">
        <f t="shared" ref="Q49:Q80" si="21">IFERROR(H49*(SUMPRODUCT(--((MIN(P49,900000))&gt;$C$9:$C$12),((MIN(P49,900000))-$C$9:$C$12),$H$9:$H$12))/MIN(P49,900000),0)</f>
        <v>0</v>
      </c>
      <c r="R49" s="268">
        <f t="shared" si="12"/>
        <v>0</v>
      </c>
      <c r="S49" s="278">
        <f t="shared" ref="S49:S80" si="22">IFERROR(IF((L49/$R49*$M$9+M49+G49)&gt;900000,"YES","NO"),0)</f>
        <v>0</v>
      </c>
      <c r="T49" s="238">
        <f t="shared" si="13"/>
        <v>0</v>
      </c>
      <c r="U49" s="97">
        <f t="shared" ref="U49:U80" si="23">IFERROR(T49/N49,0)</f>
        <v>0</v>
      </c>
      <c r="V49" s="244">
        <f>IF(AND((F49-WEEKDAY(F49,'Sch A. Input'!$ED$56)+7)&lt;E49,F49&lt;&gt;0),"Leaver",L49-I49)</f>
        <v>0</v>
      </c>
      <c r="W49" s="244">
        <f>IF(AND((F49-WEEKDAY(F49,'Sch A. Input'!$ED$56)+7)&lt;E49,F49&lt;&gt;0),"Leaver",M49-J49)</f>
        <v>0</v>
      </c>
      <c r="X49" s="245">
        <f>IF(AND((F49-WEEKDAY(F49,'Sch A. Input'!$ED$56)+7)&lt;E49,F49&lt;&gt;0),"Leaver",N49-K49)</f>
        <v>0</v>
      </c>
      <c r="Y49" s="245">
        <f>IF(AND((F49-WEEKDAY(F49,'Sch A. Input'!$ED$56)+7)&lt;E49,F49&lt;&gt;0),"Leaver",IFERROR(V49/AB49*52,0))</f>
        <v>0</v>
      </c>
      <c r="Z49" s="245">
        <f>IF(AND((F49-WEEKDAY(F49,'Sch A. Input'!$ED$56)+7)&lt;E49,F49&lt;&gt;0),"Leaver",Y49+W49)</f>
        <v>0</v>
      </c>
      <c r="AA49" s="274">
        <f>IF(AND((F49-WEEKDAY(F49,'Sch A. Input'!$ED$56)+7)&lt;E49,F49&lt;&gt;0),"Leaver",IFERROR(H49*(SUMPRODUCT(--((MIN(Z49,900000))&gt;$C$9:$C$12),((MIN(Z49,900000))-$C$9:$C$12),$H$9:$H$12))/MIN(Z49,900000),0))</f>
        <v>0</v>
      </c>
      <c r="AB49" s="274">
        <f>IF(AND((F49-WEEKDAY(F49,'Sch A. Input'!$ED$56)+7)&lt;E49,F49&lt;&gt;0),"Leaver",IF(OR(D49="",D49&gt;$L$11,($L$11-7)&lt;$K$9),0,(E49+1-D49)/7-1))</f>
        <v>0</v>
      </c>
      <c r="AC49" s="275">
        <f>IF(AND((F49-WEEKDAY(F49,'Sch A. Input'!$ED$56)+7)&lt;E49,F49&lt;&gt;0),"Leaver",IFERROR(IF((V49/$AB49*$M$9+W49+G49)&gt;900000,"YES","NO"),0))</f>
        <v>0</v>
      </c>
      <c r="AD49" s="232">
        <f>IF(AND((F49-WEEKDAY(F49,'Sch A. Input'!$ED$56)+7)&lt;E49,F49&lt;&gt;0),"Leaver",IFERROR(IF(AC49="Yes",MIN(1/(H49/X49)*AA49,AA49),(SUMPRODUCT(--((MIN(Z49,900000))&gt;$C$9:$C$12),((MIN(Z49,900000))-$C$9:$C$12),$H$9:$H$12))-((1-(AB49/52))*(SUMPRODUCT(--((MIN(Y49,900000))&gt;$C$9:$C$12),((MIN(Y49,900000))-$C$9:$C$12),$H$9:$H$12)))),0))</f>
        <v>0</v>
      </c>
      <c r="AE49" s="173">
        <f>IF(AND((F49-WEEKDAY(F49,'Sch A. Input'!$ED$56)+7)&lt;E49,F49&lt;&gt;0),"Leaver",IFERROR(AD49/X49,0))</f>
        <v>0</v>
      </c>
      <c r="AF49" s="174">
        <f>IF(AND((F49-WEEKDAY(F49,'Sch A. Input'!$ED$56)+7)&lt;E49,F49&lt;&gt;0),"Leaver",T49-AD49)</f>
        <v>0</v>
      </c>
      <c r="AG49" s="94">
        <f t="shared" ref="AG49:AG80" si="24">+IFERROR(AF49/K49,0)</f>
        <v>0</v>
      </c>
      <c r="BK49" s="2"/>
      <c r="BL49" s="2"/>
      <c r="BM49" s="2"/>
      <c r="BN49" s="2"/>
      <c r="BO49" s="2"/>
      <c r="BP49" s="2"/>
      <c r="CI49"/>
      <c r="CJ49"/>
      <c r="CK49"/>
      <c r="CL49"/>
      <c r="CM49"/>
    </row>
    <row r="50" spans="2:91" x14ac:dyDescent="0.25">
      <c r="B50" s="70" t="str">
        <f>IF('Sch A. Input'!B48="","",'Sch A. Input'!B48)</f>
        <v/>
      </c>
      <c r="C50" s="75" t="str">
        <f>IF('Sch A. Input'!C48="","",'Sch A. Input'!C48)</f>
        <v/>
      </c>
      <c r="D50" s="71" t="str">
        <f>IF('Sch A. Input'!D48="","",'Sch A. Input'!D48)</f>
        <v/>
      </c>
      <c r="E50" s="71">
        <f>'Sch A. Input'!E48</f>
        <v>42917</v>
      </c>
      <c r="F50" s="71">
        <f>'Sch A. Input'!F48</f>
        <v>0</v>
      </c>
      <c r="G50" s="231">
        <f>'Sch A. Input'!G48</f>
        <v>0</v>
      </c>
      <c r="H50" s="231">
        <f>+IF('Sch A. Input'!D48="",0,MAX($D$12-G50,0))</f>
        <v>0</v>
      </c>
      <c r="I50" s="233">
        <f>SUMIFS('Sch A. Input'!I48:DX48,'Sch A. Input'!$I$13:$DX$13,$L$11,'Sch A. Input'!$I$14:$DX$14,"Recurring")</f>
        <v>0</v>
      </c>
      <c r="J50" s="233">
        <f>SUMIFS('Sch A. Input'!I48:DX48,'Sch A. Input'!$I$13:$DX$13,$L$11,'Sch A. Input'!$I$14:$DX$14,"One-time")</f>
        <v>0</v>
      </c>
      <c r="K50" s="234">
        <f t="shared" si="17"/>
        <v>0</v>
      </c>
      <c r="L50" s="235">
        <f>SUMIFS('Sch A. Input'!I48:DX48,'Sch A. Input'!$I$14:$DX$14,"Recurring",'Sch A. Input'!$I$13:$DX$13,"&lt;="&amp;'Sch D. Workings'!$L$11)</f>
        <v>0</v>
      </c>
      <c r="M50" s="235">
        <f>SUMIFS('Sch A. Input'!I48:DX48,'Sch A. Input'!$I$14:$DX$14,"One-time",'Sch A. Input'!$I$13:$DX$13,"&lt;="&amp;'Sch D. Workings'!$L$11)</f>
        <v>0</v>
      </c>
      <c r="N50" s="236">
        <f t="shared" si="18"/>
        <v>0</v>
      </c>
      <c r="O50" s="235">
        <f t="shared" si="20"/>
        <v>0</v>
      </c>
      <c r="P50" s="235">
        <f t="shared" si="19"/>
        <v>0</v>
      </c>
      <c r="Q50" s="235">
        <f t="shared" si="21"/>
        <v>0</v>
      </c>
      <c r="R50" s="268">
        <f t="shared" si="12"/>
        <v>0</v>
      </c>
      <c r="S50" s="278">
        <f t="shared" si="22"/>
        <v>0</v>
      </c>
      <c r="T50" s="238">
        <f t="shared" si="13"/>
        <v>0</v>
      </c>
      <c r="U50" s="97">
        <f t="shared" si="23"/>
        <v>0</v>
      </c>
      <c r="V50" s="244">
        <f>IF(AND((F50-WEEKDAY(F50,'Sch A. Input'!$ED$56)+7)&lt;E50,F50&lt;&gt;0),"Leaver",L50-I50)</f>
        <v>0</v>
      </c>
      <c r="W50" s="244">
        <f>IF(AND((F50-WEEKDAY(F50,'Sch A. Input'!$ED$56)+7)&lt;E50,F50&lt;&gt;0),"Leaver",M50-J50)</f>
        <v>0</v>
      </c>
      <c r="X50" s="245">
        <f>IF(AND((F50-WEEKDAY(F50,'Sch A. Input'!$ED$56)+7)&lt;E50,F50&lt;&gt;0),"Leaver",N50-K50)</f>
        <v>0</v>
      </c>
      <c r="Y50" s="245">
        <f>IF(AND((F50-WEEKDAY(F50,'Sch A. Input'!$ED$56)+7)&lt;E50,F50&lt;&gt;0),"Leaver",IFERROR(V50/AB50*52,0))</f>
        <v>0</v>
      </c>
      <c r="Z50" s="245">
        <f>IF(AND((F50-WEEKDAY(F50,'Sch A. Input'!$ED$56)+7)&lt;E50,F50&lt;&gt;0),"Leaver",Y50+W50)</f>
        <v>0</v>
      </c>
      <c r="AA50" s="274">
        <f>IF(AND((F50-WEEKDAY(F50,'Sch A. Input'!$ED$56)+7)&lt;E50,F50&lt;&gt;0),"Leaver",IFERROR(H50*(SUMPRODUCT(--((MIN(Z50,900000))&gt;$C$9:$C$12),((MIN(Z50,900000))-$C$9:$C$12),$H$9:$H$12))/MIN(Z50,900000),0))</f>
        <v>0</v>
      </c>
      <c r="AB50" s="274">
        <f>IF(AND((F50-WEEKDAY(F50,'Sch A. Input'!$ED$56)+7)&lt;E50,F50&lt;&gt;0),"Leaver",IF(OR(D50="",D50&gt;$L$11,($L$11-7)&lt;$K$9),0,(E50+1-D50)/7-1))</f>
        <v>0</v>
      </c>
      <c r="AC50" s="275">
        <f>IF(AND((F50-WEEKDAY(F50,'Sch A. Input'!$ED$56)+7)&lt;E50,F50&lt;&gt;0),"Leaver",IFERROR(IF((V50/$AB50*$M$9+W50+G50)&gt;900000,"YES","NO"),0))</f>
        <v>0</v>
      </c>
      <c r="AD50" s="232">
        <f>IF(AND((F50-WEEKDAY(F50,'Sch A. Input'!$ED$56)+7)&lt;E50,F50&lt;&gt;0),"Leaver",IFERROR(IF(AC50="Yes",MIN(1/(H50/X50)*AA50,AA50),(SUMPRODUCT(--((MIN(Z50,900000))&gt;$C$9:$C$12),((MIN(Z50,900000))-$C$9:$C$12),$H$9:$H$12))-((1-(AB50/52))*(SUMPRODUCT(--((MIN(Y50,900000))&gt;$C$9:$C$12),((MIN(Y50,900000))-$C$9:$C$12),$H$9:$H$12)))),0))</f>
        <v>0</v>
      </c>
      <c r="AE50" s="173">
        <f>IF(AND((F50-WEEKDAY(F50,'Sch A. Input'!$ED$56)+7)&lt;E50,F50&lt;&gt;0),"Leaver",IFERROR(AD50/X50,0))</f>
        <v>0</v>
      </c>
      <c r="AF50" s="174">
        <f>IF(AND((F50-WEEKDAY(F50,'Sch A. Input'!$ED$56)+7)&lt;E50,F50&lt;&gt;0),"Leaver",T50-AD50)</f>
        <v>0</v>
      </c>
      <c r="AG50" s="94">
        <f t="shared" si="24"/>
        <v>0</v>
      </c>
      <c r="BK50" s="2"/>
      <c r="BL50" s="2"/>
      <c r="BM50" s="2"/>
      <c r="BN50" s="2"/>
      <c r="BO50" s="2"/>
      <c r="BP50" s="2"/>
      <c r="CI50"/>
      <c r="CJ50"/>
      <c r="CK50"/>
      <c r="CL50"/>
      <c r="CM50"/>
    </row>
    <row r="51" spans="2:91" x14ac:dyDescent="0.25">
      <c r="B51" s="70" t="str">
        <f>IF('Sch A. Input'!B49="","",'Sch A. Input'!B49)</f>
        <v/>
      </c>
      <c r="C51" s="75" t="str">
        <f>IF('Sch A. Input'!C49="","",'Sch A. Input'!C49)</f>
        <v/>
      </c>
      <c r="D51" s="71" t="str">
        <f>IF('Sch A. Input'!D49="","",'Sch A. Input'!D49)</f>
        <v/>
      </c>
      <c r="E51" s="71">
        <f>'Sch A. Input'!E49</f>
        <v>42917</v>
      </c>
      <c r="F51" s="71">
        <f>'Sch A. Input'!F49</f>
        <v>0</v>
      </c>
      <c r="G51" s="231">
        <f>'Sch A. Input'!G49</f>
        <v>0</v>
      </c>
      <c r="H51" s="231">
        <f>+IF('Sch A. Input'!D49="",0,MAX($D$12-G51,0))</f>
        <v>0</v>
      </c>
      <c r="I51" s="233">
        <f>SUMIFS('Sch A. Input'!I49:DX49,'Sch A. Input'!$I$13:$DX$13,$L$11,'Sch A. Input'!$I$14:$DX$14,"Recurring")</f>
        <v>0</v>
      </c>
      <c r="J51" s="233">
        <f>SUMIFS('Sch A. Input'!I49:DX49,'Sch A. Input'!$I$13:$DX$13,$L$11,'Sch A. Input'!$I$14:$DX$14,"One-time")</f>
        <v>0</v>
      </c>
      <c r="K51" s="234">
        <f t="shared" si="17"/>
        <v>0</v>
      </c>
      <c r="L51" s="235">
        <f>SUMIFS('Sch A. Input'!I49:DX49,'Sch A. Input'!$I$14:$DX$14,"Recurring",'Sch A. Input'!$I$13:$DX$13,"&lt;="&amp;'Sch D. Workings'!$L$11)</f>
        <v>0</v>
      </c>
      <c r="M51" s="235">
        <f>SUMIFS('Sch A. Input'!I49:DX49,'Sch A. Input'!$I$14:$DX$14,"One-time",'Sch A. Input'!$I$13:$DX$13,"&lt;="&amp;'Sch D. Workings'!$L$11)</f>
        <v>0</v>
      </c>
      <c r="N51" s="236">
        <f t="shared" si="18"/>
        <v>0</v>
      </c>
      <c r="O51" s="235">
        <f t="shared" si="20"/>
        <v>0</v>
      </c>
      <c r="P51" s="235">
        <f t="shared" si="19"/>
        <v>0</v>
      </c>
      <c r="Q51" s="235">
        <f t="shared" si="21"/>
        <v>0</v>
      </c>
      <c r="R51" s="268">
        <f t="shared" si="12"/>
        <v>0</v>
      </c>
      <c r="S51" s="278">
        <f t="shared" si="22"/>
        <v>0</v>
      </c>
      <c r="T51" s="238">
        <f t="shared" si="13"/>
        <v>0</v>
      </c>
      <c r="U51" s="97">
        <f t="shared" si="23"/>
        <v>0</v>
      </c>
      <c r="V51" s="244">
        <f>IF(AND((F51-WEEKDAY(F51,'Sch A. Input'!$ED$56)+7)&lt;E51,F51&lt;&gt;0),"Leaver",L51-I51)</f>
        <v>0</v>
      </c>
      <c r="W51" s="244">
        <f>IF(AND((F51-WEEKDAY(F51,'Sch A. Input'!$ED$56)+7)&lt;E51,F51&lt;&gt;0),"Leaver",M51-J51)</f>
        <v>0</v>
      </c>
      <c r="X51" s="245">
        <f>IF(AND((F51-WEEKDAY(F51,'Sch A. Input'!$ED$56)+7)&lt;E51,F51&lt;&gt;0),"Leaver",N51-K51)</f>
        <v>0</v>
      </c>
      <c r="Y51" s="245">
        <f>IF(AND((F51-WEEKDAY(F51,'Sch A. Input'!$ED$56)+7)&lt;E51,F51&lt;&gt;0),"Leaver",IFERROR(V51/AB51*52,0))</f>
        <v>0</v>
      </c>
      <c r="Z51" s="245">
        <f>IF(AND((F51-WEEKDAY(F51,'Sch A. Input'!$ED$56)+7)&lt;E51,F51&lt;&gt;0),"Leaver",Y51+W51)</f>
        <v>0</v>
      </c>
      <c r="AA51" s="274">
        <f>IF(AND((F51-WEEKDAY(F51,'Sch A. Input'!$ED$56)+7)&lt;E51,F51&lt;&gt;0),"Leaver",IFERROR(H51*(SUMPRODUCT(--((MIN(Z51,900000))&gt;$C$9:$C$12),((MIN(Z51,900000))-$C$9:$C$12),$H$9:$H$12))/MIN(Z51,900000),0))</f>
        <v>0</v>
      </c>
      <c r="AB51" s="274">
        <f>IF(AND((F51-WEEKDAY(F51,'Sch A. Input'!$ED$56)+7)&lt;E51,F51&lt;&gt;0),"Leaver",IF(OR(D51="",D51&gt;$L$11,($L$11-7)&lt;$K$9),0,(E51+1-D51)/7-1))</f>
        <v>0</v>
      </c>
      <c r="AC51" s="275">
        <f>IF(AND((F51-WEEKDAY(F51,'Sch A. Input'!$ED$56)+7)&lt;E51,F51&lt;&gt;0),"Leaver",IFERROR(IF((V51/$AB51*$M$9+W51+G51)&gt;900000,"YES","NO"),0))</f>
        <v>0</v>
      </c>
      <c r="AD51" s="232">
        <f>IF(AND((F51-WEEKDAY(F51,'Sch A. Input'!$ED$56)+7)&lt;E51,F51&lt;&gt;0),"Leaver",IFERROR(IF(AC51="Yes",MIN(1/(H51/X51)*AA51,AA51),(SUMPRODUCT(--((MIN(Z51,900000))&gt;$C$9:$C$12),((MIN(Z51,900000))-$C$9:$C$12),$H$9:$H$12))-((1-(AB51/52))*(SUMPRODUCT(--((MIN(Y51,900000))&gt;$C$9:$C$12),((MIN(Y51,900000))-$C$9:$C$12),$H$9:$H$12)))),0))</f>
        <v>0</v>
      </c>
      <c r="AE51" s="173">
        <f>IF(AND((F51-WEEKDAY(F51,'Sch A. Input'!$ED$56)+7)&lt;E51,F51&lt;&gt;0),"Leaver",IFERROR(AD51/X51,0))</f>
        <v>0</v>
      </c>
      <c r="AF51" s="174">
        <f>IF(AND((F51-WEEKDAY(F51,'Sch A. Input'!$ED$56)+7)&lt;E51,F51&lt;&gt;0),"Leaver",T51-AD51)</f>
        <v>0</v>
      </c>
      <c r="AG51" s="94">
        <f t="shared" si="24"/>
        <v>0</v>
      </c>
      <c r="BK51" s="2"/>
      <c r="BL51" s="2"/>
      <c r="BM51" s="2"/>
      <c r="BN51" s="2"/>
      <c r="BO51" s="2"/>
      <c r="BP51" s="2"/>
      <c r="CI51"/>
      <c r="CJ51"/>
      <c r="CK51"/>
      <c r="CL51"/>
      <c r="CM51"/>
    </row>
    <row r="52" spans="2:91" x14ac:dyDescent="0.25">
      <c r="B52" s="70" t="str">
        <f>IF('Sch A. Input'!B50="","",'Sch A. Input'!B50)</f>
        <v/>
      </c>
      <c r="C52" s="75" t="str">
        <f>IF('Sch A. Input'!C50="","",'Sch A. Input'!C50)</f>
        <v/>
      </c>
      <c r="D52" s="71" t="str">
        <f>IF('Sch A. Input'!D50="","",'Sch A. Input'!D50)</f>
        <v/>
      </c>
      <c r="E52" s="71">
        <f>'Sch A. Input'!E50</f>
        <v>42917</v>
      </c>
      <c r="F52" s="71">
        <f>'Sch A. Input'!F50</f>
        <v>0</v>
      </c>
      <c r="G52" s="231">
        <f>'Sch A. Input'!G50</f>
        <v>0</v>
      </c>
      <c r="H52" s="231">
        <f>+IF('Sch A. Input'!D50="",0,MAX($D$12-G52,0))</f>
        <v>0</v>
      </c>
      <c r="I52" s="233">
        <f>SUMIFS('Sch A. Input'!I50:DX50,'Sch A. Input'!$I$13:$DX$13,$L$11,'Sch A. Input'!$I$14:$DX$14,"Recurring")</f>
        <v>0</v>
      </c>
      <c r="J52" s="233">
        <f>SUMIFS('Sch A. Input'!I50:DX50,'Sch A. Input'!$I$13:$DX$13,$L$11,'Sch A. Input'!$I$14:$DX$14,"One-time")</f>
        <v>0</v>
      </c>
      <c r="K52" s="234">
        <f t="shared" si="17"/>
        <v>0</v>
      </c>
      <c r="L52" s="235">
        <f>SUMIFS('Sch A. Input'!I50:DX50,'Sch A. Input'!$I$14:$DX$14,"Recurring",'Sch A. Input'!$I$13:$DX$13,"&lt;="&amp;'Sch D. Workings'!$L$11)</f>
        <v>0</v>
      </c>
      <c r="M52" s="235">
        <f>SUMIFS('Sch A. Input'!I50:DX50,'Sch A. Input'!$I$14:$DX$14,"One-time",'Sch A. Input'!$I$13:$DX$13,"&lt;="&amp;'Sch D. Workings'!$L$11)</f>
        <v>0</v>
      </c>
      <c r="N52" s="236">
        <f t="shared" si="18"/>
        <v>0</v>
      </c>
      <c r="O52" s="235">
        <f t="shared" si="20"/>
        <v>0</v>
      </c>
      <c r="P52" s="235">
        <f t="shared" si="19"/>
        <v>0</v>
      </c>
      <c r="Q52" s="235">
        <f t="shared" si="21"/>
        <v>0</v>
      </c>
      <c r="R52" s="268">
        <f t="shared" si="12"/>
        <v>0</v>
      </c>
      <c r="S52" s="278">
        <f t="shared" si="22"/>
        <v>0</v>
      </c>
      <c r="T52" s="238">
        <f t="shared" si="13"/>
        <v>0</v>
      </c>
      <c r="U52" s="97">
        <f t="shared" si="23"/>
        <v>0</v>
      </c>
      <c r="V52" s="244">
        <f>IF(AND((F52-WEEKDAY(F52,'Sch A. Input'!$ED$56)+7)&lt;E52,F52&lt;&gt;0),"Leaver",L52-I52)</f>
        <v>0</v>
      </c>
      <c r="W52" s="244">
        <f>IF(AND((F52-WEEKDAY(F52,'Sch A. Input'!$ED$56)+7)&lt;E52,F52&lt;&gt;0),"Leaver",M52-J52)</f>
        <v>0</v>
      </c>
      <c r="X52" s="245">
        <f>IF(AND((F52-WEEKDAY(F52,'Sch A. Input'!$ED$56)+7)&lt;E52,F52&lt;&gt;0),"Leaver",N52-K52)</f>
        <v>0</v>
      </c>
      <c r="Y52" s="245">
        <f>IF(AND((F52-WEEKDAY(F52,'Sch A. Input'!$ED$56)+7)&lt;E52,F52&lt;&gt;0),"Leaver",IFERROR(V52/AB52*52,0))</f>
        <v>0</v>
      </c>
      <c r="Z52" s="245">
        <f>IF(AND((F52-WEEKDAY(F52,'Sch A. Input'!$ED$56)+7)&lt;E52,F52&lt;&gt;0),"Leaver",Y52+W52)</f>
        <v>0</v>
      </c>
      <c r="AA52" s="274">
        <f>IF(AND((F52-WEEKDAY(F52,'Sch A. Input'!$ED$56)+7)&lt;E52,F52&lt;&gt;0),"Leaver",IFERROR(H52*(SUMPRODUCT(--((MIN(Z52,900000))&gt;$C$9:$C$12),((MIN(Z52,900000))-$C$9:$C$12),$H$9:$H$12))/MIN(Z52,900000),0))</f>
        <v>0</v>
      </c>
      <c r="AB52" s="274">
        <f>IF(AND((F52-WEEKDAY(F52,'Sch A. Input'!$ED$56)+7)&lt;E52,F52&lt;&gt;0),"Leaver",IF(OR(D52="",D52&gt;$L$11,($L$11-7)&lt;$K$9),0,(E52+1-D52)/7-1))</f>
        <v>0</v>
      </c>
      <c r="AC52" s="275">
        <f>IF(AND((F52-WEEKDAY(F52,'Sch A. Input'!$ED$56)+7)&lt;E52,F52&lt;&gt;0),"Leaver",IFERROR(IF((V52/$AB52*$M$9+W52+G52)&gt;900000,"YES","NO"),0))</f>
        <v>0</v>
      </c>
      <c r="AD52" s="232">
        <f>IF(AND((F52-WEEKDAY(F52,'Sch A. Input'!$ED$56)+7)&lt;E52,F52&lt;&gt;0),"Leaver",IFERROR(IF(AC52="Yes",MIN(1/(H52/X52)*AA52,AA52),(SUMPRODUCT(--((MIN(Z52,900000))&gt;$C$9:$C$12),((MIN(Z52,900000))-$C$9:$C$12),$H$9:$H$12))-((1-(AB52/52))*(SUMPRODUCT(--((MIN(Y52,900000))&gt;$C$9:$C$12),((MIN(Y52,900000))-$C$9:$C$12),$H$9:$H$12)))),0))</f>
        <v>0</v>
      </c>
      <c r="AE52" s="173">
        <f>IF(AND((F52-WEEKDAY(F52,'Sch A. Input'!$ED$56)+7)&lt;E52,F52&lt;&gt;0),"Leaver",IFERROR(AD52/X52,0))</f>
        <v>0</v>
      </c>
      <c r="AF52" s="174">
        <f>IF(AND((F52-WEEKDAY(F52,'Sch A. Input'!$ED$56)+7)&lt;E52,F52&lt;&gt;0),"Leaver",T52-AD52)</f>
        <v>0</v>
      </c>
      <c r="AG52" s="94">
        <f t="shared" si="24"/>
        <v>0</v>
      </c>
      <c r="BK52" s="2"/>
      <c r="BL52" s="2"/>
      <c r="BM52" s="2"/>
      <c r="BN52" s="2"/>
      <c r="BO52" s="2"/>
      <c r="BP52" s="2"/>
      <c r="CI52"/>
      <c r="CJ52"/>
      <c r="CK52"/>
      <c r="CL52"/>
      <c r="CM52"/>
    </row>
    <row r="53" spans="2:91" x14ac:dyDescent="0.25">
      <c r="B53" s="70" t="str">
        <f>IF('Sch A. Input'!B51="","",'Sch A. Input'!B51)</f>
        <v/>
      </c>
      <c r="C53" s="75" t="str">
        <f>IF('Sch A. Input'!C51="","",'Sch A. Input'!C51)</f>
        <v/>
      </c>
      <c r="D53" s="71" t="str">
        <f>IF('Sch A. Input'!D51="","",'Sch A. Input'!D51)</f>
        <v/>
      </c>
      <c r="E53" s="71">
        <f>'Sch A. Input'!E51</f>
        <v>42917</v>
      </c>
      <c r="F53" s="71">
        <f>'Sch A. Input'!F51</f>
        <v>0</v>
      </c>
      <c r="G53" s="231">
        <f>'Sch A. Input'!G51</f>
        <v>0</v>
      </c>
      <c r="H53" s="231">
        <f>+IF('Sch A. Input'!D51="",0,MAX($D$12-G53,0))</f>
        <v>0</v>
      </c>
      <c r="I53" s="233">
        <f>SUMIFS('Sch A. Input'!I51:DX51,'Sch A. Input'!$I$13:$DX$13,$L$11,'Sch A. Input'!$I$14:$DX$14,"Recurring")</f>
        <v>0</v>
      </c>
      <c r="J53" s="233">
        <f>SUMIFS('Sch A. Input'!I51:DX51,'Sch A. Input'!$I$13:$DX$13,$L$11,'Sch A. Input'!$I$14:$DX$14,"One-time")</f>
        <v>0</v>
      </c>
      <c r="K53" s="234">
        <f t="shared" si="17"/>
        <v>0</v>
      </c>
      <c r="L53" s="235">
        <f>SUMIFS('Sch A. Input'!I51:DX51,'Sch A. Input'!$I$14:$DX$14,"Recurring",'Sch A. Input'!$I$13:$DX$13,"&lt;="&amp;'Sch D. Workings'!$L$11)</f>
        <v>0</v>
      </c>
      <c r="M53" s="235">
        <f>SUMIFS('Sch A. Input'!I51:DX51,'Sch A. Input'!$I$14:$DX$14,"One-time",'Sch A. Input'!$I$13:$DX$13,"&lt;="&amp;'Sch D. Workings'!$L$11)</f>
        <v>0</v>
      </c>
      <c r="N53" s="236">
        <f t="shared" si="18"/>
        <v>0</v>
      </c>
      <c r="O53" s="235">
        <f t="shared" si="20"/>
        <v>0</v>
      </c>
      <c r="P53" s="235">
        <f t="shared" si="19"/>
        <v>0</v>
      </c>
      <c r="Q53" s="235">
        <f t="shared" si="21"/>
        <v>0</v>
      </c>
      <c r="R53" s="268">
        <f t="shared" si="12"/>
        <v>0</v>
      </c>
      <c r="S53" s="278">
        <f t="shared" si="22"/>
        <v>0</v>
      </c>
      <c r="T53" s="238">
        <f t="shared" si="13"/>
        <v>0</v>
      </c>
      <c r="U53" s="97">
        <f t="shared" si="23"/>
        <v>0</v>
      </c>
      <c r="V53" s="244">
        <f>IF(AND((F53-WEEKDAY(F53,'Sch A. Input'!$ED$56)+7)&lt;E53,F53&lt;&gt;0),"Leaver",L53-I53)</f>
        <v>0</v>
      </c>
      <c r="W53" s="244">
        <f>IF(AND((F53-WEEKDAY(F53,'Sch A. Input'!$ED$56)+7)&lt;E53,F53&lt;&gt;0),"Leaver",M53-J53)</f>
        <v>0</v>
      </c>
      <c r="X53" s="245">
        <f>IF(AND((F53-WEEKDAY(F53,'Sch A. Input'!$ED$56)+7)&lt;E53,F53&lt;&gt;0),"Leaver",N53-K53)</f>
        <v>0</v>
      </c>
      <c r="Y53" s="245">
        <f>IF(AND((F53-WEEKDAY(F53,'Sch A. Input'!$ED$56)+7)&lt;E53,F53&lt;&gt;0),"Leaver",IFERROR(V53/AB53*52,0))</f>
        <v>0</v>
      </c>
      <c r="Z53" s="245">
        <f>IF(AND((F53-WEEKDAY(F53,'Sch A. Input'!$ED$56)+7)&lt;E53,F53&lt;&gt;0),"Leaver",Y53+W53)</f>
        <v>0</v>
      </c>
      <c r="AA53" s="274">
        <f>IF(AND((F53-WEEKDAY(F53,'Sch A. Input'!$ED$56)+7)&lt;E53,F53&lt;&gt;0),"Leaver",IFERROR(H53*(SUMPRODUCT(--((MIN(Z53,900000))&gt;$C$9:$C$12),((MIN(Z53,900000))-$C$9:$C$12),$H$9:$H$12))/MIN(Z53,900000),0))</f>
        <v>0</v>
      </c>
      <c r="AB53" s="274">
        <f>IF(AND((F53-WEEKDAY(F53,'Sch A. Input'!$ED$56)+7)&lt;E53,F53&lt;&gt;0),"Leaver",IF(OR(D53="",D53&gt;$L$11,($L$11-7)&lt;$K$9),0,(E53+1-D53)/7-1))</f>
        <v>0</v>
      </c>
      <c r="AC53" s="275">
        <f>IF(AND((F53-WEEKDAY(F53,'Sch A. Input'!$ED$56)+7)&lt;E53,F53&lt;&gt;0),"Leaver",IFERROR(IF((V53/$AB53*$M$9+W53+G53)&gt;900000,"YES","NO"),0))</f>
        <v>0</v>
      </c>
      <c r="AD53" s="232">
        <f>IF(AND((F53-WEEKDAY(F53,'Sch A. Input'!$ED$56)+7)&lt;E53,F53&lt;&gt;0),"Leaver",IFERROR(IF(AC53="Yes",MIN(1/(H53/X53)*AA53,AA53),(SUMPRODUCT(--((MIN(Z53,900000))&gt;$C$9:$C$12),((MIN(Z53,900000))-$C$9:$C$12),$H$9:$H$12))-((1-(AB53/52))*(SUMPRODUCT(--((MIN(Y53,900000))&gt;$C$9:$C$12),((MIN(Y53,900000))-$C$9:$C$12),$H$9:$H$12)))),0))</f>
        <v>0</v>
      </c>
      <c r="AE53" s="173">
        <f>IF(AND((F53-WEEKDAY(F53,'Sch A. Input'!$ED$56)+7)&lt;E53,F53&lt;&gt;0),"Leaver",IFERROR(AD53/X53,0))</f>
        <v>0</v>
      </c>
      <c r="AF53" s="174">
        <f>IF(AND((F53-WEEKDAY(F53,'Sch A. Input'!$ED$56)+7)&lt;E53,F53&lt;&gt;0),"Leaver",T53-AD53)</f>
        <v>0</v>
      </c>
      <c r="AG53" s="94">
        <f t="shared" si="24"/>
        <v>0</v>
      </c>
      <c r="BK53" s="2"/>
      <c r="BL53" s="2"/>
      <c r="BM53" s="2"/>
      <c r="BN53" s="2"/>
      <c r="BO53" s="2"/>
      <c r="BP53" s="2"/>
      <c r="CI53"/>
      <c r="CJ53"/>
      <c r="CK53"/>
      <c r="CL53"/>
      <c r="CM53"/>
    </row>
    <row r="54" spans="2:91" x14ac:dyDescent="0.25">
      <c r="B54" s="70" t="str">
        <f>IF('Sch A. Input'!B52="","",'Sch A. Input'!B52)</f>
        <v/>
      </c>
      <c r="C54" s="75" t="str">
        <f>IF('Sch A. Input'!C52="","",'Sch A. Input'!C52)</f>
        <v/>
      </c>
      <c r="D54" s="71" t="str">
        <f>IF('Sch A. Input'!D52="","",'Sch A. Input'!D52)</f>
        <v/>
      </c>
      <c r="E54" s="71">
        <f>'Sch A. Input'!E52</f>
        <v>42917</v>
      </c>
      <c r="F54" s="71">
        <f>'Sch A. Input'!F52</f>
        <v>0</v>
      </c>
      <c r="G54" s="231">
        <f>'Sch A. Input'!G52</f>
        <v>0</v>
      </c>
      <c r="H54" s="231">
        <f>+IF('Sch A. Input'!D52="",0,MAX($D$12-G54,0))</f>
        <v>0</v>
      </c>
      <c r="I54" s="233">
        <f>SUMIFS('Sch A. Input'!I52:DX52,'Sch A. Input'!$I$13:$DX$13,$L$11,'Sch A. Input'!$I$14:$DX$14,"Recurring")</f>
        <v>0</v>
      </c>
      <c r="J54" s="233">
        <f>SUMIFS('Sch A. Input'!I52:DX52,'Sch A. Input'!$I$13:$DX$13,$L$11,'Sch A. Input'!$I$14:$DX$14,"One-time")</f>
        <v>0</v>
      </c>
      <c r="K54" s="234">
        <f t="shared" si="17"/>
        <v>0</v>
      </c>
      <c r="L54" s="235">
        <f>SUMIFS('Sch A. Input'!I52:DX52,'Sch A. Input'!$I$14:$DX$14,"Recurring",'Sch A. Input'!$I$13:$DX$13,"&lt;="&amp;'Sch D. Workings'!$L$11)</f>
        <v>0</v>
      </c>
      <c r="M54" s="235">
        <f>SUMIFS('Sch A. Input'!I52:DX52,'Sch A. Input'!$I$14:$DX$14,"One-time",'Sch A. Input'!$I$13:$DX$13,"&lt;="&amp;'Sch D. Workings'!$L$11)</f>
        <v>0</v>
      </c>
      <c r="N54" s="236">
        <f t="shared" si="18"/>
        <v>0</v>
      </c>
      <c r="O54" s="235">
        <f t="shared" si="20"/>
        <v>0</v>
      </c>
      <c r="P54" s="235">
        <f t="shared" si="19"/>
        <v>0</v>
      </c>
      <c r="Q54" s="235">
        <f t="shared" si="21"/>
        <v>0</v>
      </c>
      <c r="R54" s="268">
        <f t="shared" si="12"/>
        <v>0</v>
      </c>
      <c r="S54" s="278">
        <f t="shared" si="22"/>
        <v>0</v>
      </c>
      <c r="T54" s="238">
        <f t="shared" si="13"/>
        <v>0</v>
      </c>
      <c r="U54" s="97">
        <f t="shared" si="23"/>
        <v>0</v>
      </c>
      <c r="V54" s="244">
        <f>IF(AND((F54-WEEKDAY(F54,'Sch A. Input'!$ED$56)+7)&lt;E54,F54&lt;&gt;0),"Leaver",L54-I54)</f>
        <v>0</v>
      </c>
      <c r="W54" s="244">
        <f>IF(AND((F54-WEEKDAY(F54,'Sch A. Input'!$ED$56)+7)&lt;E54,F54&lt;&gt;0),"Leaver",M54-J54)</f>
        <v>0</v>
      </c>
      <c r="X54" s="245">
        <f>IF(AND((F54-WEEKDAY(F54,'Sch A. Input'!$ED$56)+7)&lt;E54,F54&lt;&gt;0),"Leaver",N54-K54)</f>
        <v>0</v>
      </c>
      <c r="Y54" s="245">
        <f>IF(AND((F54-WEEKDAY(F54,'Sch A. Input'!$ED$56)+7)&lt;E54,F54&lt;&gt;0),"Leaver",IFERROR(V54/AB54*52,0))</f>
        <v>0</v>
      </c>
      <c r="Z54" s="245">
        <f>IF(AND((F54-WEEKDAY(F54,'Sch A. Input'!$ED$56)+7)&lt;E54,F54&lt;&gt;0),"Leaver",Y54+W54)</f>
        <v>0</v>
      </c>
      <c r="AA54" s="274">
        <f>IF(AND((F54-WEEKDAY(F54,'Sch A. Input'!$ED$56)+7)&lt;E54,F54&lt;&gt;0),"Leaver",IFERROR(H54*(SUMPRODUCT(--((MIN(Z54,900000))&gt;$C$9:$C$12),((MIN(Z54,900000))-$C$9:$C$12),$H$9:$H$12))/MIN(Z54,900000),0))</f>
        <v>0</v>
      </c>
      <c r="AB54" s="274">
        <f>IF(AND((F54-WEEKDAY(F54,'Sch A. Input'!$ED$56)+7)&lt;E54,F54&lt;&gt;0),"Leaver",IF(OR(D54="",D54&gt;$L$11,($L$11-7)&lt;$K$9),0,(E54+1-D54)/7-1))</f>
        <v>0</v>
      </c>
      <c r="AC54" s="275">
        <f>IF(AND((F54-WEEKDAY(F54,'Sch A. Input'!$ED$56)+7)&lt;E54,F54&lt;&gt;0),"Leaver",IFERROR(IF((V54/$AB54*$M$9+W54+G54)&gt;900000,"YES","NO"),0))</f>
        <v>0</v>
      </c>
      <c r="AD54" s="232">
        <f>IF(AND((F54-WEEKDAY(F54,'Sch A. Input'!$ED$56)+7)&lt;E54,F54&lt;&gt;0),"Leaver",IFERROR(IF(AC54="Yes",MIN(1/(H54/X54)*AA54,AA54),(SUMPRODUCT(--((MIN(Z54,900000))&gt;$C$9:$C$12),((MIN(Z54,900000))-$C$9:$C$12),$H$9:$H$12))-((1-(AB54/52))*(SUMPRODUCT(--((MIN(Y54,900000))&gt;$C$9:$C$12),((MIN(Y54,900000))-$C$9:$C$12),$H$9:$H$12)))),0))</f>
        <v>0</v>
      </c>
      <c r="AE54" s="173">
        <f>IF(AND((F54-WEEKDAY(F54,'Sch A. Input'!$ED$56)+7)&lt;E54,F54&lt;&gt;0),"Leaver",IFERROR(AD54/X54,0))</f>
        <v>0</v>
      </c>
      <c r="AF54" s="174">
        <f>IF(AND((F54-WEEKDAY(F54,'Sch A. Input'!$ED$56)+7)&lt;E54,F54&lt;&gt;0),"Leaver",T54-AD54)</f>
        <v>0</v>
      </c>
      <c r="AG54" s="94">
        <f t="shared" si="24"/>
        <v>0</v>
      </c>
      <c r="BK54" s="2"/>
      <c r="BL54" s="2"/>
      <c r="BM54" s="2"/>
      <c r="BN54" s="2"/>
      <c r="BO54" s="2"/>
      <c r="BP54" s="2"/>
      <c r="CI54"/>
      <c r="CJ54"/>
      <c r="CK54"/>
      <c r="CL54"/>
      <c r="CM54"/>
    </row>
    <row r="55" spans="2:91" x14ac:dyDescent="0.25">
      <c r="B55" s="70" t="str">
        <f>IF('Sch A. Input'!B53="","",'Sch A. Input'!B53)</f>
        <v/>
      </c>
      <c r="C55" s="75" t="str">
        <f>IF('Sch A. Input'!C53="","",'Sch A. Input'!C53)</f>
        <v/>
      </c>
      <c r="D55" s="71" t="str">
        <f>IF('Sch A. Input'!D53="","",'Sch A. Input'!D53)</f>
        <v/>
      </c>
      <c r="E55" s="71">
        <f>'Sch A. Input'!E53</f>
        <v>42917</v>
      </c>
      <c r="F55" s="71">
        <f>'Sch A. Input'!F53</f>
        <v>0</v>
      </c>
      <c r="G55" s="231">
        <f>'Sch A. Input'!G53</f>
        <v>0</v>
      </c>
      <c r="H55" s="231">
        <f>+IF('Sch A. Input'!D53="",0,MAX($D$12-G55,0))</f>
        <v>0</v>
      </c>
      <c r="I55" s="233">
        <f>SUMIFS('Sch A. Input'!I53:DX53,'Sch A. Input'!$I$13:$DX$13,$L$11,'Sch A. Input'!$I$14:$DX$14,"Recurring")</f>
        <v>0</v>
      </c>
      <c r="J55" s="233">
        <f>SUMIFS('Sch A. Input'!I53:DX53,'Sch A. Input'!$I$13:$DX$13,$L$11,'Sch A. Input'!$I$14:$DX$14,"One-time")</f>
        <v>0</v>
      </c>
      <c r="K55" s="234">
        <f t="shared" si="17"/>
        <v>0</v>
      </c>
      <c r="L55" s="235">
        <f>SUMIFS('Sch A. Input'!I53:DX53,'Sch A. Input'!$I$14:$DX$14,"Recurring",'Sch A. Input'!$I$13:$DX$13,"&lt;="&amp;'Sch D. Workings'!$L$11)</f>
        <v>0</v>
      </c>
      <c r="M55" s="235">
        <f>SUMIFS('Sch A. Input'!I53:DX53,'Sch A. Input'!$I$14:$DX$14,"One-time",'Sch A. Input'!$I$13:$DX$13,"&lt;="&amp;'Sch D. Workings'!$L$11)</f>
        <v>0</v>
      </c>
      <c r="N55" s="236">
        <f t="shared" si="18"/>
        <v>0</v>
      </c>
      <c r="O55" s="235">
        <f t="shared" si="20"/>
        <v>0</v>
      </c>
      <c r="P55" s="235">
        <f t="shared" si="19"/>
        <v>0</v>
      </c>
      <c r="Q55" s="235">
        <f t="shared" si="21"/>
        <v>0</v>
      </c>
      <c r="R55" s="268">
        <f t="shared" si="12"/>
        <v>0</v>
      </c>
      <c r="S55" s="278">
        <f t="shared" si="22"/>
        <v>0</v>
      </c>
      <c r="T55" s="238">
        <f t="shared" si="13"/>
        <v>0</v>
      </c>
      <c r="U55" s="97">
        <f t="shared" si="23"/>
        <v>0</v>
      </c>
      <c r="V55" s="244">
        <f>IF(AND((F55-WEEKDAY(F55,'Sch A. Input'!$ED$56)+7)&lt;E55,F55&lt;&gt;0),"Leaver",L55-I55)</f>
        <v>0</v>
      </c>
      <c r="W55" s="244">
        <f>IF(AND((F55-WEEKDAY(F55,'Sch A. Input'!$ED$56)+7)&lt;E55,F55&lt;&gt;0),"Leaver",M55-J55)</f>
        <v>0</v>
      </c>
      <c r="X55" s="245">
        <f>IF(AND((F55-WEEKDAY(F55,'Sch A. Input'!$ED$56)+7)&lt;E55,F55&lt;&gt;0),"Leaver",N55-K55)</f>
        <v>0</v>
      </c>
      <c r="Y55" s="245">
        <f>IF(AND((F55-WEEKDAY(F55,'Sch A. Input'!$ED$56)+7)&lt;E55,F55&lt;&gt;0),"Leaver",IFERROR(V55/AB55*52,0))</f>
        <v>0</v>
      </c>
      <c r="Z55" s="245">
        <f>IF(AND((F55-WEEKDAY(F55,'Sch A. Input'!$ED$56)+7)&lt;E55,F55&lt;&gt;0),"Leaver",Y55+W55)</f>
        <v>0</v>
      </c>
      <c r="AA55" s="274">
        <f>IF(AND((F55-WEEKDAY(F55,'Sch A. Input'!$ED$56)+7)&lt;E55,F55&lt;&gt;0),"Leaver",IFERROR(H55*(SUMPRODUCT(--((MIN(Z55,900000))&gt;$C$9:$C$12),((MIN(Z55,900000))-$C$9:$C$12),$H$9:$H$12))/MIN(Z55,900000),0))</f>
        <v>0</v>
      </c>
      <c r="AB55" s="274">
        <f>IF(AND((F55-WEEKDAY(F55,'Sch A. Input'!$ED$56)+7)&lt;E55,F55&lt;&gt;0),"Leaver",IF(OR(D55="",D55&gt;$L$11,($L$11-7)&lt;$K$9),0,(E55+1-D55)/7-1))</f>
        <v>0</v>
      </c>
      <c r="AC55" s="275">
        <f>IF(AND((F55-WEEKDAY(F55,'Sch A. Input'!$ED$56)+7)&lt;E55,F55&lt;&gt;0),"Leaver",IFERROR(IF((V55/$AB55*$M$9+W55+G55)&gt;900000,"YES","NO"),0))</f>
        <v>0</v>
      </c>
      <c r="AD55" s="232">
        <f>IF(AND((F55-WEEKDAY(F55,'Sch A. Input'!$ED$56)+7)&lt;E55,F55&lt;&gt;0),"Leaver",IFERROR(IF(AC55="Yes",MIN(1/(H55/X55)*AA55,AA55),(SUMPRODUCT(--((MIN(Z55,900000))&gt;$C$9:$C$12),((MIN(Z55,900000))-$C$9:$C$12),$H$9:$H$12))-((1-(AB55/52))*(SUMPRODUCT(--((MIN(Y55,900000))&gt;$C$9:$C$12),((MIN(Y55,900000))-$C$9:$C$12),$H$9:$H$12)))),0))</f>
        <v>0</v>
      </c>
      <c r="AE55" s="173">
        <f>IF(AND((F55-WEEKDAY(F55,'Sch A. Input'!$ED$56)+7)&lt;E55,F55&lt;&gt;0),"Leaver",IFERROR(AD55/X55,0))</f>
        <v>0</v>
      </c>
      <c r="AF55" s="174">
        <f>IF(AND((F55-WEEKDAY(F55,'Sch A. Input'!$ED$56)+7)&lt;E55,F55&lt;&gt;0),"Leaver",T55-AD55)</f>
        <v>0</v>
      </c>
      <c r="AG55" s="94">
        <f t="shared" si="24"/>
        <v>0</v>
      </c>
      <c r="BK55" s="2"/>
      <c r="BL55" s="2"/>
      <c r="BM55" s="2"/>
      <c r="BN55" s="2"/>
      <c r="BO55" s="2"/>
      <c r="BP55" s="2"/>
      <c r="CI55"/>
      <c r="CJ55"/>
      <c r="CK55"/>
      <c r="CL55"/>
      <c r="CM55"/>
    </row>
    <row r="56" spans="2:91" x14ac:dyDescent="0.25">
      <c r="B56" s="70" t="str">
        <f>IF('Sch A. Input'!B54="","",'Sch A. Input'!B54)</f>
        <v/>
      </c>
      <c r="C56" s="75" t="str">
        <f>IF('Sch A. Input'!C54="","",'Sch A. Input'!C54)</f>
        <v/>
      </c>
      <c r="D56" s="71" t="str">
        <f>IF('Sch A. Input'!D54="","",'Sch A. Input'!D54)</f>
        <v/>
      </c>
      <c r="E56" s="71">
        <f>'Sch A. Input'!E54</f>
        <v>42917</v>
      </c>
      <c r="F56" s="71">
        <f>'Sch A. Input'!F54</f>
        <v>0</v>
      </c>
      <c r="G56" s="231">
        <f>'Sch A. Input'!G54</f>
        <v>0</v>
      </c>
      <c r="H56" s="231">
        <f>+IF('Sch A. Input'!D54="",0,MAX($D$12-G56,0))</f>
        <v>0</v>
      </c>
      <c r="I56" s="233">
        <f>SUMIFS('Sch A. Input'!I54:DX54,'Sch A. Input'!$I$13:$DX$13,$L$11,'Sch A. Input'!$I$14:$DX$14,"Recurring")</f>
        <v>0</v>
      </c>
      <c r="J56" s="233">
        <f>SUMIFS('Sch A. Input'!I54:DX54,'Sch A. Input'!$I$13:$DX$13,$L$11,'Sch A. Input'!$I$14:$DX$14,"One-time")</f>
        <v>0</v>
      </c>
      <c r="K56" s="234">
        <f t="shared" si="17"/>
        <v>0</v>
      </c>
      <c r="L56" s="235">
        <f>SUMIFS('Sch A. Input'!I54:DX54,'Sch A. Input'!$I$14:$DX$14,"Recurring",'Sch A. Input'!$I$13:$DX$13,"&lt;="&amp;'Sch D. Workings'!$L$11)</f>
        <v>0</v>
      </c>
      <c r="M56" s="235">
        <f>SUMIFS('Sch A. Input'!I54:DX54,'Sch A. Input'!$I$14:$DX$14,"One-time",'Sch A. Input'!$I$13:$DX$13,"&lt;="&amp;'Sch D. Workings'!$L$11)</f>
        <v>0</v>
      </c>
      <c r="N56" s="236">
        <f t="shared" si="18"/>
        <v>0</v>
      </c>
      <c r="O56" s="235">
        <f t="shared" si="20"/>
        <v>0</v>
      </c>
      <c r="P56" s="235">
        <f t="shared" si="19"/>
        <v>0</v>
      </c>
      <c r="Q56" s="235">
        <f t="shared" si="21"/>
        <v>0</v>
      </c>
      <c r="R56" s="268">
        <f t="shared" si="12"/>
        <v>0</v>
      </c>
      <c r="S56" s="278">
        <f t="shared" si="22"/>
        <v>0</v>
      </c>
      <c r="T56" s="238">
        <f t="shared" si="13"/>
        <v>0</v>
      </c>
      <c r="U56" s="97">
        <f t="shared" si="23"/>
        <v>0</v>
      </c>
      <c r="V56" s="244">
        <f>IF(AND((F56-WEEKDAY(F56,'Sch A. Input'!$ED$56)+7)&lt;E56,F56&lt;&gt;0),"Leaver",L56-I56)</f>
        <v>0</v>
      </c>
      <c r="W56" s="244">
        <f>IF(AND((F56-WEEKDAY(F56,'Sch A. Input'!$ED$56)+7)&lt;E56,F56&lt;&gt;0),"Leaver",M56-J56)</f>
        <v>0</v>
      </c>
      <c r="X56" s="245">
        <f>IF(AND((F56-WEEKDAY(F56,'Sch A. Input'!$ED$56)+7)&lt;E56,F56&lt;&gt;0),"Leaver",N56-K56)</f>
        <v>0</v>
      </c>
      <c r="Y56" s="245">
        <f>IF(AND((F56-WEEKDAY(F56,'Sch A. Input'!$ED$56)+7)&lt;E56,F56&lt;&gt;0),"Leaver",IFERROR(V56/AB56*52,0))</f>
        <v>0</v>
      </c>
      <c r="Z56" s="245">
        <f>IF(AND((F56-WEEKDAY(F56,'Sch A. Input'!$ED$56)+7)&lt;E56,F56&lt;&gt;0),"Leaver",Y56+W56)</f>
        <v>0</v>
      </c>
      <c r="AA56" s="274">
        <f>IF(AND((F56-WEEKDAY(F56,'Sch A. Input'!$ED$56)+7)&lt;E56,F56&lt;&gt;0),"Leaver",IFERROR(H56*(SUMPRODUCT(--((MIN(Z56,900000))&gt;$C$9:$C$12),((MIN(Z56,900000))-$C$9:$C$12),$H$9:$H$12))/MIN(Z56,900000),0))</f>
        <v>0</v>
      </c>
      <c r="AB56" s="274">
        <f>IF(AND((F56-WEEKDAY(F56,'Sch A. Input'!$ED$56)+7)&lt;E56,F56&lt;&gt;0),"Leaver",IF(OR(D56="",D56&gt;$L$11,($L$11-7)&lt;$K$9),0,(E56+1-D56)/7-1))</f>
        <v>0</v>
      </c>
      <c r="AC56" s="275">
        <f>IF(AND((F56-WEEKDAY(F56,'Sch A. Input'!$ED$56)+7)&lt;E56,F56&lt;&gt;0),"Leaver",IFERROR(IF((V56/$AB56*$M$9+W56+G56)&gt;900000,"YES","NO"),0))</f>
        <v>0</v>
      </c>
      <c r="AD56" s="232">
        <f>IF(AND((F56-WEEKDAY(F56,'Sch A. Input'!$ED$56)+7)&lt;E56,F56&lt;&gt;0),"Leaver",IFERROR(IF(AC56="Yes",MIN(1/(H56/X56)*AA56,AA56),(SUMPRODUCT(--((MIN(Z56,900000))&gt;$C$9:$C$12),((MIN(Z56,900000))-$C$9:$C$12),$H$9:$H$12))-((1-(AB56/52))*(SUMPRODUCT(--((MIN(Y56,900000))&gt;$C$9:$C$12),((MIN(Y56,900000))-$C$9:$C$12),$H$9:$H$12)))),0))</f>
        <v>0</v>
      </c>
      <c r="AE56" s="173">
        <f>IF(AND((F56-WEEKDAY(F56,'Sch A. Input'!$ED$56)+7)&lt;E56,F56&lt;&gt;0),"Leaver",IFERROR(AD56/X56,0))</f>
        <v>0</v>
      </c>
      <c r="AF56" s="174">
        <f>IF(AND((F56-WEEKDAY(F56,'Sch A. Input'!$ED$56)+7)&lt;E56,F56&lt;&gt;0),"Leaver",T56-AD56)</f>
        <v>0</v>
      </c>
      <c r="AG56" s="94">
        <f t="shared" si="24"/>
        <v>0</v>
      </c>
      <c r="BK56" s="2"/>
      <c r="BL56" s="2"/>
      <c r="BM56" s="2"/>
      <c r="BN56" s="2"/>
      <c r="BO56" s="2"/>
      <c r="BP56" s="2"/>
      <c r="CI56"/>
      <c r="CJ56"/>
      <c r="CK56"/>
      <c r="CL56"/>
      <c r="CM56"/>
    </row>
    <row r="57" spans="2:91" x14ac:dyDescent="0.25">
      <c r="B57" s="70" t="str">
        <f>IF('Sch A. Input'!B55="","",'Sch A. Input'!B55)</f>
        <v/>
      </c>
      <c r="C57" s="75" t="str">
        <f>IF('Sch A. Input'!C55="","",'Sch A. Input'!C55)</f>
        <v/>
      </c>
      <c r="D57" s="71" t="str">
        <f>IF('Sch A. Input'!D55="","",'Sch A. Input'!D55)</f>
        <v/>
      </c>
      <c r="E57" s="71">
        <f>'Sch A. Input'!E55</f>
        <v>42917</v>
      </c>
      <c r="F57" s="71">
        <f>'Sch A. Input'!F55</f>
        <v>0</v>
      </c>
      <c r="G57" s="231">
        <f>'Sch A. Input'!G55</f>
        <v>0</v>
      </c>
      <c r="H57" s="231">
        <f>+IF('Sch A. Input'!D55="",0,MAX($D$12-G57,0))</f>
        <v>0</v>
      </c>
      <c r="I57" s="233">
        <f>SUMIFS('Sch A. Input'!I55:DX55,'Sch A. Input'!$I$13:$DX$13,$L$11,'Sch A. Input'!$I$14:$DX$14,"Recurring")</f>
        <v>0</v>
      </c>
      <c r="J57" s="233">
        <f>SUMIFS('Sch A. Input'!I55:DX55,'Sch A. Input'!$I$13:$DX$13,$L$11,'Sch A. Input'!$I$14:$DX$14,"One-time")</f>
        <v>0</v>
      </c>
      <c r="K57" s="234">
        <f t="shared" si="17"/>
        <v>0</v>
      </c>
      <c r="L57" s="235">
        <f>SUMIFS('Sch A. Input'!I55:DX55,'Sch A. Input'!$I$14:$DX$14,"Recurring",'Sch A. Input'!$I$13:$DX$13,"&lt;="&amp;'Sch D. Workings'!$L$11)</f>
        <v>0</v>
      </c>
      <c r="M57" s="235">
        <f>SUMIFS('Sch A. Input'!I55:DX55,'Sch A. Input'!$I$14:$DX$14,"One-time",'Sch A. Input'!$I$13:$DX$13,"&lt;="&amp;'Sch D. Workings'!$L$11)</f>
        <v>0</v>
      </c>
      <c r="N57" s="236">
        <f t="shared" si="18"/>
        <v>0</v>
      </c>
      <c r="O57" s="235">
        <f t="shared" si="20"/>
        <v>0</v>
      </c>
      <c r="P57" s="235">
        <f t="shared" si="19"/>
        <v>0</v>
      </c>
      <c r="Q57" s="235">
        <f t="shared" si="21"/>
        <v>0</v>
      </c>
      <c r="R57" s="268">
        <f t="shared" si="12"/>
        <v>0</v>
      </c>
      <c r="S57" s="278">
        <f t="shared" si="22"/>
        <v>0</v>
      </c>
      <c r="T57" s="238">
        <f t="shared" si="13"/>
        <v>0</v>
      </c>
      <c r="U57" s="97">
        <f t="shared" si="23"/>
        <v>0</v>
      </c>
      <c r="V57" s="244">
        <f>IF(AND((F57-WEEKDAY(F57,'Sch A. Input'!$ED$56)+7)&lt;E57,F57&lt;&gt;0),"Leaver",L57-I57)</f>
        <v>0</v>
      </c>
      <c r="W57" s="244">
        <f>IF(AND((F57-WEEKDAY(F57,'Sch A. Input'!$ED$56)+7)&lt;E57,F57&lt;&gt;0),"Leaver",M57-J57)</f>
        <v>0</v>
      </c>
      <c r="X57" s="245">
        <f>IF(AND((F57-WEEKDAY(F57,'Sch A. Input'!$ED$56)+7)&lt;E57,F57&lt;&gt;0),"Leaver",N57-K57)</f>
        <v>0</v>
      </c>
      <c r="Y57" s="245">
        <f>IF(AND((F57-WEEKDAY(F57,'Sch A. Input'!$ED$56)+7)&lt;E57,F57&lt;&gt;0),"Leaver",IFERROR(V57/AB57*52,0))</f>
        <v>0</v>
      </c>
      <c r="Z57" s="245">
        <f>IF(AND((F57-WEEKDAY(F57,'Sch A. Input'!$ED$56)+7)&lt;E57,F57&lt;&gt;0),"Leaver",Y57+W57)</f>
        <v>0</v>
      </c>
      <c r="AA57" s="274">
        <f>IF(AND((F57-WEEKDAY(F57,'Sch A. Input'!$ED$56)+7)&lt;E57,F57&lt;&gt;0),"Leaver",IFERROR(H57*(SUMPRODUCT(--((MIN(Z57,900000))&gt;$C$9:$C$12),((MIN(Z57,900000))-$C$9:$C$12),$H$9:$H$12))/MIN(Z57,900000),0))</f>
        <v>0</v>
      </c>
      <c r="AB57" s="274">
        <f>IF(AND((F57-WEEKDAY(F57,'Sch A. Input'!$ED$56)+7)&lt;E57,F57&lt;&gt;0),"Leaver",IF(OR(D57="",D57&gt;$L$11,($L$11-7)&lt;$K$9),0,(E57+1-D57)/7-1))</f>
        <v>0</v>
      </c>
      <c r="AC57" s="275">
        <f>IF(AND((F57-WEEKDAY(F57,'Sch A. Input'!$ED$56)+7)&lt;E57,F57&lt;&gt;0),"Leaver",IFERROR(IF((V57/$AB57*$M$9+W57+G57)&gt;900000,"YES","NO"),0))</f>
        <v>0</v>
      </c>
      <c r="AD57" s="232">
        <f>IF(AND((F57-WEEKDAY(F57,'Sch A. Input'!$ED$56)+7)&lt;E57,F57&lt;&gt;0),"Leaver",IFERROR(IF(AC57="Yes",MIN(1/(H57/X57)*AA57,AA57),(SUMPRODUCT(--((MIN(Z57,900000))&gt;$C$9:$C$12),((MIN(Z57,900000))-$C$9:$C$12),$H$9:$H$12))-((1-(AB57/52))*(SUMPRODUCT(--((MIN(Y57,900000))&gt;$C$9:$C$12),((MIN(Y57,900000))-$C$9:$C$12),$H$9:$H$12)))),0))</f>
        <v>0</v>
      </c>
      <c r="AE57" s="173">
        <f>IF(AND((F57-WEEKDAY(F57,'Sch A. Input'!$ED$56)+7)&lt;E57,F57&lt;&gt;0),"Leaver",IFERROR(AD57/X57,0))</f>
        <v>0</v>
      </c>
      <c r="AF57" s="174">
        <f>IF(AND((F57-WEEKDAY(F57,'Sch A. Input'!$ED$56)+7)&lt;E57,F57&lt;&gt;0),"Leaver",T57-AD57)</f>
        <v>0</v>
      </c>
      <c r="AG57" s="94">
        <f t="shared" si="24"/>
        <v>0</v>
      </c>
      <c r="BK57" s="2"/>
      <c r="BL57" s="2"/>
      <c r="BM57" s="2"/>
      <c r="BN57" s="2"/>
      <c r="BO57" s="2"/>
      <c r="BP57" s="2"/>
      <c r="CI57"/>
      <c r="CJ57"/>
      <c r="CK57"/>
      <c r="CL57"/>
      <c r="CM57"/>
    </row>
    <row r="58" spans="2:91" x14ac:dyDescent="0.25">
      <c r="B58" s="70" t="str">
        <f>IF('Sch A. Input'!B56="","",'Sch A. Input'!B56)</f>
        <v/>
      </c>
      <c r="C58" s="75" t="str">
        <f>IF('Sch A. Input'!C56="","",'Sch A. Input'!C56)</f>
        <v/>
      </c>
      <c r="D58" s="71" t="str">
        <f>IF('Sch A. Input'!D56="","",'Sch A. Input'!D56)</f>
        <v/>
      </c>
      <c r="E58" s="71">
        <f>'Sch A. Input'!E56</f>
        <v>42917</v>
      </c>
      <c r="F58" s="71">
        <f>'Sch A. Input'!F56</f>
        <v>0</v>
      </c>
      <c r="G58" s="231">
        <f>'Sch A. Input'!G56</f>
        <v>0</v>
      </c>
      <c r="H58" s="231">
        <f>+IF('Sch A. Input'!D56="",0,MAX($D$12-G58,0))</f>
        <v>0</v>
      </c>
      <c r="I58" s="233">
        <f>SUMIFS('Sch A. Input'!I56:DX56,'Sch A. Input'!$I$13:$DX$13,$L$11,'Sch A. Input'!$I$14:$DX$14,"Recurring")</f>
        <v>0</v>
      </c>
      <c r="J58" s="233">
        <f>SUMIFS('Sch A. Input'!I56:DX56,'Sch A. Input'!$I$13:$DX$13,$L$11,'Sch A. Input'!$I$14:$DX$14,"One-time")</f>
        <v>0</v>
      </c>
      <c r="K58" s="234">
        <f t="shared" si="17"/>
        <v>0</v>
      </c>
      <c r="L58" s="235">
        <f>SUMIFS('Sch A. Input'!I56:DX56,'Sch A. Input'!$I$14:$DX$14,"Recurring",'Sch A. Input'!$I$13:$DX$13,"&lt;="&amp;'Sch D. Workings'!$L$11)</f>
        <v>0</v>
      </c>
      <c r="M58" s="235">
        <f>SUMIFS('Sch A. Input'!I56:DX56,'Sch A. Input'!$I$14:$DX$14,"One-time",'Sch A. Input'!$I$13:$DX$13,"&lt;="&amp;'Sch D. Workings'!$L$11)</f>
        <v>0</v>
      </c>
      <c r="N58" s="236">
        <f t="shared" si="18"/>
        <v>0</v>
      </c>
      <c r="O58" s="235">
        <f t="shared" si="20"/>
        <v>0</v>
      </c>
      <c r="P58" s="235">
        <f t="shared" si="19"/>
        <v>0</v>
      </c>
      <c r="Q58" s="235">
        <f t="shared" si="21"/>
        <v>0</v>
      </c>
      <c r="R58" s="268">
        <f t="shared" si="12"/>
        <v>0</v>
      </c>
      <c r="S58" s="278">
        <f t="shared" si="22"/>
        <v>0</v>
      </c>
      <c r="T58" s="238">
        <f t="shared" si="13"/>
        <v>0</v>
      </c>
      <c r="U58" s="97">
        <f t="shared" si="23"/>
        <v>0</v>
      </c>
      <c r="V58" s="244">
        <f>IF(AND((F58-WEEKDAY(F58,'Sch A. Input'!$ED$56)+7)&lt;E58,F58&lt;&gt;0),"Leaver",L58-I58)</f>
        <v>0</v>
      </c>
      <c r="W58" s="244">
        <f>IF(AND((F58-WEEKDAY(F58,'Sch A. Input'!$ED$56)+7)&lt;E58,F58&lt;&gt;0),"Leaver",M58-J58)</f>
        <v>0</v>
      </c>
      <c r="X58" s="245">
        <f>IF(AND((F58-WEEKDAY(F58,'Sch A. Input'!$ED$56)+7)&lt;E58,F58&lt;&gt;0),"Leaver",N58-K58)</f>
        <v>0</v>
      </c>
      <c r="Y58" s="245">
        <f>IF(AND((F58-WEEKDAY(F58,'Sch A. Input'!$ED$56)+7)&lt;E58,F58&lt;&gt;0),"Leaver",IFERROR(V58/AB58*52,0))</f>
        <v>0</v>
      </c>
      <c r="Z58" s="245">
        <f>IF(AND((F58-WEEKDAY(F58,'Sch A. Input'!$ED$56)+7)&lt;E58,F58&lt;&gt;0),"Leaver",Y58+W58)</f>
        <v>0</v>
      </c>
      <c r="AA58" s="274">
        <f>IF(AND((F58-WEEKDAY(F58,'Sch A. Input'!$ED$56)+7)&lt;E58,F58&lt;&gt;0),"Leaver",IFERROR(H58*(SUMPRODUCT(--((MIN(Z58,900000))&gt;$C$9:$C$12),((MIN(Z58,900000))-$C$9:$C$12),$H$9:$H$12))/MIN(Z58,900000),0))</f>
        <v>0</v>
      </c>
      <c r="AB58" s="274">
        <f>IF(AND((F58-WEEKDAY(F58,'Sch A. Input'!$ED$56)+7)&lt;E58,F58&lt;&gt;0),"Leaver",IF(OR(D58="",D58&gt;$L$11,($L$11-7)&lt;$K$9),0,(E58+1-D58)/7-1))</f>
        <v>0</v>
      </c>
      <c r="AC58" s="275">
        <f>IF(AND((F58-WEEKDAY(F58,'Sch A. Input'!$ED$56)+7)&lt;E58,F58&lt;&gt;0),"Leaver",IFERROR(IF((V58/$AB58*$M$9+W58+G58)&gt;900000,"YES","NO"),0))</f>
        <v>0</v>
      </c>
      <c r="AD58" s="232">
        <f>IF(AND((F58-WEEKDAY(F58,'Sch A. Input'!$ED$56)+7)&lt;E58,F58&lt;&gt;0),"Leaver",IFERROR(IF(AC58="Yes",MIN(1/(H58/X58)*AA58,AA58),(SUMPRODUCT(--((MIN(Z58,900000))&gt;$C$9:$C$12),((MIN(Z58,900000))-$C$9:$C$12),$H$9:$H$12))-((1-(AB58/52))*(SUMPRODUCT(--((MIN(Y58,900000))&gt;$C$9:$C$12),((MIN(Y58,900000))-$C$9:$C$12),$H$9:$H$12)))),0))</f>
        <v>0</v>
      </c>
      <c r="AE58" s="173">
        <f>IF(AND((F58-WEEKDAY(F58,'Sch A. Input'!$ED$56)+7)&lt;E58,F58&lt;&gt;0),"Leaver",IFERROR(AD58/X58,0))</f>
        <v>0</v>
      </c>
      <c r="AF58" s="174">
        <f>IF(AND((F58-WEEKDAY(F58,'Sch A. Input'!$ED$56)+7)&lt;E58,F58&lt;&gt;0),"Leaver",T58-AD58)</f>
        <v>0</v>
      </c>
      <c r="AG58" s="94">
        <f t="shared" si="24"/>
        <v>0</v>
      </c>
      <c r="BK58" s="2"/>
      <c r="BL58" s="2"/>
      <c r="BM58" s="2"/>
      <c r="BN58" s="2"/>
      <c r="BO58" s="2"/>
      <c r="BP58" s="2"/>
      <c r="CI58"/>
      <c r="CJ58"/>
      <c r="CK58"/>
      <c r="CL58"/>
      <c r="CM58"/>
    </row>
    <row r="59" spans="2:91" x14ac:dyDescent="0.25">
      <c r="B59" s="70" t="str">
        <f>IF('Sch A. Input'!B57="","",'Sch A. Input'!B57)</f>
        <v/>
      </c>
      <c r="C59" s="75" t="str">
        <f>IF('Sch A. Input'!C57="","",'Sch A. Input'!C57)</f>
        <v/>
      </c>
      <c r="D59" s="71" t="str">
        <f>IF('Sch A. Input'!D57="","",'Sch A. Input'!D57)</f>
        <v/>
      </c>
      <c r="E59" s="71">
        <f>'Sch A. Input'!E57</f>
        <v>42917</v>
      </c>
      <c r="F59" s="71">
        <f>'Sch A. Input'!F57</f>
        <v>0</v>
      </c>
      <c r="G59" s="231">
        <f>'Sch A. Input'!G57</f>
        <v>0</v>
      </c>
      <c r="H59" s="231">
        <f>+IF('Sch A. Input'!D57="",0,MAX($D$12-G59,0))</f>
        <v>0</v>
      </c>
      <c r="I59" s="233">
        <f>SUMIFS('Sch A. Input'!I57:DX57,'Sch A. Input'!$I$13:$DX$13,$L$11,'Sch A. Input'!$I$14:$DX$14,"Recurring")</f>
        <v>0</v>
      </c>
      <c r="J59" s="233">
        <f>SUMIFS('Sch A. Input'!I57:DX57,'Sch A. Input'!$I$13:$DX$13,$L$11,'Sch A. Input'!$I$14:$DX$14,"One-time")</f>
        <v>0</v>
      </c>
      <c r="K59" s="234">
        <f t="shared" si="17"/>
        <v>0</v>
      </c>
      <c r="L59" s="235">
        <f>SUMIFS('Sch A. Input'!I57:DX57,'Sch A. Input'!$I$14:$DX$14,"Recurring",'Sch A. Input'!$I$13:$DX$13,"&lt;="&amp;'Sch D. Workings'!$L$11)</f>
        <v>0</v>
      </c>
      <c r="M59" s="235">
        <f>SUMIFS('Sch A. Input'!I57:DX57,'Sch A. Input'!$I$14:$DX$14,"One-time",'Sch A. Input'!$I$13:$DX$13,"&lt;="&amp;'Sch D. Workings'!$L$11)</f>
        <v>0</v>
      </c>
      <c r="N59" s="236">
        <f t="shared" si="18"/>
        <v>0</v>
      </c>
      <c r="O59" s="235">
        <f t="shared" si="20"/>
        <v>0</v>
      </c>
      <c r="P59" s="235">
        <f t="shared" si="19"/>
        <v>0</v>
      </c>
      <c r="Q59" s="235">
        <f t="shared" si="21"/>
        <v>0</v>
      </c>
      <c r="R59" s="268">
        <f t="shared" si="12"/>
        <v>0</v>
      </c>
      <c r="S59" s="278">
        <f t="shared" si="22"/>
        <v>0</v>
      </c>
      <c r="T59" s="238">
        <f t="shared" si="13"/>
        <v>0</v>
      </c>
      <c r="U59" s="97">
        <f t="shared" si="23"/>
        <v>0</v>
      </c>
      <c r="V59" s="244">
        <f>IF(AND((F59-WEEKDAY(F59,'Sch A. Input'!$ED$56)+7)&lt;E59,F59&lt;&gt;0),"Leaver",L59-I59)</f>
        <v>0</v>
      </c>
      <c r="W59" s="244">
        <f>IF(AND((F59-WEEKDAY(F59,'Sch A. Input'!$ED$56)+7)&lt;E59,F59&lt;&gt;0),"Leaver",M59-J59)</f>
        <v>0</v>
      </c>
      <c r="X59" s="245">
        <f>IF(AND((F59-WEEKDAY(F59,'Sch A. Input'!$ED$56)+7)&lt;E59,F59&lt;&gt;0),"Leaver",N59-K59)</f>
        <v>0</v>
      </c>
      <c r="Y59" s="245">
        <f>IF(AND((F59-WEEKDAY(F59,'Sch A. Input'!$ED$56)+7)&lt;E59,F59&lt;&gt;0),"Leaver",IFERROR(V59/AB59*52,0))</f>
        <v>0</v>
      </c>
      <c r="Z59" s="245">
        <f>IF(AND((F59-WEEKDAY(F59,'Sch A. Input'!$ED$56)+7)&lt;E59,F59&lt;&gt;0),"Leaver",Y59+W59)</f>
        <v>0</v>
      </c>
      <c r="AA59" s="274">
        <f>IF(AND((F59-WEEKDAY(F59,'Sch A. Input'!$ED$56)+7)&lt;E59,F59&lt;&gt;0),"Leaver",IFERROR(H59*(SUMPRODUCT(--((MIN(Z59,900000))&gt;$C$9:$C$12),((MIN(Z59,900000))-$C$9:$C$12),$H$9:$H$12))/MIN(Z59,900000),0))</f>
        <v>0</v>
      </c>
      <c r="AB59" s="274">
        <f>IF(AND((F59-WEEKDAY(F59,'Sch A. Input'!$ED$56)+7)&lt;E59,F59&lt;&gt;0),"Leaver",IF(OR(D59="",D59&gt;$L$11,($L$11-7)&lt;$K$9),0,(E59+1-D59)/7-1))</f>
        <v>0</v>
      </c>
      <c r="AC59" s="275">
        <f>IF(AND((F59-WEEKDAY(F59,'Sch A. Input'!$ED$56)+7)&lt;E59,F59&lt;&gt;0),"Leaver",IFERROR(IF((V59/$AB59*$M$9+W59+G59)&gt;900000,"YES","NO"),0))</f>
        <v>0</v>
      </c>
      <c r="AD59" s="232">
        <f>IF(AND((F59-WEEKDAY(F59,'Sch A. Input'!$ED$56)+7)&lt;E59,F59&lt;&gt;0),"Leaver",IFERROR(IF(AC59="Yes",MIN(1/(H59/X59)*AA59,AA59),(SUMPRODUCT(--((MIN(Z59,900000))&gt;$C$9:$C$12),((MIN(Z59,900000))-$C$9:$C$12),$H$9:$H$12))-((1-(AB59/52))*(SUMPRODUCT(--((MIN(Y59,900000))&gt;$C$9:$C$12),((MIN(Y59,900000))-$C$9:$C$12),$H$9:$H$12)))),0))</f>
        <v>0</v>
      </c>
      <c r="AE59" s="173">
        <f>IF(AND((F59-WEEKDAY(F59,'Sch A. Input'!$ED$56)+7)&lt;E59,F59&lt;&gt;0),"Leaver",IFERROR(AD59/X59,0))</f>
        <v>0</v>
      </c>
      <c r="AF59" s="174">
        <f>IF(AND((F59-WEEKDAY(F59,'Sch A. Input'!$ED$56)+7)&lt;E59,F59&lt;&gt;0),"Leaver",T59-AD59)</f>
        <v>0</v>
      </c>
      <c r="AG59" s="94">
        <f t="shared" si="24"/>
        <v>0</v>
      </c>
      <c r="BK59" s="2"/>
      <c r="BL59" s="2"/>
      <c r="BM59" s="2"/>
      <c r="BN59" s="2"/>
      <c r="BO59" s="2"/>
      <c r="BP59" s="2"/>
      <c r="CI59"/>
      <c r="CJ59"/>
      <c r="CK59"/>
      <c r="CL59"/>
      <c r="CM59"/>
    </row>
    <row r="60" spans="2:91" x14ac:dyDescent="0.25">
      <c r="B60" s="70" t="str">
        <f>IF('Sch A. Input'!B58="","",'Sch A. Input'!B58)</f>
        <v/>
      </c>
      <c r="C60" s="75" t="str">
        <f>IF('Sch A. Input'!C58="","",'Sch A. Input'!C58)</f>
        <v/>
      </c>
      <c r="D60" s="71" t="str">
        <f>IF('Sch A. Input'!D58="","",'Sch A. Input'!D58)</f>
        <v/>
      </c>
      <c r="E60" s="71">
        <f>'Sch A. Input'!E58</f>
        <v>42917</v>
      </c>
      <c r="F60" s="71">
        <f>'Sch A. Input'!F58</f>
        <v>0</v>
      </c>
      <c r="G60" s="231">
        <f>'Sch A. Input'!G58</f>
        <v>0</v>
      </c>
      <c r="H60" s="231">
        <f>+IF('Sch A. Input'!D58="",0,MAX($D$12-G60,0))</f>
        <v>0</v>
      </c>
      <c r="I60" s="233">
        <f>SUMIFS('Sch A. Input'!I58:DX58,'Sch A. Input'!$I$13:$DX$13,$L$11,'Sch A. Input'!$I$14:$DX$14,"Recurring")</f>
        <v>0</v>
      </c>
      <c r="J60" s="233">
        <f>SUMIFS('Sch A. Input'!I58:DX58,'Sch A. Input'!$I$13:$DX$13,$L$11,'Sch A. Input'!$I$14:$DX$14,"One-time")</f>
        <v>0</v>
      </c>
      <c r="K60" s="234">
        <f t="shared" si="17"/>
        <v>0</v>
      </c>
      <c r="L60" s="235">
        <f>SUMIFS('Sch A. Input'!I58:DX58,'Sch A. Input'!$I$14:$DX$14,"Recurring",'Sch A. Input'!$I$13:$DX$13,"&lt;="&amp;'Sch D. Workings'!$L$11)</f>
        <v>0</v>
      </c>
      <c r="M60" s="235">
        <f>SUMIFS('Sch A. Input'!I58:DX58,'Sch A. Input'!$I$14:$DX$14,"One-time",'Sch A. Input'!$I$13:$DX$13,"&lt;="&amp;'Sch D. Workings'!$L$11)</f>
        <v>0</v>
      </c>
      <c r="N60" s="236">
        <f t="shared" si="18"/>
        <v>0</v>
      </c>
      <c r="O60" s="235">
        <f t="shared" si="20"/>
        <v>0</v>
      </c>
      <c r="P60" s="235">
        <f t="shared" si="19"/>
        <v>0</v>
      </c>
      <c r="Q60" s="235">
        <f t="shared" si="21"/>
        <v>0</v>
      </c>
      <c r="R60" s="268">
        <f t="shared" si="12"/>
        <v>0</v>
      </c>
      <c r="S60" s="278">
        <f t="shared" si="22"/>
        <v>0</v>
      </c>
      <c r="T60" s="238">
        <f t="shared" si="13"/>
        <v>0</v>
      </c>
      <c r="U60" s="97">
        <f t="shared" si="23"/>
        <v>0</v>
      </c>
      <c r="V60" s="244">
        <f>IF(AND((F60-WEEKDAY(F60,'Sch A. Input'!$ED$56)+7)&lt;E60,F60&lt;&gt;0),"Leaver",L60-I60)</f>
        <v>0</v>
      </c>
      <c r="W60" s="244">
        <f>IF(AND((F60-WEEKDAY(F60,'Sch A. Input'!$ED$56)+7)&lt;E60,F60&lt;&gt;0),"Leaver",M60-J60)</f>
        <v>0</v>
      </c>
      <c r="X60" s="245">
        <f>IF(AND((F60-WEEKDAY(F60,'Sch A. Input'!$ED$56)+7)&lt;E60,F60&lt;&gt;0),"Leaver",N60-K60)</f>
        <v>0</v>
      </c>
      <c r="Y60" s="245">
        <f>IF(AND((F60-WEEKDAY(F60,'Sch A. Input'!$ED$56)+7)&lt;E60,F60&lt;&gt;0),"Leaver",IFERROR(V60/AB60*52,0))</f>
        <v>0</v>
      </c>
      <c r="Z60" s="245">
        <f>IF(AND((F60-WEEKDAY(F60,'Sch A. Input'!$ED$56)+7)&lt;E60,F60&lt;&gt;0),"Leaver",Y60+W60)</f>
        <v>0</v>
      </c>
      <c r="AA60" s="274">
        <f>IF(AND((F60-WEEKDAY(F60,'Sch A. Input'!$ED$56)+7)&lt;E60,F60&lt;&gt;0),"Leaver",IFERROR(H60*(SUMPRODUCT(--((MIN(Z60,900000))&gt;$C$9:$C$12),((MIN(Z60,900000))-$C$9:$C$12),$H$9:$H$12))/MIN(Z60,900000),0))</f>
        <v>0</v>
      </c>
      <c r="AB60" s="274">
        <f>IF(AND((F60-WEEKDAY(F60,'Sch A. Input'!$ED$56)+7)&lt;E60,F60&lt;&gt;0),"Leaver",IF(OR(D60="",D60&gt;$L$11,($L$11-7)&lt;$K$9),0,(E60+1-D60)/7-1))</f>
        <v>0</v>
      </c>
      <c r="AC60" s="275">
        <f>IF(AND((F60-WEEKDAY(F60,'Sch A. Input'!$ED$56)+7)&lt;E60,F60&lt;&gt;0),"Leaver",IFERROR(IF((V60/$AB60*$M$9+W60+G60)&gt;900000,"YES","NO"),0))</f>
        <v>0</v>
      </c>
      <c r="AD60" s="232">
        <f>IF(AND((F60-WEEKDAY(F60,'Sch A. Input'!$ED$56)+7)&lt;E60,F60&lt;&gt;0),"Leaver",IFERROR(IF(AC60="Yes",MIN(1/(H60/X60)*AA60,AA60),(SUMPRODUCT(--((MIN(Z60,900000))&gt;$C$9:$C$12),((MIN(Z60,900000))-$C$9:$C$12),$H$9:$H$12))-((1-(AB60/52))*(SUMPRODUCT(--((MIN(Y60,900000))&gt;$C$9:$C$12),((MIN(Y60,900000))-$C$9:$C$12),$H$9:$H$12)))),0))</f>
        <v>0</v>
      </c>
      <c r="AE60" s="173">
        <f>IF(AND((F60-WEEKDAY(F60,'Sch A. Input'!$ED$56)+7)&lt;E60,F60&lt;&gt;0),"Leaver",IFERROR(AD60/X60,0))</f>
        <v>0</v>
      </c>
      <c r="AF60" s="174">
        <f>IF(AND((F60-WEEKDAY(F60,'Sch A. Input'!$ED$56)+7)&lt;E60,F60&lt;&gt;0),"Leaver",T60-AD60)</f>
        <v>0</v>
      </c>
      <c r="AG60" s="94">
        <f t="shared" si="24"/>
        <v>0</v>
      </c>
      <c r="BK60" s="2"/>
      <c r="BL60" s="2"/>
      <c r="BM60" s="2"/>
      <c r="BN60" s="2"/>
      <c r="BO60" s="2"/>
      <c r="BP60" s="2"/>
      <c r="CI60"/>
      <c r="CJ60"/>
      <c r="CK60"/>
      <c r="CL60"/>
      <c r="CM60"/>
    </row>
    <row r="61" spans="2:91" x14ac:dyDescent="0.25">
      <c r="B61" s="70" t="str">
        <f>IF('Sch A. Input'!B59="","",'Sch A. Input'!B59)</f>
        <v/>
      </c>
      <c r="C61" s="75" t="str">
        <f>IF('Sch A. Input'!C59="","",'Sch A. Input'!C59)</f>
        <v/>
      </c>
      <c r="D61" s="71" t="str">
        <f>IF('Sch A. Input'!D59="","",'Sch A. Input'!D59)</f>
        <v/>
      </c>
      <c r="E61" s="71">
        <f>'Sch A. Input'!E59</f>
        <v>42917</v>
      </c>
      <c r="F61" s="71">
        <f>'Sch A. Input'!F59</f>
        <v>0</v>
      </c>
      <c r="G61" s="231">
        <f>'Sch A. Input'!G59</f>
        <v>0</v>
      </c>
      <c r="H61" s="231">
        <f>+IF('Sch A. Input'!D59="",0,MAX($D$12-G61,0))</f>
        <v>0</v>
      </c>
      <c r="I61" s="233">
        <f>SUMIFS('Sch A. Input'!I59:DX59,'Sch A. Input'!$I$13:$DX$13,$L$11,'Sch A. Input'!$I$14:$DX$14,"Recurring")</f>
        <v>0</v>
      </c>
      <c r="J61" s="233">
        <f>SUMIFS('Sch A. Input'!I59:DX59,'Sch A. Input'!$I$13:$DX$13,$L$11,'Sch A. Input'!$I$14:$DX$14,"One-time")</f>
        <v>0</v>
      </c>
      <c r="K61" s="234">
        <f t="shared" si="17"/>
        <v>0</v>
      </c>
      <c r="L61" s="235">
        <f>SUMIFS('Sch A. Input'!I59:DX59,'Sch A. Input'!$I$14:$DX$14,"Recurring",'Sch A. Input'!$I$13:$DX$13,"&lt;="&amp;'Sch D. Workings'!$L$11)</f>
        <v>0</v>
      </c>
      <c r="M61" s="235">
        <f>SUMIFS('Sch A. Input'!I59:DX59,'Sch A. Input'!$I$14:$DX$14,"One-time",'Sch A. Input'!$I$13:$DX$13,"&lt;="&amp;'Sch D. Workings'!$L$11)</f>
        <v>0</v>
      </c>
      <c r="N61" s="236">
        <f t="shared" si="18"/>
        <v>0</v>
      </c>
      <c r="O61" s="235">
        <f t="shared" si="20"/>
        <v>0</v>
      </c>
      <c r="P61" s="235">
        <f t="shared" si="19"/>
        <v>0</v>
      </c>
      <c r="Q61" s="235">
        <f t="shared" si="21"/>
        <v>0</v>
      </c>
      <c r="R61" s="268">
        <f t="shared" si="12"/>
        <v>0</v>
      </c>
      <c r="S61" s="278">
        <f t="shared" si="22"/>
        <v>0</v>
      </c>
      <c r="T61" s="238">
        <f t="shared" si="13"/>
        <v>0</v>
      </c>
      <c r="U61" s="97">
        <f t="shared" si="23"/>
        <v>0</v>
      </c>
      <c r="V61" s="244">
        <f>IF(AND((F61-WEEKDAY(F61,'Sch A. Input'!$ED$56)+7)&lt;E61,F61&lt;&gt;0),"Leaver",L61-I61)</f>
        <v>0</v>
      </c>
      <c r="W61" s="244">
        <f>IF(AND((F61-WEEKDAY(F61,'Sch A. Input'!$ED$56)+7)&lt;E61,F61&lt;&gt;0),"Leaver",M61-J61)</f>
        <v>0</v>
      </c>
      <c r="X61" s="245">
        <f>IF(AND((F61-WEEKDAY(F61,'Sch A. Input'!$ED$56)+7)&lt;E61,F61&lt;&gt;0),"Leaver",N61-K61)</f>
        <v>0</v>
      </c>
      <c r="Y61" s="245">
        <f>IF(AND((F61-WEEKDAY(F61,'Sch A. Input'!$ED$56)+7)&lt;E61,F61&lt;&gt;0),"Leaver",IFERROR(V61/AB61*52,0))</f>
        <v>0</v>
      </c>
      <c r="Z61" s="245">
        <f>IF(AND((F61-WEEKDAY(F61,'Sch A. Input'!$ED$56)+7)&lt;E61,F61&lt;&gt;0),"Leaver",Y61+W61)</f>
        <v>0</v>
      </c>
      <c r="AA61" s="274">
        <f>IF(AND((F61-WEEKDAY(F61,'Sch A. Input'!$ED$56)+7)&lt;E61,F61&lt;&gt;0),"Leaver",IFERROR(H61*(SUMPRODUCT(--((MIN(Z61,900000))&gt;$C$9:$C$12),((MIN(Z61,900000))-$C$9:$C$12),$H$9:$H$12))/MIN(Z61,900000),0))</f>
        <v>0</v>
      </c>
      <c r="AB61" s="274">
        <f>IF(AND((F61-WEEKDAY(F61,'Sch A. Input'!$ED$56)+7)&lt;E61,F61&lt;&gt;0),"Leaver",IF(OR(D61="",D61&gt;$L$11,($L$11-7)&lt;$K$9),0,(E61+1-D61)/7-1))</f>
        <v>0</v>
      </c>
      <c r="AC61" s="275">
        <f>IF(AND((F61-WEEKDAY(F61,'Sch A. Input'!$ED$56)+7)&lt;E61,F61&lt;&gt;0),"Leaver",IFERROR(IF((V61/$AB61*$M$9+W61+G61)&gt;900000,"YES","NO"),0))</f>
        <v>0</v>
      </c>
      <c r="AD61" s="232">
        <f>IF(AND((F61-WEEKDAY(F61,'Sch A. Input'!$ED$56)+7)&lt;E61,F61&lt;&gt;0),"Leaver",IFERROR(IF(AC61="Yes",MIN(1/(H61/X61)*AA61,AA61),(SUMPRODUCT(--((MIN(Z61,900000))&gt;$C$9:$C$12),((MIN(Z61,900000))-$C$9:$C$12),$H$9:$H$12))-((1-(AB61/52))*(SUMPRODUCT(--((MIN(Y61,900000))&gt;$C$9:$C$12),((MIN(Y61,900000))-$C$9:$C$12),$H$9:$H$12)))),0))</f>
        <v>0</v>
      </c>
      <c r="AE61" s="173">
        <f>IF(AND((F61-WEEKDAY(F61,'Sch A. Input'!$ED$56)+7)&lt;E61,F61&lt;&gt;0),"Leaver",IFERROR(AD61/X61,0))</f>
        <v>0</v>
      </c>
      <c r="AF61" s="174">
        <f>IF(AND((F61-WEEKDAY(F61,'Sch A. Input'!$ED$56)+7)&lt;E61,F61&lt;&gt;0),"Leaver",T61-AD61)</f>
        <v>0</v>
      </c>
      <c r="AG61" s="94">
        <f t="shared" si="24"/>
        <v>0</v>
      </c>
      <c r="BK61" s="2"/>
      <c r="BL61" s="2"/>
      <c r="BM61" s="2"/>
      <c r="BN61" s="2"/>
      <c r="BO61" s="2"/>
      <c r="BP61" s="2"/>
      <c r="CI61"/>
      <c r="CJ61"/>
      <c r="CK61"/>
      <c r="CL61"/>
      <c r="CM61"/>
    </row>
    <row r="62" spans="2:91" x14ac:dyDescent="0.25">
      <c r="B62" s="70" t="str">
        <f>IF('Sch A. Input'!B60="","",'Sch A. Input'!B60)</f>
        <v/>
      </c>
      <c r="C62" s="75" t="str">
        <f>IF('Sch A. Input'!C60="","",'Sch A. Input'!C60)</f>
        <v/>
      </c>
      <c r="D62" s="71" t="str">
        <f>IF('Sch A. Input'!D60="","",'Sch A. Input'!D60)</f>
        <v/>
      </c>
      <c r="E62" s="71">
        <f>'Sch A. Input'!E60</f>
        <v>42917</v>
      </c>
      <c r="F62" s="71">
        <f>'Sch A. Input'!F60</f>
        <v>0</v>
      </c>
      <c r="G62" s="231">
        <f>'Sch A. Input'!G60</f>
        <v>0</v>
      </c>
      <c r="H62" s="231">
        <f>+IF('Sch A. Input'!D60="",0,MAX($D$12-G62,0))</f>
        <v>0</v>
      </c>
      <c r="I62" s="233">
        <f>SUMIFS('Sch A. Input'!I60:DX60,'Sch A. Input'!$I$13:$DX$13,$L$11,'Sch A. Input'!$I$14:$DX$14,"Recurring")</f>
        <v>0</v>
      </c>
      <c r="J62" s="233">
        <f>SUMIFS('Sch A. Input'!I60:DX60,'Sch A. Input'!$I$13:$DX$13,$L$11,'Sch A. Input'!$I$14:$DX$14,"One-time")</f>
        <v>0</v>
      </c>
      <c r="K62" s="234">
        <f t="shared" si="17"/>
        <v>0</v>
      </c>
      <c r="L62" s="235">
        <f>SUMIFS('Sch A. Input'!I60:DX60,'Sch A. Input'!$I$14:$DX$14,"Recurring",'Sch A. Input'!$I$13:$DX$13,"&lt;="&amp;'Sch D. Workings'!$L$11)</f>
        <v>0</v>
      </c>
      <c r="M62" s="235">
        <f>SUMIFS('Sch A. Input'!I60:DX60,'Sch A. Input'!$I$14:$DX$14,"One-time",'Sch A. Input'!$I$13:$DX$13,"&lt;="&amp;'Sch D. Workings'!$L$11)</f>
        <v>0</v>
      </c>
      <c r="N62" s="236">
        <f t="shared" si="18"/>
        <v>0</v>
      </c>
      <c r="O62" s="235">
        <f t="shared" si="20"/>
        <v>0</v>
      </c>
      <c r="P62" s="235">
        <f t="shared" si="19"/>
        <v>0</v>
      </c>
      <c r="Q62" s="235">
        <f t="shared" si="21"/>
        <v>0</v>
      </c>
      <c r="R62" s="268">
        <f t="shared" si="12"/>
        <v>0</v>
      </c>
      <c r="S62" s="278">
        <f t="shared" si="22"/>
        <v>0</v>
      </c>
      <c r="T62" s="238">
        <f t="shared" si="13"/>
        <v>0</v>
      </c>
      <c r="U62" s="97">
        <f t="shared" si="23"/>
        <v>0</v>
      </c>
      <c r="V62" s="244">
        <f>IF(AND((F62-WEEKDAY(F62,'Sch A. Input'!$ED$56)+7)&lt;E62,F62&lt;&gt;0),"Leaver",L62-I62)</f>
        <v>0</v>
      </c>
      <c r="W62" s="244">
        <f>IF(AND((F62-WEEKDAY(F62,'Sch A. Input'!$ED$56)+7)&lt;E62,F62&lt;&gt;0),"Leaver",M62-J62)</f>
        <v>0</v>
      </c>
      <c r="X62" s="245">
        <f>IF(AND((F62-WEEKDAY(F62,'Sch A. Input'!$ED$56)+7)&lt;E62,F62&lt;&gt;0),"Leaver",N62-K62)</f>
        <v>0</v>
      </c>
      <c r="Y62" s="245">
        <f>IF(AND((F62-WEEKDAY(F62,'Sch A. Input'!$ED$56)+7)&lt;E62,F62&lt;&gt;0),"Leaver",IFERROR(V62/AB62*52,0))</f>
        <v>0</v>
      </c>
      <c r="Z62" s="245">
        <f>IF(AND((F62-WEEKDAY(F62,'Sch A. Input'!$ED$56)+7)&lt;E62,F62&lt;&gt;0),"Leaver",Y62+W62)</f>
        <v>0</v>
      </c>
      <c r="AA62" s="274">
        <f>IF(AND((F62-WEEKDAY(F62,'Sch A. Input'!$ED$56)+7)&lt;E62,F62&lt;&gt;0),"Leaver",IFERROR(H62*(SUMPRODUCT(--((MIN(Z62,900000))&gt;$C$9:$C$12),((MIN(Z62,900000))-$C$9:$C$12),$H$9:$H$12))/MIN(Z62,900000),0))</f>
        <v>0</v>
      </c>
      <c r="AB62" s="274">
        <f>IF(AND((F62-WEEKDAY(F62,'Sch A. Input'!$ED$56)+7)&lt;E62,F62&lt;&gt;0),"Leaver",IF(OR(D62="",D62&gt;$L$11,($L$11-7)&lt;$K$9),0,(E62+1-D62)/7-1))</f>
        <v>0</v>
      </c>
      <c r="AC62" s="275">
        <f>IF(AND((F62-WEEKDAY(F62,'Sch A. Input'!$ED$56)+7)&lt;E62,F62&lt;&gt;0),"Leaver",IFERROR(IF((V62/$AB62*$M$9+W62+G62)&gt;900000,"YES","NO"),0))</f>
        <v>0</v>
      </c>
      <c r="AD62" s="232">
        <f>IF(AND((F62-WEEKDAY(F62,'Sch A. Input'!$ED$56)+7)&lt;E62,F62&lt;&gt;0),"Leaver",IFERROR(IF(AC62="Yes",MIN(1/(H62/X62)*AA62,AA62),(SUMPRODUCT(--((MIN(Z62,900000))&gt;$C$9:$C$12),((MIN(Z62,900000))-$C$9:$C$12),$H$9:$H$12))-((1-(AB62/52))*(SUMPRODUCT(--((MIN(Y62,900000))&gt;$C$9:$C$12),((MIN(Y62,900000))-$C$9:$C$12),$H$9:$H$12)))),0))</f>
        <v>0</v>
      </c>
      <c r="AE62" s="173">
        <f>IF(AND((F62-WEEKDAY(F62,'Sch A. Input'!$ED$56)+7)&lt;E62,F62&lt;&gt;0),"Leaver",IFERROR(AD62/X62,0))</f>
        <v>0</v>
      </c>
      <c r="AF62" s="174">
        <f>IF(AND((F62-WEEKDAY(F62,'Sch A. Input'!$ED$56)+7)&lt;E62,F62&lt;&gt;0),"Leaver",T62-AD62)</f>
        <v>0</v>
      </c>
      <c r="AG62" s="94">
        <f t="shared" si="24"/>
        <v>0</v>
      </c>
      <c r="BK62" s="2"/>
      <c r="BL62" s="2"/>
      <c r="BM62" s="2"/>
      <c r="BN62" s="2"/>
      <c r="BO62" s="2"/>
      <c r="BP62" s="2"/>
      <c r="CI62"/>
      <c r="CJ62"/>
      <c r="CK62"/>
      <c r="CL62"/>
      <c r="CM62"/>
    </row>
    <row r="63" spans="2:91" x14ac:dyDescent="0.25">
      <c r="B63" s="70" t="str">
        <f>IF('Sch A. Input'!B61="","",'Sch A. Input'!B61)</f>
        <v/>
      </c>
      <c r="C63" s="75" t="str">
        <f>IF('Sch A. Input'!C61="","",'Sch A. Input'!C61)</f>
        <v/>
      </c>
      <c r="D63" s="71" t="str">
        <f>IF('Sch A. Input'!D61="","",'Sch A. Input'!D61)</f>
        <v/>
      </c>
      <c r="E63" s="71">
        <f>'Sch A. Input'!E61</f>
        <v>42917</v>
      </c>
      <c r="F63" s="71">
        <f>'Sch A. Input'!F61</f>
        <v>0</v>
      </c>
      <c r="G63" s="231">
        <f>'Sch A. Input'!G61</f>
        <v>0</v>
      </c>
      <c r="H63" s="231">
        <f>+IF('Sch A. Input'!D61="",0,MAX($D$12-G63,0))</f>
        <v>0</v>
      </c>
      <c r="I63" s="233">
        <f>SUMIFS('Sch A. Input'!I61:DX61,'Sch A. Input'!$I$13:$DX$13,$L$11,'Sch A. Input'!$I$14:$DX$14,"Recurring")</f>
        <v>0</v>
      </c>
      <c r="J63" s="233">
        <f>SUMIFS('Sch A. Input'!I61:DX61,'Sch A. Input'!$I$13:$DX$13,$L$11,'Sch A. Input'!$I$14:$DX$14,"One-time")</f>
        <v>0</v>
      </c>
      <c r="K63" s="234">
        <f t="shared" si="17"/>
        <v>0</v>
      </c>
      <c r="L63" s="235">
        <f>SUMIFS('Sch A. Input'!I61:DX61,'Sch A. Input'!$I$14:$DX$14,"Recurring",'Sch A. Input'!$I$13:$DX$13,"&lt;="&amp;'Sch D. Workings'!$L$11)</f>
        <v>0</v>
      </c>
      <c r="M63" s="235">
        <f>SUMIFS('Sch A. Input'!I61:DX61,'Sch A. Input'!$I$14:$DX$14,"One-time",'Sch A. Input'!$I$13:$DX$13,"&lt;="&amp;'Sch D. Workings'!$L$11)</f>
        <v>0</v>
      </c>
      <c r="N63" s="236">
        <f t="shared" si="18"/>
        <v>0</v>
      </c>
      <c r="O63" s="235">
        <f t="shared" si="20"/>
        <v>0</v>
      </c>
      <c r="P63" s="235">
        <f t="shared" si="19"/>
        <v>0</v>
      </c>
      <c r="Q63" s="235">
        <f t="shared" si="21"/>
        <v>0</v>
      </c>
      <c r="R63" s="268">
        <f t="shared" si="12"/>
        <v>0</v>
      </c>
      <c r="S63" s="278">
        <f t="shared" si="22"/>
        <v>0</v>
      </c>
      <c r="T63" s="238">
        <f t="shared" si="13"/>
        <v>0</v>
      </c>
      <c r="U63" s="97">
        <f t="shared" si="23"/>
        <v>0</v>
      </c>
      <c r="V63" s="244">
        <f>IF(AND((F63-WEEKDAY(F63,'Sch A. Input'!$ED$56)+7)&lt;E63,F63&lt;&gt;0),"Leaver",L63-I63)</f>
        <v>0</v>
      </c>
      <c r="W63" s="244">
        <f>IF(AND((F63-WEEKDAY(F63,'Sch A. Input'!$ED$56)+7)&lt;E63,F63&lt;&gt;0),"Leaver",M63-J63)</f>
        <v>0</v>
      </c>
      <c r="X63" s="245">
        <f>IF(AND((F63-WEEKDAY(F63,'Sch A. Input'!$ED$56)+7)&lt;E63,F63&lt;&gt;0),"Leaver",N63-K63)</f>
        <v>0</v>
      </c>
      <c r="Y63" s="245">
        <f>IF(AND((F63-WEEKDAY(F63,'Sch A. Input'!$ED$56)+7)&lt;E63,F63&lt;&gt;0),"Leaver",IFERROR(V63/AB63*52,0))</f>
        <v>0</v>
      </c>
      <c r="Z63" s="245">
        <f>IF(AND((F63-WEEKDAY(F63,'Sch A. Input'!$ED$56)+7)&lt;E63,F63&lt;&gt;0),"Leaver",Y63+W63)</f>
        <v>0</v>
      </c>
      <c r="AA63" s="274">
        <f>IF(AND((F63-WEEKDAY(F63,'Sch A. Input'!$ED$56)+7)&lt;E63,F63&lt;&gt;0),"Leaver",IFERROR(H63*(SUMPRODUCT(--((MIN(Z63,900000))&gt;$C$9:$C$12),((MIN(Z63,900000))-$C$9:$C$12),$H$9:$H$12))/MIN(Z63,900000),0))</f>
        <v>0</v>
      </c>
      <c r="AB63" s="274">
        <f>IF(AND((F63-WEEKDAY(F63,'Sch A. Input'!$ED$56)+7)&lt;E63,F63&lt;&gt;0),"Leaver",IF(OR(D63="",D63&gt;$L$11,($L$11-7)&lt;$K$9),0,(E63+1-D63)/7-1))</f>
        <v>0</v>
      </c>
      <c r="AC63" s="275">
        <f>IF(AND((F63-WEEKDAY(F63,'Sch A. Input'!$ED$56)+7)&lt;E63,F63&lt;&gt;0),"Leaver",IFERROR(IF((V63/$AB63*$M$9+W63+G63)&gt;900000,"YES","NO"),0))</f>
        <v>0</v>
      </c>
      <c r="AD63" s="232">
        <f>IF(AND((F63-WEEKDAY(F63,'Sch A. Input'!$ED$56)+7)&lt;E63,F63&lt;&gt;0),"Leaver",IFERROR(IF(AC63="Yes",MIN(1/(H63/X63)*AA63,AA63),(SUMPRODUCT(--((MIN(Z63,900000))&gt;$C$9:$C$12),((MIN(Z63,900000))-$C$9:$C$12),$H$9:$H$12))-((1-(AB63/52))*(SUMPRODUCT(--((MIN(Y63,900000))&gt;$C$9:$C$12),((MIN(Y63,900000))-$C$9:$C$12),$H$9:$H$12)))),0))</f>
        <v>0</v>
      </c>
      <c r="AE63" s="173">
        <f>IF(AND((F63-WEEKDAY(F63,'Sch A. Input'!$ED$56)+7)&lt;E63,F63&lt;&gt;0),"Leaver",IFERROR(AD63/X63,0))</f>
        <v>0</v>
      </c>
      <c r="AF63" s="174">
        <f>IF(AND((F63-WEEKDAY(F63,'Sch A. Input'!$ED$56)+7)&lt;E63,F63&lt;&gt;0),"Leaver",T63-AD63)</f>
        <v>0</v>
      </c>
      <c r="AG63" s="94">
        <f t="shared" si="24"/>
        <v>0</v>
      </c>
      <c r="BK63" s="2"/>
      <c r="BL63" s="2"/>
      <c r="BM63" s="2"/>
      <c r="BN63" s="2"/>
      <c r="BO63" s="2"/>
      <c r="BP63" s="2"/>
      <c r="CI63"/>
      <c r="CJ63"/>
      <c r="CK63"/>
      <c r="CL63"/>
      <c r="CM63"/>
    </row>
    <row r="64" spans="2:91" x14ac:dyDescent="0.25">
      <c r="B64" s="70" t="str">
        <f>IF('Sch A. Input'!B62="","",'Sch A. Input'!B62)</f>
        <v/>
      </c>
      <c r="C64" s="75" t="str">
        <f>IF('Sch A. Input'!C62="","",'Sch A. Input'!C62)</f>
        <v/>
      </c>
      <c r="D64" s="71" t="str">
        <f>IF('Sch A. Input'!D62="","",'Sch A. Input'!D62)</f>
        <v/>
      </c>
      <c r="E64" s="71">
        <f>'Sch A. Input'!E62</f>
        <v>42917</v>
      </c>
      <c r="F64" s="71">
        <f>'Sch A. Input'!F62</f>
        <v>0</v>
      </c>
      <c r="G64" s="231">
        <f>'Sch A. Input'!G62</f>
        <v>0</v>
      </c>
      <c r="H64" s="231">
        <f>+IF('Sch A. Input'!D62="",0,MAX($D$12-G64,0))</f>
        <v>0</v>
      </c>
      <c r="I64" s="233">
        <f>SUMIFS('Sch A. Input'!I62:DX62,'Sch A. Input'!$I$13:$DX$13,$L$11,'Sch A. Input'!$I$14:$DX$14,"Recurring")</f>
        <v>0</v>
      </c>
      <c r="J64" s="233">
        <f>SUMIFS('Sch A. Input'!I62:DX62,'Sch A. Input'!$I$13:$DX$13,$L$11,'Sch A. Input'!$I$14:$DX$14,"One-time")</f>
        <v>0</v>
      </c>
      <c r="K64" s="234">
        <f t="shared" si="17"/>
        <v>0</v>
      </c>
      <c r="L64" s="235">
        <f>SUMIFS('Sch A. Input'!I62:DX62,'Sch A. Input'!$I$14:$DX$14,"Recurring",'Sch A. Input'!$I$13:$DX$13,"&lt;="&amp;'Sch D. Workings'!$L$11)</f>
        <v>0</v>
      </c>
      <c r="M64" s="235">
        <f>SUMIFS('Sch A. Input'!I62:DX62,'Sch A. Input'!$I$14:$DX$14,"One-time",'Sch A. Input'!$I$13:$DX$13,"&lt;="&amp;'Sch D. Workings'!$L$11)</f>
        <v>0</v>
      </c>
      <c r="N64" s="236">
        <f t="shared" si="18"/>
        <v>0</v>
      </c>
      <c r="O64" s="235">
        <f t="shared" si="20"/>
        <v>0</v>
      </c>
      <c r="P64" s="235">
        <f t="shared" si="19"/>
        <v>0</v>
      </c>
      <c r="Q64" s="235">
        <f t="shared" si="21"/>
        <v>0</v>
      </c>
      <c r="R64" s="268">
        <f t="shared" si="12"/>
        <v>0</v>
      </c>
      <c r="S64" s="278">
        <f t="shared" si="22"/>
        <v>0</v>
      </c>
      <c r="T64" s="238">
        <f t="shared" si="13"/>
        <v>0</v>
      </c>
      <c r="U64" s="97">
        <f t="shared" si="23"/>
        <v>0</v>
      </c>
      <c r="V64" s="244">
        <f>IF(AND((F64-WEEKDAY(F64,'Sch A. Input'!$ED$56)+7)&lt;E64,F64&lt;&gt;0),"Leaver",L64-I64)</f>
        <v>0</v>
      </c>
      <c r="W64" s="244">
        <f>IF(AND((F64-WEEKDAY(F64,'Sch A. Input'!$ED$56)+7)&lt;E64,F64&lt;&gt;0),"Leaver",M64-J64)</f>
        <v>0</v>
      </c>
      <c r="X64" s="245">
        <f>IF(AND((F64-WEEKDAY(F64,'Sch A. Input'!$ED$56)+7)&lt;E64,F64&lt;&gt;0),"Leaver",N64-K64)</f>
        <v>0</v>
      </c>
      <c r="Y64" s="245">
        <f>IF(AND((F64-WEEKDAY(F64,'Sch A. Input'!$ED$56)+7)&lt;E64,F64&lt;&gt;0),"Leaver",IFERROR(V64/AB64*52,0))</f>
        <v>0</v>
      </c>
      <c r="Z64" s="245">
        <f>IF(AND((F64-WEEKDAY(F64,'Sch A. Input'!$ED$56)+7)&lt;E64,F64&lt;&gt;0),"Leaver",Y64+W64)</f>
        <v>0</v>
      </c>
      <c r="AA64" s="274">
        <f>IF(AND((F64-WEEKDAY(F64,'Sch A. Input'!$ED$56)+7)&lt;E64,F64&lt;&gt;0),"Leaver",IFERROR(H64*(SUMPRODUCT(--((MIN(Z64,900000))&gt;$C$9:$C$12),((MIN(Z64,900000))-$C$9:$C$12),$H$9:$H$12))/MIN(Z64,900000),0))</f>
        <v>0</v>
      </c>
      <c r="AB64" s="274">
        <f>IF(AND((F64-WEEKDAY(F64,'Sch A. Input'!$ED$56)+7)&lt;E64,F64&lt;&gt;0),"Leaver",IF(OR(D64="",D64&gt;$L$11,($L$11-7)&lt;$K$9),0,(E64+1-D64)/7-1))</f>
        <v>0</v>
      </c>
      <c r="AC64" s="275">
        <f>IF(AND((F64-WEEKDAY(F64,'Sch A. Input'!$ED$56)+7)&lt;E64,F64&lt;&gt;0),"Leaver",IFERROR(IF((V64/$AB64*$M$9+W64+G64)&gt;900000,"YES","NO"),0))</f>
        <v>0</v>
      </c>
      <c r="AD64" s="232">
        <f>IF(AND((F64-WEEKDAY(F64,'Sch A. Input'!$ED$56)+7)&lt;E64,F64&lt;&gt;0),"Leaver",IFERROR(IF(AC64="Yes",MIN(1/(H64/X64)*AA64,AA64),(SUMPRODUCT(--((MIN(Z64,900000))&gt;$C$9:$C$12),((MIN(Z64,900000))-$C$9:$C$12),$H$9:$H$12))-((1-(AB64/52))*(SUMPRODUCT(--((MIN(Y64,900000))&gt;$C$9:$C$12),((MIN(Y64,900000))-$C$9:$C$12),$H$9:$H$12)))),0))</f>
        <v>0</v>
      </c>
      <c r="AE64" s="173">
        <f>IF(AND((F64-WEEKDAY(F64,'Sch A. Input'!$ED$56)+7)&lt;E64,F64&lt;&gt;0),"Leaver",IFERROR(AD64/X64,0))</f>
        <v>0</v>
      </c>
      <c r="AF64" s="174">
        <f>IF(AND((F64-WEEKDAY(F64,'Sch A. Input'!$ED$56)+7)&lt;E64,F64&lt;&gt;0),"Leaver",T64-AD64)</f>
        <v>0</v>
      </c>
      <c r="AG64" s="94">
        <f t="shared" si="24"/>
        <v>0</v>
      </c>
      <c r="BK64" s="2"/>
      <c r="BL64" s="2"/>
      <c r="BM64" s="2"/>
      <c r="BN64" s="2"/>
      <c r="BO64" s="2"/>
      <c r="BP64" s="2"/>
      <c r="CI64"/>
      <c r="CJ64"/>
      <c r="CK64"/>
      <c r="CL64"/>
      <c r="CM64"/>
    </row>
    <row r="65" spans="2:91" x14ac:dyDescent="0.25">
      <c r="B65" s="70" t="str">
        <f>IF('Sch A. Input'!B63="","",'Sch A. Input'!B63)</f>
        <v/>
      </c>
      <c r="C65" s="75" t="str">
        <f>IF('Sch A. Input'!C63="","",'Sch A. Input'!C63)</f>
        <v/>
      </c>
      <c r="D65" s="71" t="str">
        <f>IF('Sch A. Input'!D63="","",'Sch A. Input'!D63)</f>
        <v/>
      </c>
      <c r="E65" s="71">
        <f>'Sch A. Input'!E63</f>
        <v>42917</v>
      </c>
      <c r="F65" s="71">
        <f>'Sch A. Input'!F63</f>
        <v>0</v>
      </c>
      <c r="G65" s="231">
        <f>'Sch A. Input'!G63</f>
        <v>0</v>
      </c>
      <c r="H65" s="231">
        <f>+IF('Sch A. Input'!D63="",0,MAX($D$12-G65,0))</f>
        <v>0</v>
      </c>
      <c r="I65" s="233">
        <f>SUMIFS('Sch A. Input'!I63:DX63,'Sch A. Input'!$I$13:$DX$13,$L$11,'Sch A. Input'!$I$14:$DX$14,"Recurring")</f>
        <v>0</v>
      </c>
      <c r="J65" s="233">
        <f>SUMIFS('Sch A. Input'!I63:DX63,'Sch A. Input'!$I$13:$DX$13,$L$11,'Sch A. Input'!$I$14:$DX$14,"One-time")</f>
        <v>0</v>
      </c>
      <c r="K65" s="234">
        <f t="shared" si="17"/>
        <v>0</v>
      </c>
      <c r="L65" s="235">
        <f>SUMIFS('Sch A. Input'!I63:DX63,'Sch A. Input'!$I$14:$DX$14,"Recurring",'Sch A. Input'!$I$13:$DX$13,"&lt;="&amp;'Sch D. Workings'!$L$11)</f>
        <v>0</v>
      </c>
      <c r="M65" s="235">
        <f>SUMIFS('Sch A. Input'!I63:DX63,'Sch A. Input'!$I$14:$DX$14,"One-time",'Sch A. Input'!$I$13:$DX$13,"&lt;="&amp;'Sch D. Workings'!$L$11)</f>
        <v>0</v>
      </c>
      <c r="N65" s="236">
        <f t="shared" si="18"/>
        <v>0</v>
      </c>
      <c r="O65" s="235">
        <f t="shared" si="20"/>
        <v>0</v>
      </c>
      <c r="P65" s="235">
        <f t="shared" si="19"/>
        <v>0</v>
      </c>
      <c r="Q65" s="235">
        <f t="shared" si="21"/>
        <v>0</v>
      </c>
      <c r="R65" s="268">
        <f t="shared" si="12"/>
        <v>0</v>
      </c>
      <c r="S65" s="278">
        <f t="shared" si="22"/>
        <v>0</v>
      </c>
      <c r="T65" s="238">
        <f t="shared" si="13"/>
        <v>0</v>
      </c>
      <c r="U65" s="97">
        <f t="shared" si="23"/>
        <v>0</v>
      </c>
      <c r="V65" s="244">
        <f>IF(AND((F65-WEEKDAY(F65,'Sch A. Input'!$ED$56)+7)&lt;E65,F65&lt;&gt;0),"Leaver",L65-I65)</f>
        <v>0</v>
      </c>
      <c r="W65" s="244">
        <f>IF(AND((F65-WEEKDAY(F65,'Sch A. Input'!$ED$56)+7)&lt;E65,F65&lt;&gt;0),"Leaver",M65-J65)</f>
        <v>0</v>
      </c>
      <c r="X65" s="245">
        <f>IF(AND((F65-WEEKDAY(F65,'Sch A. Input'!$ED$56)+7)&lt;E65,F65&lt;&gt;0),"Leaver",N65-K65)</f>
        <v>0</v>
      </c>
      <c r="Y65" s="245">
        <f>IF(AND((F65-WEEKDAY(F65,'Sch A. Input'!$ED$56)+7)&lt;E65,F65&lt;&gt;0),"Leaver",IFERROR(V65/AB65*52,0))</f>
        <v>0</v>
      </c>
      <c r="Z65" s="245">
        <f>IF(AND((F65-WEEKDAY(F65,'Sch A. Input'!$ED$56)+7)&lt;E65,F65&lt;&gt;0),"Leaver",Y65+W65)</f>
        <v>0</v>
      </c>
      <c r="AA65" s="274">
        <f>IF(AND((F65-WEEKDAY(F65,'Sch A. Input'!$ED$56)+7)&lt;E65,F65&lt;&gt;0),"Leaver",IFERROR(H65*(SUMPRODUCT(--((MIN(Z65,900000))&gt;$C$9:$C$12),((MIN(Z65,900000))-$C$9:$C$12),$H$9:$H$12))/MIN(Z65,900000),0))</f>
        <v>0</v>
      </c>
      <c r="AB65" s="274">
        <f>IF(AND((F65-WEEKDAY(F65,'Sch A. Input'!$ED$56)+7)&lt;E65,F65&lt;&gt;0),"Leaver",IF(OR(D65="",D65&gt;$L$11,($L$11-7)&lt;$K$9),0,(E65+1-D65)/7-1))</f>
        <v>0</v>
      </c>
      <c r="AC65" s="275">
        <f>IF(AND((F65-WEEKDAY(F65,'Sch A. Input'!$ED$56)+7)&lt;E65,F65&lt;&gt;0),"Leaver",IFERROR(IF((V65/$AB65*$M$9+W65+G65)&gt;900000,"YES","NO"),0))</f>
        <v>0</v>
      </c>
      <c r="AD65" s="232">
        <f>IF(AND((F65-WEEKDAY(F65,'Sch A. Input'!$ED$56)+7)&lt;E65,F65&lt;&gt;0),"Leaver",IFERROR(IF(AC65="Yes",MIN(1/(H65/X65)*AA65,AA65),(SUMPRODUCT(--((MIN(Z65,900000))&gt;$C$9:$C$12),((MIN(Z65,900000))-$C$9:$C$12),$H$9:$H$12))-((1-(AB65/52))*(SUMPRODUCT(--((MIN(Y65,900000))&gt;$C$9:$C$12),((MIN(Y65,900000))-$C$9:$C$12),$H$9:$H$12)))),0))</f>
        <v>0</v>
      </c>
      <c r="AE65" s="173">
        <f>IF(AND((F65-WEEKDAY(F65,'Sch A. Input'!$ED$56)+7)&lt;E65,F65&lt;&gt;0),"Leaver",IFERROR(AD65/X65,0))</f>
        <v>0</v>
      </c>
      <c r="AF65" s="174">
        <f>IF(AND((F65-WEEKDAY(F65,'Sch A. Input'!$ED$56)+7)&lt;E65,F65&lt;&gt;0),"Leaver",T65-AD65)</f>
        <v>0</v>
      </c>
      <c r="AG65" s="94">
        <f t="shared" si="24"/>
        <v>0</v>
      </c>
      <c r="BK65" s="2"/>
      <c r="BL65" s="2"/>
      <c r="BM65" s="2"/>
      <c r="BN65" s="2"/>
      <c r="BO65" s="2"/>
      <c r="BP65" s="2"/>
      <c r="CI65"/>
      <c r="CJ65"/>
      <c r="CK65"/>
      <c r="CL65"/>
      <c r="CM65"/>
    </row>
    <row r="66" spans="2:91" x14ac:dyDescent="0.25">
      <c r="B66" s="70" t="str">
        <f>IF('Sch A. Input'!B64="","",'Sch A. Input'!B64)</f>
        <v/>
      </c>
      <c r="C66" s="75" t="str">
        <f>IF('Sch A. Input'!C64="","",'Sch A. Input'!C64)</f>
        <v/>
      </c>
      <c r="D66" s="71" t="str">
        <f>IF('Sch A. Input'!D64="","",'Sch A. Input'!D64)</f>
        <v/>
      </c>
      <c r="E66" s="71">
        <f>'Sch A. Input'!E64</f>
        <v>42917</v>
      </c>
      <c r="F66" s="71">
        <f>'Sch A. Input'!F64</f>
        <v>0</v>
      </c>
      <c r="G66" s="231">
        <f>'Sch A. Input'!G64</f>
        <v>0</v>
      </c>
      <c r="H66" s="231">
        <f>+IF('Sch A. Input'!D64="",0,MAX($D$12-G66,0))</f>
        <v>0</v>
      </c>
      <c r="I66" s="233">
        <f>SUMIFS('Sch A. Input'!I64:DX64,'Sch A. Input'!$I$13:$DX$13,$L$11,'Sch A. Input'!$I$14:$DX$14,"Recurring")</f>
        <v>0</v>
      </c>
      <c r="J66" s="233">
        <f>SUMIFS('Sch A. Input'!I64:DX64,'Sch A. Input'!$I$13:$DX$13,$L$11,'Sch A. Input'!$I$14:$DX$14,"One-time")</f>
        <v>0</v>
      </c>
      <c r="K66" s="234">
        <f t="shared" si="17"/>
        <v>0</v>
      </c>
      <c r="L66" s="235">
        <f>SUMIFS('Sch A. Input'!I64:DX64,'Sch A. Input'!$I$14:$DX$14,"Recurring",'Sch A. Input'!$I$13:$DX$13,"&lt;="&amp;'Sch D. Workings'!$L$11)</f>
        <v>0</v>
      </c>
      <c r="M66" s="235">
        <f>SUMIFS('Sch A. Input'!I64:DX64,'Sch A. Input'!$I$14:$DX$14,"One-time",'Sch A. Input'!$I$13:$DX$13,"&lt;="&amp;'Sch D. Workings'!$L$11)</f>
        <v>0</v>
      </c>
      <c r="N66" s="236">
        <f t="shared" si="18"/>
        <v>0</v>
      </c>
      <c r="O66" s="235">
        <f t="shared" si="20"/>
        <v>0</v>
      </c>
      <c r="P66" s="235">
        <f t="shared" si="19"/>
        <v>0</v>
      </c>
      <c r="Q66" s="235">
        <f t="shared" si="21"/>
        <v>0</v>
      </c>
      <c r="R66" s="268">
        <f t="shared" si="12"/>
        <v>0</v>
      </c>
      <c r="S66" s="278">
        <f t="shared" si="22"/>
        <v>0</v>
      </c>
      <c r="T66" s="238">
        <f t="shared" si="13"/>
        <v>0</v>
      </c>
      <c r="U66" s="97">
        <f t="shared" si="23"/>
        <v>0</v>
      </c>
      <c r="V66" s="244">
        <f>IF(AND((F66-WEEKDAY(F66,'Sch A. Input'!$ED$56)+7)&lt;E66,F66&lt;&gt;0),"Leaver",L66-I66)</f>
        <v>0</v>
      </c>
      <c r="W66" s="244">
        <f>IF(AND((F66-WEEKDAY(F66,'Sch A. Input'!$ED$56)+7)&lt;E66,F66&lt;&gt;0),"Leaver",M66-J66)</f>
        <v>0</v>
      </c>
      <c r="X66" s="245">
        <f>IF(AND((F66-WEEKDAY(F66,'Sch A. Input'!$ED$56)+7)&lt;E66,F66&lt;&gt;0),"Leaver",N66-K66)</f>
        <v>0</v>
      </c>
      <c r="Y66" s="245">
        <f>IF(AND((F66-WEEKDAY(F66,'Sch A. Input'!$ED$56)+7)&lt;E66,F66&lt;&gt;0),"Leaver",IFERROR(V66/AB66*52,0))</f>
        <v>0</v>
      </c>
      <c r="Z66" s="245">
        <f>IF(AND((F66-WEEKDAY(F66,'Sch A. Input'!$ED$56)+7)&lt;E66,F66&lt;&gt;0),"Leaver",Y66+W66)</f>
        <v>0</v>
      </c>
      <c r="AA66" s="274">
        <f>IF(AND((F66-WEEKDAY(F66,'Sch A. Input'!$ED$56)+7)&lt;E66,F66&lt;&gt;0),"Leaver",IFERROR(H66*(SUMPRODUCT(--((MIN(Z66,900000))&gt;$C$9:$C$12),((MIN(Z66,900000))-$C$9:$C$12),$H$9:$H$12))/MIN(Z66,900000),0))</f>
        <v>0</v>
      </c>
      <c r="AB66" s="274">
        <f>IF(AND((F66-WEEKDAY(F66,'Sch A. Input'!$ED$56)+7)&lt;E66,F66&lt;&gt;0),"Leaver",IF(OR(D66="",D66&gt;$L$11,($L$11-7)&lt;$K$9),0,(E66+1-D66)/7-1))</f>
        <v>0</v>
      </c>
      <c r="AC66" s="275">
        <f>IF(AND((F66-WEEKDAY(F66,'Sch A. Input'!$ED$56)+7)&lt;E66,F66&lt;&gt;0),"Leaver",IFERROR(IF((V66/$AB66*$M$9+W66+G66)&gt;900000,"YES","NO"),0))</f>
        <v>0</v>
      </c>
      <c r="AD66" s="232">
        <f>IF(AND((F66-WEEKDAY(F66,'Sch A. Input'!$ED$56)+7)&lt;E66,F66&lt;&gt;0),"Leaver",IFERROR(IF(AC66="Yes",MIN(1/(H66/X66)*AA66,AA66),(SUMPRODUCT(--((MIN(Z66,900000))&gt;$C$9:$C$12),((MIN(Z66,900000))-$C$9:$C$12),$H$9:$H$12))-((1-(AB66/52))*(SUMPRODUCT(--((MIN(Y66,900000))&gt;$C$9:$C$12),((MIN(Y66,900000))-$C$9:$C$12),$H$9:$H$12)))),0))</f>
        <v>0</v>
      </c>
      <c r="AE66" s="173">
        <f>IF(AND((F66-WEEKDAY(F66,'Sch A. Input'!$ED$56)+7)&lt;E66,F66&lt;&gt;0),"Leaver",IFERROR(AD66/X66,0))</f>
        <v>0</v>
      </c>
      <c r="AF66" s="174">
        <f>IF(AND((F66-WEEKDAY(F66,'Sch A. Input'!$ED$56)+7)&lt;E66,F66&lt;&gt;0),"Leaver",T66-AD66)</f>
        <v>0</v>
      </c>
      <c r="AG66" s="94">
        <f t="shared" si="24"/>
        <v>0</v>
      </c>
      <c r="BK66" s="2"/>
      <c r="BL66" s="2"/>
      <c r="BM66" s="2"/>
      <c r="BN66" s="2"/>
      <c r="BO66" s="2"/>
      <c r="BP66" s="2"/>
      <c r="CI66"/>
      <c r="CJ66"/>
      <c r="CK66"/>
      <c r="CL66"/>
      <c r="CM66"/>
    </row>
    <row r="67" spans="2:91" x14ac:dyDescent="0.25">
      <c r="B67" s="70" t="str">
        <f>IF('Sch A. Input'!B65="","",'Sch A. Input'!B65)</f>
        <v/>
      </c>
      <c r="C67" s="75" t="str">
        <f>IF('Sch A. Input'!C65="","",'Sch A. Input'!C65)</f>
        <v/>
      </c>
      <c r="D67" s="71" t="str">
        <f>IF('Sch A. Input'!D65="","",'Sch A. Input'!D65)</f>
        <v/>
      </c>
      <c r="E67" s="71">
        <f>'Sch A. Input'!E65</f>
        <v>42917</v>
      </c>
      <c r="F67" s="71">
        <f>'Sch A. Input'!F65</f>
        <v>0</v>
      </c>
      <c r="G67" s="231">
        <f>'Sch A. Input'!G65</f>
        <v>0</v>
      </c>
      <c r="H67" s="231">
        <f>+IF('Sch A. Input'!D65="",0,MAX($D$12-G67,0))</f>
        <v>0</v>
      </c>
      <c r="I67" s="233">
        <f>SUMIFS('Sch A. Input'!I65:DX65,'Sch A. Input'!$I$13:$DX$13,$L$11,'Sch A. Input'!$I$14:$DX$14,"Recurring")</f>
        <v>0</v>
      </c>
      <c r="J67" s="233">
        <f>SUMIFS('Sch A. Input'!I65:DX65,'Sch A. Input'!$I$13:$DX$13,$L$11,'Sch A. Input'!$I$14:$DX$14,"One-time")</f>
        <v>0</v>
      </c>
      <c r="K67" s="234">
        <f t="shared" si="17"/>
        <v>0</v>
      </c>
      <c r="L67" s="235">
        <f>SUMIFS('Sch A. Input'!I65:DX65,'Sch A. Input'!$I$14:$DX$14,"Recurring",'Sch A. Input'!$I$13:$DX$13,"&lt;="&amp;'Sch D. Workings'!$L$11)</f>
        <v>0</v>
      </c>
      <c r="M67" s="235">
        <f>SUMIFS('Sch A. Input'!I65:DX65,'Sch A. Input'!$I$14:$DX$14,"One-time",'Sch A. Input'!$I$13:$DX$13,"&lt;="&amp;'Sch D. Workings'!$L$11)</f>
        <v>0</v>
      </c>
      <c r="N67" s="236">
        <f t="shared" si="18"/>
        <v>0</v>
      </c>
      <c r="O67" s="235">
        <f t="shared" si="20"/>
        <v>0</v>
      </c>
      <c r="P67" s="235">
        <f t="shared" si="19"/>
        <v>0</v>
      </c>
      <c r="Q67" s="235">
        <f t="shared" si="21"/>
        <v>0</v>
      </c>
      <c r="R67" s="268">
        <f t="shared" si="12"/>
        <v>0</v>
      </c>
      <c r="S67" s="278">
        <f t="shared" si="22"/>
        <v>0</v>
      </c>
      <c r="T67" s="238">
        <f t="shared" si="13"/>
        <v>0</v>
      </c>
      <c r="U67" s="97">
        <f t="shared" si="23"/>
        <v>0</v>
      </c>
      <c r="V67" s="244">
        <f>IF(AND((F67-WEEKDAY(F67,'Sch A. Input'!$ED$56)+7)&lt;E67,F67&lt;&gt;0),"Leaver",L67-I67)</f>
        <v>0</v>
      </c>
      <c r="W67" s="244">
        <f>IF(AND((F67-WEEKDAY(F67,'Sch A. Input'!$ED$56)+7)&lt;E67,F67&lt;&gt;0),"Leaver",M67-J67)</f>
        <v>0</v>
      </c>
      <c r="X67" s="245">
        <f>IF(AND((F67-WEEKDAY(F67,'Sch A. Input'!$ED$56)+7)&lt;E67,F67&lt;&gt;0),"Leaver",N67-K67)</f>
        <v>0</v>
      </c>
      <c r="Y67" s="245">
        <f>IF(AND((F67-WEEKDAY(F67,'Sch A. Input'!$ED$56)+7)&lt;E67,F67&lt;&gt;0),"Leaver",IFERROR(V67/AB67*52,0))</f>
        <v>0</v>
      </c>
      <c r="Z67" s="245">
        <f>IF(AND((F67-WEEKDAY(F67,'Sch A. Input'!$ED$56)+7)&lt;E67,F67&lt;&gt;0),"Leaver",Y67+W67)</f>
        <v>0</v>
      </c>
      <c r="AA67" s="274">
        <f>IF(AND((F67-WEEKDAY(F67,'Sch A. Input'!$ED$56)+7)&lt;E67,F67&lt;&gt;0),"Leaver",IFERROR(H67*(SUMPRODUCT(--((MIN(Z67,900000))&gt;$C$9:$C$12),((MIN(Z67,900000))-$C$9:$C$12),$H$9:$H$12))/MIN(Z67,900000),0))</f>
        <v>0</v>
      </c>
      <c r="AB67" s="274">
        <f>IF(AND((F67-WEEKDAY(F67,'Sch A. Input'!$ED$56)+7)&lt;E67,F67&lt;&gt;0),"Leaver",IF(OR(D67="",D67&gt;$L$11,($L$11-7)&lt;$K$9),0,(E67+1-D67)/7-1))</f>
        <v>0</v>
      </c>
      <c r="AC67" s="275">
        <f>IF(AND((F67-WEEKDAY(F67,'Sch A. Input'!$ED$56)+7)&lt;E67,F67&lt;&gt;0),"Leaver",IFERROR(IF((V67/$AB67*$M$9+W67+G67)&gt;900000,"YES","NO"),0))</f>
        <v>0</v>
      </c>
      <c r="AD67" s="232">
        <f>IF(AND((F67-WEEKDAY(F67,'Sch A. Input'!$ED$56)+7)&lt;E67,F67&lt;&gt;0),"Leaver",IFERROR(IF(AC67="Yes",MIN(1/(H67/X67)*AA67,AA67),(SUMPRODUCT(--((MIN(Z67,900000))&gt;$C$9:$C$12),((MIN(Z67,900000))-$C$9:$C$12),$H$9:$H$12))-((1-(AB67/52))*(SUMPRODUCT(--((MIN(Y67,900000))&gt;$C$9:$C$12),((MIN(Y67,900000))-$C$9:$C$12),$H$9:$H$12)))),0))</f>
        <v>0</v>
      </c>
      <c r="AE67" s="173">
        <f>IF(AND((F67-WEEKDAY(F67,'Sch A. Input'!$ED$56)+7)&lt;E67,F67&lt;&gt;0),"Leaver",IFERROR(AD67/X67,0))</f>
        <v>0</v>
      </c>
      <c r="AF67" s="174">
        <f>IF(AND((F67-WEEKDAY(F67,'Sch A. Input'!$ED$56)+7)&lt;E67,F67&lt;&gt;0),"Leaver",T67-AD67)</f>
        <v>0</v>
      </c>
      <c r="AG67" s="94">
        <f t="shared" si="24"/>
        <v>0</v>
      </c>
      <c r="BK67" s="2"/>
      <c r="BL67" s="2"/>
      <c r="BM67" s="2"/>
      <c r="BN67" s="2"/>
      <c r="BO67" s="2"/>
      <c r="BP67" s="2"/>
      <c r="CI67"/>
      <c r="CJ67"/>
      <c r="CK67"/>
      <c r="CL67"/>
      <c r="CM67"/>
    </row>
    <row r="68" spans="2:91" x14ac:dyDescent="0.25">
      <c r="B68" s="70" t="str">
        <f>IF('Sch A. Input'!B66="","",'Sch A. Input'!B66)</f>
        <v/>
      </c>
      <c r="C68" s="75" t="str">
        <f>IF('Sch A. Input'!C66="","",'Sch A. Input'!C66)</f>
        <v/>
      </c>
      <c r="D68" s="71" t="str">
        <f>IF('Sch A. Input'!D66="","",'Sch A. Input'!D66)</f>
        <v/>
      </c>
      <c r="E68" s="71">
        <f>'Sch A. Input'!E66</f>
        <v>42917</v>
      </c>
      <c r="F68" s="71">
        <f>'Sch A. Input'!F66</f>
        <v>0</v>
      </c>
      <c r="G68" s="231">
        <f>'Sch A. Input'!G66</f>
        <v>0</v>
      </c>
      <c r="H68" s="231">
        <f>+IF('Sch A. Input'!D66="",0,MAX($D$12-G68,0))</f>
        <v>0</v>
      </c>
      <c r="I68" s="233">
        <f>SUMIFS('Sch A. Input'!I66:DX66,'Sch A. Input'!$I$13:$DX$13,$L$11,'Sch A. Input'!$I$14:$DX$14,"Recurring")</f>
        <v>0</v>
      </c>
      <c r="J68" s="233">
        <f>SUMIFS('Sch A. Input'!I66:DX66,'Sch A. Input'!$I$13:$DX$13,$L$11,'Sch A. Input'!$I$14:$DX$14,"One-time")</f>
        <v>0</v>
      </c>
      <c r="K68" s="234">
        <f t="shared" si="17"/>
        <v>0</v>
      </c>
      <c r="L68" s="235">
        <f>SUMIFS('Sch A. Input'!I66:DX66,'Sch A. Input'!$I$14:$DX$14,"Recurring",'Sch A. Input'!$I$13:$DX$13,"&lt;="&amp;'Sch D. Workings'!$L$11)</f>
        <v>0</v>
      </c>
      <c r="M68" s="235">
        <f>SUMIFS('Sch A. Input'!I66:DX66,'Sch A. Input'!$I$14:$DX$14,"One-time",'Sch A. Input'!$I$13:$DX$13,"&lt;="&amp;'Sch D. Workings'!$L$11)</f>
        <v>0</v>
      </c>
      <c r="N68" s="236">
        <f t="shared" si="18"/>
        <v>0</v>
      </c>
      <c r="O68" s="235">
        <f t="shared" si="20"/>
        <v>0</v>
      </c>
      <c r="P68" s="235">
        <f t="shared" si="19"/>
        <v>0</v>
      </c>
      <c r="Q68" s="235">
        <f t="shared" si="21"/>
        <v>0</v>
      </c>
      <c r="R68" s="268">
        <f t="shared" si="12"/>
        <v>0</v>
      </c>
      <c r="S68" s="278">
        <f t="shared" si="22"/>
        <v>0</v>
      </c>
      <c r="T68" s="238">
        <f t="shared" si="13"/>
        <v>0</v>
      </c>
      <c r="U68" s="97">
        <f t="shared" si="23"/>
        <v>0</v>
      </c>
      <c r="V68" s="244">
        <f>IF(AND((F68-WEEKDAY(F68,'Sch A. Input'!$ED$56)+7)&lt;E68,F68&lt;&gt;0),"Leaver",L68-I68)</f>
        <v>0</v>
      </c>
      <c r="W68" s="244">
        <f>IF(AND((F68-WEEKDAY(F68,'Sch A. Input'!$ED$56)+7)&lt;E68,F68&lt;&gt;0),"Leaver",M68-J68)</f>
        <v>0</v>
      </c>
      <c r="X68" s="245">
        <f>IF(AND((F68-WEEKDAY(F68,'Sch A. Input'!$ED$56)+7)&lt;E68,F68&lt;&gt;0),"Leaver",N68-K68)</f>
        <v>0</v>
      </c>
      <c r="Y68" s="245">
        <f>IF(AND((F68-WEEKDAY(F68,'Sch A. Input'!$ED$56)+7)&lt;E68,F68&lt;&gt;0),"Leaver",IFERROR(V68/AB68*52,0))</f>
        <v>0</v>
      </c>
      <c r="Z68" s="245">
        <f>IF(AND((F68-WEEKDAY(F68,'Sch A. Input'!$ED$56)+7)&lt;E68,F68&lt;&gt;0),"Leaver",Y68+W68)</f>
        <v>0</v>
      </c>
      <c r="AA68" s="274">
        <f>IF(AND((F68-WEEKDAY(F68,'Sch A. Input'!$ED$56)+7)&lt;E68,F68&lt;&gt;0),"Leaver",IFERROR(H68*(SUMPRODUCT(--((MIN(Z68,900000))&gt;$C$9:$C$12),((MIN(Z68,900000))-$C$9:$C$12),$H$9:$H$12))/MIN(Z68,900000),0))</f>
        <v>0</v>
      </c>
      <c r="AB68" s="274">
        <f>IF(AND((F68-WEEKDAY(F68,'Sch A. Input'!$ED$56)+7)&lt;E68,F68&lt;&gt;0),"Leaver",IF(OR(D68="",D68&gt;$L$11,($L$11-7)&lt;$K$9),0,(E68+1-D68)/7-1))</f>
        <v>0</v>
      </c>
      <c r="AC68" s="275">
        <f>IF(AND((F68-WEEKDAY(F68,'Sch A. Input'!$ED$56)+7)&lt;E68,F68&lt;&gt;0),"Leaver",IFERROR(IF((V68/$AB68*$M$9+W68+G68)&gt;900000,"YES","NO"),0))</f>
        <v>0</v>
      </c>
      <c r="AD68" s="232">
        <f>IF(AND((F68-WEEKDAY(F68,'Sch A. Input'!$ED$56)+7)&lt;E68,F68&lt;&gt;0),"Leaver",IFERROR(IF(AC68="Yes",MIN(1/(H68/X68)*AA68,AA68),(SUMPRODUCT(--((MIN(Z68,900000))&gt;$C$9:$C$12),((MIN(Z68,900000))-$C$9:$C$12),$H$9:$H$12))-((1-(AB68/52))*(SUMPRODUCT(--((MIN(Y68,900000))&gt;$C$9:$C$12),((MIN(Y68,900000))-$C$9:$C$12),$H$9:$H$12)))),0))</f>
        <v>0</v>
      </c>
      <c r="AE68" s="173">
        <f>IF(AND((F68-WEEKDAY(F68,'Sch A. Input'!$ED$56)+7)&lt;E68,F68&lt;&gt;0),"Leaver",IFERROR(AD68/X68,0))</f>
        <v>0</v>
      </c>
      <c r="AF68" s="174">
        <f>IF(AND((F68-WEEKDAY(F68,'Sch A. Input'!$ED$56)+7)&lt;E68,F68&lt;&gt;0),"Leaver",T68-AD68)</f>
        <v>0</v>
      </c>
      <c r="AG68" s="94">
        <f t="shared" si="24"/>
        <v>0</v>
      </c>
      <c r="BK68" s="2"/>
      <c r="BL68" s="2"/>
      <c r="BM68" s="2"/>
      <c r="BN68" s="2"/>
      <c r="BO68" s="2"/>
      <c r="BP68" s="2"/>
      <c r="CI68"/>
      <c r="CJ68"/>
      <c r="CK68"/>
      <c r="CL68"/>
      <c r="CM68"/>
    </row>
    <row r="69" spans="2:91" x14ac:dyDescent="0.25">
      <c r="B69" s="70" t="str">
        <f>IF('Sch A. Input'!B67="","",'Sch A. Input'!B67)</f>
        <v/>
      </c>
      <c r="C69" s="75" t="str">
        <f>IF('Sch A. Input'!C67="","",'Sch A. Input'!C67)</f>
        <v/>
      </c>
      <c r="D69" s="71" t="str">
        <f>IF('Sch A. Input'!D67="","",'Sch A. Input'!D67)</f>
        <v/>
      </c>
      <c r="E69" s="71">
        <f>'Sch A. Input'!E67</f>
        <v>42917</v>
      </c>
      <c r="F69" s="71">
        <f>'Sch A. Input'!F67</f>
        <v>0</v>
      </c>
      <c r="G69" s="231">
        <f>'Sch A. Input'!G67</f>
        <v>0</v>
      </c>
      <c r="H69" s="231">
        <f>+IF('Sch A. Input'!D67="",0,MAX($D$12-G69,0))</f>
        <v>0</v>
      </c>
      <c r="I69" s="233">
        <f>SUMIFS('Sch A. Input'!I67:DX67,'Sch A. Input'!$I$13:$DX$13,$L$11,'Sch A. Input'!$I$14:$DX$14,"Recurring")</f>
        <v>0</v>
      </c>
      <c r="J69" s="233">
        <f>SUMIFS('Sch A. Input'!I67:DX67,'Sch A. Input'!$I$13:$DX$13,$L$11,'Sch A. Input'!$I$14:$DX$14,"One-time")</f>
        <v>0</v>
      </c>
      <c r="K69" s="234">
        <f t="shared" si="17"/>
        <v>0</v>
      </c>
      <c r="L69" s="235">
        <f>SUMIFS('Sch A. Input'!I67:DX67,'Sch A. Input'!$I$14:$DX$14,"Recurring",'Sch A. Input'!$I$13:$DX$13,"&lt;="&amp;'Sch D. Workings'!$L$11)</f>
        <v>0</v>
      </c>
      <c r="M69" s="235">
        <f>SUMIFS('Sch A. Input'!I67:DX67,'Sch A. Input'!$I$14:$DX$14,"One-time",'Sch A. Input'!$I$13:$DX$13,"&lt;="&amp;'Sch D. Workings'!$L$11)</f>
        <v>0</v>
      </c>
      <c r="N69" s="236">
        <f t="shared" si="18"/>
        <v>0</v>
      </c>
      <c r="O69" s="235">
        <f t="shared" si="20"/>
        <v>0</v>
      </c>
      <c r="P69" s="235">
        <f t="shared" si="19"/>
        <v>0</v>
      </c>
      <c r="Q69" s="235">
        <f t="shared" si="21"/>
        <v>0</v>
      </c>
      <c r="R69" s="268">
        <f t="shared" si="12"/>
        <v>0</v>
      </c>
      <c r="S69" s="278">
        <f t="shared" si="22"/>
        <v>0</v>
      </c>
      <c r="T69" s="238">
        <f t="shared" si="13"/>
        <v>0</v>
      </c>
      <c r="U69" s="97">
        <f t="shared" si="23"/>
        <v>0</v>
      </c>
      <c r="V69" s="244">
        <f>IF(AND((F69-WEEKDAY(F69,'Sch A. Input'!$ED$56)+7)&lt;E69,F69&lt;&gt;0),"Leaver",L69-I69)</f>
        <v>0</v>
      </c>
      <c r="W69" s="244">
        <f>IF(AND((F69-WEEKDAY(F69,'Sch A. Input'!$ED$56)+7)&lt;E69,F69&lt;&gt;0),"Leaver",M69-J69)</f>
        <v>0</v>
      </c>
      <c r="X69" s="245">
        <f>IF(AND((F69-WEEKDAY(F69,'Sch A. Input'!$ED$56)+7)&lt;E69,F69&lt;&gt;0),"Leaver",N69-K69)</f>
        <v>0</v>
      </c>
      <c r="Y69" s="245">
        <f>IF(AND((F69-WEEKDAY(F69,'Sch A. Input'!$ED$56)+7)&lt;E69,F69&lt;&gt;0),"Leaver",IFERROR(V69/AB69*52,0))</f>
        <v>0</v>
      </c>
      <c r="Z69" s="245">
        <f>IF(AND((F69-WEEKDAY(F69,'Sch A. Input'!$ED$56)+7)&lt;E69,F69&lt;&gt;0),"Leaver",Y69+W69)</f>
        <v>0</v>
      </c>
      <c r="AA69" s="274">
        <f>IF(AND((F69-WEEKDAY(F69,'Sch A. Input'!$ED$56)+7)&lt;E69,F69&lt;&gt;0),"Leaver",IFERROR(H69*(SUMPRODUCT(--((MIN(Z69,900000))&gt;$C$9:$C$12),((MIN(Z69,900000))-$C$9:$C$12),$H$9:$H$12))/MIN(Z69,900000),0))</f>
        <v>0</v>
      </c>
      <c r="AB69" s="274">
        <f>IF(AND((F69-WEEKDAY(F69,'Sch A. Input'!$ED$56)+7)&lt;E69,F69&lt;&gt;0),"Leaver",IF(OR(D69="",D69&gt;$L$11,($L$11-7)&lt;$K$9),0,(E69+1-D69)/7-1))</f>
        <v>0</v>
      </c>
      <c r="AC69" s="275">
        <f>IF(AND((F69-WEEKDAY(F69,'Sch A. Input'!$ED$56)+7)&lt;E69,F69&lt;&gt;0),"Leaver",IFERROR(IF((V69/$AB69*$M$9+W69+G69)&gt;900000,"YES","NO"),0))</f>
        <v>0</v>
      </c>
      <c r="AD69" s="232">
        <f>IF(AND((F69-WEEKDAY(F69,'Sch A. Input'!$ED$56)+7)&lt;E69,F69&lt;&gt;0),"Leaver",IFERROR(IF(AC69="Yes",MIN(1/(H69/X69)*AA69,AA69),(SUMPRODUCT(--((MIN(Z69,900000))&gt;$C$9:$C$12),((MIN(Z69,900000))-$C$9:$C$12),$H$9:$H$12))-((1-(AB69/52))*(SUMPRODUCT(--((MIN(Y69,900000))&gt;$C$9:$C$12),((MIN(Y69,900000))-$C$9:$C$12),$H$9:$H$12)))),0))</f>
        <v>0</v>
      </c>
      <c r="AE69" s="173">
        <f>IF(AND((F69-WEEKDAY(F69,'Sch A. Input'!$ED$56)+7)&lt;E69,F69&lt;&gt;0),"Leaver",IFERROR(AD69/X69,0))</f>
        <v>0</v>
      </c>
      <c r="AF69" s="174">
        <f>IF(AND((F69-WEEKDAY(F69,'Sch A. Input'!$ED$56)+7)&lt;E69,F69&lt;&gt;0),"Leaver",T69-AD69)</f>
        <v>0</v>
      </c>
      <c r="AG69" s="94">
        <f t="shared" si="24"/>
        <v>0</v>
      </c>
      <c r="BK69" s="2"/>
      <c r="BL69" s="2"/>
      <c r="BM69" s="2"/>
      <c r="BN69" s="2"/>
      <c r="BO69" s="2"/>
      <c r="BP69" s="2"/>
      <c r="CI69"/>
      <c r="CJ69"/>
      <c r="CK69"/>
      <c r="CL69"/>
      <c r="CM69"/>
    </row>
    <row r="70" spans="2:91" x14ac:dyDescent="0.25">
      <c r="B70" s="70" t="str">
        <f>IF('Sch A. Input'!B68="","",'Sch A. Input'!B68)</f>
        <v/>
      </c>
      <c r="C70" s="75" t="str">
        <f>IF('Sch A. Input'!C68="","",'Sch A. Input'!C68)</f>
        <v/>
      </c>
      <c r="D70" s="71" t="str">
        <f>IF('Sch A. Input'!D68="","",'Sch A. Input'!D68)</f>
        <v/>
      </c>
      <c r="E70" s="71">
        <f>'Sch A. Input'!E68</f>
        <v>42917</v>
      </c>
      <c r="F70" s="71">
        <f>'Sch A. Input'!F68</f>
        <v>0</v>
      </c>
      <c r="G70" s="231">
        <f>'Sch A. Input'!G68</f>
        <v>0</v>
      </c>
      <c r="H70" s="231">
        <f>+IF('Sch A. Input'!D68="",0,MAX($D$12-G70,0))</f>
        <v>0</v>
      </c>
      <c r="I70" s="233">
        <f>SUMIFS('Sch A. Input'!I68:DX68,'Sch A. Input'!$I$13:$DX$13,$L$11,'Sch A. Input'!$I$14:$DX$14,"Recurring")</f>
        <v>0</v>
      </c>
      <c r="J70" s="233">
        <f>SUMIFS('Sch A. Input'!I68:DX68,'Sch A. Input'!$I$13:$DX$13,$L$11,'Sch A. Input'!$I$14:$DX$14,"One-time")</f>
        <v>0</v>
      </c>
      <c r="K70" s="234">
        <f t="shared" si="17"/>
        <v>0</v>
      </c>
      <c r="L70" s="235">
        <f>SUMIFS('Sch A. Input'!I68:DX68,'Sch A. Input'!$I$14:$DX$14,"Recurring",'Sch A. Input'!$I$13:$DX$13,"&lt;="&amp;'Sch D. Workings'!$L$11)</f>
        <v>0</v>
      </c>
      <c r="M70" s="235">
        <f>SUMIFS('Sch A. Input'!I68:DX68,'Sch A. Input'!$I$14:$DX$14,"One-time",'Sch A. Input'!$I$13:$DX$13,"&lt;="&amp;'Sch D. Workings'!$L$11)</f>
        <v>0</v>
      </c>
      <c r="N70" s="236">
        <f t="shared" si="18"/>
        <v>0</v>
      </c>
      <c r="O70" s="235">
        <f t="shared" si="20"/>
        <v>0</v>
      </c>
      <c r="P70" s="235">
        <f t="shared" si="19"/>
        <v>0</v>
      </c>
      <c r="Q70" s="235">
        <f t="shared" si="21"/>
        <v>0</v>
      </c>
      <c r="R70" s="268">
        <f t="shared" si="12"/>
        <v>0</v>
      </c>
      <c r="S70" s="278">
        <f t="shared" si="22"/>
        <v>0</v>
      </c>
      <c r="T70" s="238">
        <f t="shared" si="13"/>
        <v>0</v>
      </c>
      <c r="U70" s="97">
        <f t="shared" si="23"/>
        <v>0</v>
      </c>
      <c r="V70" s="244">
        <f>IF(AND((F70-WEEKDAY(F70,'Sch A. Input'!$ED$56)+7)&lt;E70,F70&lt;&gt;0),"Leaver",L70-I70)</f>
        <v>0</v>
      </c>
      <c r="W70" s="244">
        <f>IF(AND((F70-WEEKDAY(F70,'Sch A. Input'!$ED$56)+7)&lt;E70,F70&lt;&gt;0),"Leaver",M70-J70)</f>
        <v>0</v>
      </c>
      <c r="X70" s="245">
        <f>IF(AND((F70-WEEKDAY(F70,'Sch A. Input'!$ED$56)+7)&lt;E70,F70&lt;&gt;0),"Leaver",N70-K70)</f>
        <v>0</v>
      </c>
      <c r="Y70" s="245">
        <f>IF(AND((F70-WEEKDAY(F70,'Sch A. Input'!$ED$56)+7)&lt;E70,F70&lt;&gt;0),"Leaver",IFERROR(V70/AB70*52,0))</f>
        <v>0</v>
      </c>
      <c r="Z70" s="245">
        <f>IF(AND((F70-WEEKDAY(F70,'Sch A. Input'!$ED$56)+7)&lt;E70,F70&lt;&gt;0),"Leaver",Y70+W70)</f>
        <v>0</v>
      </c>
      <c r="AA70" s="274">
        <f>IF(AND((F70-WEEKDAY(F70,'Sch A. Input'!$ED$56)+7)&lt;E70,F70&lt;&gt;0),"Leaver",IFERROR(H70*(SUMPRODUCT(--((MIN(Z70,900000))&gt;$C$9:$C$12),((MIN(Z70,900000))-$C$9:$C$12),$H$9:$H$12))/MIN(Z70,900000),0))</f>
        <v>0</v>
      </c>
      <c r="AB70" s="274">
        <f>IF(AND((F70-WEEKDAY(F70,'Sch A. Input'!$ED$56)+7)&lt;E70,F70&lt;&gt;0),"Leaver",IF(OR(D70="",D70&gt;$L$11,($L$11-7)&lt;$K$9),0,(E70+1-D70)/7-1))</f>
        <v>0</v>
      </c>
      <c r="AC70" s="275">
        <f>IF(AND((F70-WEEKDAY(F70,'Sch A. Input'!$ED$56)+7)&lt;E70,F70&lt;&gt;0),"Leaver",IFERROR(IF((V70/$AB70*$M$9+W70+G70)&gt;900000,"YES","NO"),0))</f>
        <v>0</v>
      </c>
      <c r="AD70" s="232">
        <f>IF(AND((F70-WEEKDAY(F70,'Sch A. Input'!$ED$56)+7)&lt;E70,F70&lt;&gt;0),"Leaver",IFERROR(IF(AC70="Yes",MIN(1/(H70/X70)*AA70,AA70),(SUMPRODUCT(--((MIN(Z70,900000))&gt;$C$9:$C$12),((MIN(Z70,900000))-$C$9:$C$12),$H$9:$H$12))-((1-(AB70/52))*(SUMPRODUCT(--((MIN(Y70,900000))&gt;$C$9:$C$12),((MIN(Y70,900000))-$C$9:$C$12),$H$9:$H$12)))),0))</f>
        <v>0</v>
      </c>
      <c r="AE70" s="173">
        <f>IF(AND((F70-WEEKDAY(F70,'Sch A. Input'!$ED$56)+7)&lt;E70,F70&lt;&gt;0),"Leaver",IFERROR(AD70/X70,0))</f>
        <v>0</v>
      </c>
      <c r="AF70" s="174">
        <f>IF(AND((F70-WEEKDAY(F70,'Sch A. Input'!$ED$56)+7)&lt;E70,F70&lt;&gt;0),"Leaver",T70-AD70)</f>
        <v>0</v>
      </c>
      <c r="AG70" s="94">
        <f t="shared" si="24"/>
        <v>0</v>
      </c>
      <c r="BK70" s="2"/>
      <c r="BL70" s="2"/>
      <c r="BM70" s="2"/>
      <c r="BN70" s="2"/>
      <c r="BO70" s="2"/>
      <c r="BP70" s="2"/>
      <c r="CI70"/>
      <c r="CJ70"/>
      <c r="CK70"/>
      <c r="CL70"/>
      <c r="CM70"/>
    </row>
    <row r="71" spans="2:91" x14ac:dyDescent="0.25">
      <c r="B71" s="70" t="str">
        <f>IF('Sch A. Input'!B69="","",'Sch A. Input'!B69)</f>
        <v/>
      </c>
      <c r="C71" s="75" t="str">
        <f>IF('Sch A. Input'!C69="","",'Sch A. Input'!C69)</f>
        <v/>
      </c>
      <c r="D71" s="71" t="str">
        <f>IF('Sch A. Input'!D69="","",'Sch A. Input'!D69)</f>
        <v/>
      </c>
      <c r="E71" s="71">
        <f>'Sch A. Input'!E69</f>
        <v>42917</v>
      </c>
      <c r="F71" s="71">
        <f>'Sch A. Input'!F69</f>
        <v>0</v>
      </c>
      <c r="G71" s="231">
        <f>'Sch A. Input'!G69</f>
        <v>0</v>
      </c>
      <c r="H71" s="231">
        <f>+IF('Sch A. Input'!D69="",0,MAX($D$12-G71,0))</f>
        <v>0</v>
      </c>
      <c r="I71" s="233">
        <f>SUMIFS('Sch A. Input'!I69:DX69,'Sch A. Input'!$I$13:$DX$13,$L$11,'Sch A. Input'!$I$14:$DX$14,"Recurring")</f>
        <v>0</v>
      </c>
      <c r="J71" s="233">
        <f>SUMIFS('Sch A. Input'!I69:DX69,'Sch A. Input'!$I$13:$DX$13,$L$11,'Sch A. Input'!$I$14:$DX$14,"One-time")</f>
        <v>0</v>
      </c>
      <c r="K71" s="234">
        <f t="shared" si="17"/>
        <v>0</v>
      </c>
      <c r="L71" s="235">
        <f>SUMIFS('Sch A. Input'!I69:DX69,'Sch A. Input'!$I$14:$DX$14,"Recurring",'Sch A. Input'!$I$13:$DX$13,"&lt;="&amp;'Sch D. Workings'!$L$11)</f>
        <v>0</v>
      </c>
      <c r="M71" s="235">
        <f>SUMIFS('Sch A. Input'!I69:DX69,'Sch A. Input'!$I$14:$DX$14,"One-time",'Sch A. Input'!$I$13:$DX$13,"&lt;="&amp;'Sch D. Workings'!$L$11)</f>
        <v>0</v>
      </c>
      <c r="N71" s="236">
        <f t="shared" si="18"/>
        <v>0</v>
      </c>
      <c r="O71" s="235">
        <f t="shared" si="20"/>
        <v>0</v>
      </c>
      <c r="P71" s="235">
        <f t="shared" si="19"/>
        <v>0</v>
      </c>
      <c r="Q71" s="235">
        <f t="shared" si="21"/>
        <v>0</v>
      </c>
      <c r="R71" s="268">
        <f t="shared" si="12"/>
        <v>0</v>
      </c>
      <c r="S71" s="278">
        <f t="shared" si="22"/>
        <v>0</v>
      </c>
      <c r="T71" s="238">
        <f t="shared" si="13"/>
        <v>0</v>
      </c>
      <c r="U71" s="97">
        <f t="shared" si="23"/>
        <v>0</v>
      </c>
      <c r="V71" s="244">
        <f>IF(AND((F71-WEEKDAY(F71,'Sch A. Input'!$ED$56)+7)&lt;E71,F71&lt;&gt;0),"Leaver",L71-I71)</f>
        <v>0</v>
      </c>
      <c r="W71" s="244">
        <f>IF(AND((F71-WEEKDAY(F71,'Sch A. Input'!$ED$56)+7)&lt;E71,F71&lt;&gt;0),"Leaver",M71-J71)</f>
        <v>0</v>
      </c>
      <c r="X71" s="245">
        <f>IF(AND((F71-WEEKDAY(F71,'Sch A. Input'!$ED$56)+7)&lt;E71,F71&lt;&gt;0),"Leaver",N71-K71)</f>
        <v>0</v>
      </c>
      <c r="Y71" s="245">
        <f>IF(AND((F71-WEEKDAY(F71,'Sch A. Input'!$ED$56)+7)&lt;E71,F71&lt;&gt;0),"Leaver",IFERROR(V71/AB71*52,0))</f>
        <v>0</v>
      </c>
      <c r="Z71" s="245">
        <f>IF(AND((F71-WEEKDAY(F71,'Sch A. Input'!$ED$56)+7)&lt;E71,F71&lt;&gt;0),"Leaver",Y71+W71)</f>
        <v>0</v>
      </c>
      <c r="AA71" s="274">
        <f>IF(AND((F71-WEEKDAY(F71,'Sch A. Input'!$ED$56)+7)&lt;E71,F71&lt;&gt;0),"Leaver",IFERROR(H71*(SUMPRODUCT(--((MIN(Z71,900000))&gt;$C$9:$C$12),((MIN(Z71,900000))-$C$9:$C$12),$H$9:$H$12))/MIN(Z71,900000),0))</f>
        <v>0</v>
      </c>
      <c r="AB71" s="274">
        <f>IF(AND((F71-WEEKDAY(F71,'Sch A. Input'!$ED$56)+7)&lt;E71,F71&lt;&gt;0),"Leaver",IF(OR(D71="",D71&gt;$L$11,($L$11-7)&lt;$K$9),0,(E71+1-D71)/7-1))</f>
        <v>0</v>
      </c>
      <c r="AC71" s="275">
        <f>IF(AND((F71-WEEKDAY(F71,'Sch A. Input'!$ED$56)+7)&lt;E71,F71&lt;&gt;0),"Leaver",IFERROR(IF((V71/$AB71*$M$9+W71+G71)&gt;900000,"YES","NO"),0))</f>
        <v>0</v>
      </c>
      <c r="AD71" s="232">
        <f>IF(AND((F71-WEEKDAY(F71,'Sch A. Input'!$ED$56)+7)&lt;E71,F71&lt;&gt;0),"Leaver",IFERROR(IF(AC71="Yes",MIN(1/(H71/X71)*AA71,AA71),(SUMPRODUCT(--((MIN(Z71,900000))&gt;$C$9:$C$12),((MIN(Z71,900000))-$C$9:$C$12),$H$9:$H$12))-((1-(AB71/52))*(SUMPRODUCT(--((MIN(Y71,900000))&gt;$C$9:$C$12),((MIN(Y71,900000))-$C$9:$C$12),$H$9:$H$12)))),0))</f>
        <v>0</v>
      </c>
      <c r="AE71" s="173">
        <f>IF(AND((F71-WEEKDAY(F71,'Sch A. Input'!$ED$56)+7)&lt;E71,F71&lt;&gt;0),"Leaver",IFERROR(AD71/X71,0))</f>
        <v>0</v>
      </c>
      <c r="AF71" s="174">
        <f>IF(AND((F71-WEEKDAY(F71,'Sch A. Input'!$ED$56)+7)&lt;E71,F71&lt;&gt;0),"Leaver",T71-AD71)</f>
        <v>0</v>
      </c>
      <c r="AG71" s="94">
        <f t="shared" si="24"/>
        <v>0</v>
      </c>
      <c r="BK71" s="2"/>
      <c r="BL71" s="2"/>
      <c r="BM71" s="2"/>
      <c r="BN71" s="2"/>
      <c r="BO71" s="2"/>
      <c r="BP71" s="2"/>
      <c r="CI71"/>
      <c r="CJ71"/>
      <c r="CK71"/>
      <c r="CL71"/>
      <c r="CM71"/>
    </row>
    <row r="72" spans="2:91" x14ac:dyDescent="0.25">
      <c r="B72" s="70" t="str">
        <f>IF('Sch A. Input'!B70="","",'Sch A. Input'!B70)</f>
        <v/>
      </c>
      <c r="C72" s="75" t="str">
        <f>IF('Sch A. Input'!C70="","",'Sch A. Input'!C70)</f>
        <v/>
      </c>
      <c r="D72" s="71" t="str">
        <f>IF('Sch A. Input'!D70="","",'Sch A. Input'!D70)</f>
        <v/>
      </c>
      <c r="E72" s="71">
        <f>'Sch A. Input'!E70</f>
        <v>42917</v>
      </c>
      <c r="F72" s="71">
        <f>'Sch A. Input'!F70</f>
        <v>0</v>
      </c>
      <c r="G72" s="231">
        <f>'Sch A. Input'!G70</f>
        <v>0</v>
      </c>
      <c r="H72" s="231">
        <f>+IF('Sch A. Input'!D70="",0,MAX($D$12-G72,0))</f>
        <v>0</v>
      </c>
      <c r="I72" s="233">
        <f>SUMIFS('Sch A. Input'!I70:DX70,'Sch A. Input'!$I$13:$DX$13,$L$11,'Sch A. Input'!$I$14:$DX$14,"Recurring")</f>
        <v>0</v>
      </c>
      <c r="J72" s="233">
        <f>SUMIFS('Sch A. Input'!I70:DX70,'Sch A. Input'!$I$13:$DX$13,$L$11,'Sch A. Input'!$I$14:$DX$14,"One-time")</f>
        <v>0</v>
      </c>
      <c r="K72" s="234">
        <f t="shared" si="17"/>
        <v>0</v>
      </c>
      <c r="L72" s="235">
        <f>SUMIFS('Sch A. Input'!I70:DX70,'Sch A. Input'!$I$14:$DX$14,"Recurring",'Sch A. Input'!$I$13:$DX$13,"&lt;="&amp;'Sch D. Workings'!$L$11)</f>
        <v>0</v>
      </c>
      <c r="M72" s="235">
        <f>SUMIFS('Sch A. Input'!I70:DX70,'Sch A. Input'!$I$14:$DX$14,"One-time",'Sch A. Input'!$I$13:$DX$13,"&lt;="&amp;'Sch D. Workings'!$L$11)</f>
        <v>0</v>
      </c>
      <c r="N72" s="236">
        <f t="shared" si="18"/>
        <v>0</v>
      </c>
      <c r="O72" s="235">
        <f t="shared" si="20"/>
        <v>0</v>
      </c>
      <c r="P72" s="235">
        <f t="shared" si="19"/>
        <v>0</v>
      </c>
      <c r="Q72" s="235">
        <f t="shared" si="21"/>
        <v>0</v>
      </c>
      <c r="R72" s="268">
        <f t="shared" si="12"/>
        <v>0</v>
      </c>
      <c r="S72" s="278">
        <f t="shared" si="22"/>
        <v>0</v>
      </c>
      <c r="T72" s="238">
        <f t="shared" si="13"/>
        <v>0</v>
      </c>
      <c r="U72" s="97">
        <f t="shared" si="23"/>
        <v>0</v>
      </c>
      <c r="V72" s="244">
        <f>IF(AND((F72-WEEKDAY(F72,'Sch A. Input'!$ED$56)+7)&lt;E72,F72&lt;&gt;0),"Leaver",L72-I72)</f>
        <v>0</v>
      </c>
      <c r="W72" s="244">
        <f>IF(AND((F72-WEEKDAY(F72,'Sch A. Input'!$ED$56)+7)&lt;E72,F72&lt;&gt;0),"Leaver",M72-J72)</f>
        <v>0</v>
      </c>
      <c r="X72" s="245">
        <f>IF(AND((F72-WEEKDAY(F72,'Sch A. Input'!$ED$56)+7)&lt;E72,F72&lt;&gt;0),"Leaver",N72-K72)</f>
        <v>0</v>
      </c>
      <c r="Y72" s="245">
        <f>IF(AND((F72-WEEKDAY(F72,'Sch A. Input'!$ED$56)+7)&lt;E72,F72&lt;&gt;0),"Leaver",IFERROR(V72/AB72*52,0))</f>
        <v>0</v>
      </c>
      <c r="Z72" s="245">
        <f>IF(AND((F72-WEEKDAY(F72,'Sch A. Input'!$ED$56)+7)&lt;E72,F72&lt;&gt;0),"Leaver",Y72+W72)</f>
        <v>0</v>
      </c>
      <c r="AA72" s="274">
        <f>IF(AND((F72-WEEKDAY(F72,'Sch A. Input'!$ED$56)+7)&lt;E72,F72&lt;&gt;0),"Leaver",IFERROR(H72*(SUMPRODUCT(--((MIN(Z72,900000))&gt;$C$9:$C$12),((MIN(Z72,900000))-$C$9:$C$12),$H$9:$H$12))/MIN(Z72,900000),0))</f>
        <v>0</v>
      </c>
      <c r="AB72" s="274">
        <f>IF(AND((F72-WEEKDAY(F72,'Sch A. Input'!$ED$56)+7)&lt;E72,F72&lt;&gt;0),"Leaver",IF(OR(D72="",D72&gt;$L$11,($L$11-7)&lt;$K$9),0,(E72+1-D72)/7-1))</f>
        <v>0</v>
      </c>
      <c r="AC72" s="275">
        <f>IF(AND((F72-WEEKDAY(F72,'Sch A. Input'!$ED$56)+7)&lt;E72,F72&lt;&gt;0),"Leaver",IFERROR(IF((V72/$AB72*$M$9+W72+G72)&gt;900000,"YES","NO"),0))</f>
        <v>0</v>
      </c>
      <c r="AD72" s="232">
        <f>IF(AND((F72-WEEKDAY(F72,'Sch A. Input'!$ED$56)+7)&lt;E72,F72&lt;&gt;0),"Leaver",IFERROR(IF(AC72="Yes",MIN(1/(H72/X72)*AA72,AA72),(SUMPRODUCT(--((MIN(Z72,900000))&gt;$C$9:$C$12),((MIN(Z72,900000))-$C$9:$C$12),$H$9:$H$12))-((1-(AB72/52))*(SUMPRODUCT(--((MIN(Y72,900000))&gt;$C$9:$C$12),((MIN(Y72,900000))-$C$9:$C$12),$H$9:$H$12)))),0))</f>
        <v>0</v>
      </c>
      <c r="AE72" s="173">
        <f>IF(AND((F72-WEEKDAY(F72,'Sch A. Input'!$ED$56)+7)&lt;E72,F72&lt;&gt;0),"Leaver",IFERROR(AD72/X72,0))</f>
        <v>0</v>
      </c>
      <c r="AF72" s="174">
        <f>IF(AND((F72-WEEKDAY(F72,'Sch A. Input'!$ED$56)+7)&lt;E72,F72&lt;&gt;0),"Leaver",T72-AD72)</f>
        <v>0</v>
      </c>
      <c r="AG72" s="94">
        <f t="shared" si="24"/>
        <v>0</v>
      </c>
      <c r="BK72" s="2"/>
      <c r="BL72" s="2"/>
      <c r="BM72" s="2"/>
      <c r="BN72" s="2"/>
      <c r="BO72" s="2"/>
      <c r="BP72" s="2"/>
      <c r="CI72"/>
      <c r="CJ72"/>
      <c r="CK72"/>
      <c r="CL72"/>
      <c r="CM72"/>
    </row>
    <row r="73" spans="2:91" x14ac:dyDescent="0.25">
      <c r="B73" s="70" t="str">
        <f>IF('Sch A. Input'!B71="","",'Sch A. Input'!B71)</f>
        <v/>
      </c>
      <c r="C73" s="75" t="str">
        <f>IF('Sch A. Input'!C71="","",'Sch A. Input'!C71)</f>
        <v/>
      </c>
      <c r="D73" s="71" t="str">
        <f>IF('Sch A. Input'!D71="","",'Sch A. Input'!D71)</f>
        <v/>
      </c>
      <c r="E73" s="71">
        <f>'Sch A. Input'!E71</f>
        <v>42917</v>
      </c>
      <c r="F73" s="71">
        <f>'Sch A. Input'!F71</f>
        <v>0</v>
      </c>
      <c r="G73" s="231">
        <f>'Sch A. Input'!G71</f>
        <v>0</v>
      </c>
      <c r="H73" s="231">
        <f>+IF('Sch A. Input'!D71="",0,MAX($D$12-G73,0))</f>
        <v>0</v>
      </c>
      <c r="I73" s="233">
        <f>SUMIFS('Sch A. Input'!I71:DX71,'Sch A. Input'!$I$13:$DX$13,$L$11,'Sch A. Input'!$I$14:$DX$14,"Recurring")</f>
        <v>0</v>
      </c>
      <c r="J73" s="233">
        <f>SUMIFS('Sch A. Input'!I71:DX71,'Sch A. Input'!$I$13:$DX$13,$L$11,'Sch A. Input'!$I$14:$DX$14,"One-time")</f>
        <v>0</v>
      </c>
      <c r="K73" s="234">
        <f t="shared" si="17"/>
        <v>0</v>
      </c>
      <c r="L73" s="235">
        <f>SUMIFS('Sch A. Input'!I71:DX71,'Sch A. Input'!$I$14:$DX$14,"Recurring",'Sch A. Input'!$I$13:$DX$13,"&lt;="&amp;'Sch D. Workings'!$L$11)</f>
        <v>0</v>
      </c>
      <c r="M73" s="235">
        <f>SUMIFS('Sch A. Input'!I71:DX71,'Sch A. Input'!$I$14:$DX$14,"One-time",'Sch A. Input'!$I$13:$DX$13,"&lt;="&amp;'Sch D. Workings'!$L$11)</f>
        <v>0</v>
      </c>
      <c r="N73" s="236">
        <f t="shared" si="18"/>
        <v>0</v>
      </c>
      <c r="O73" s="235">
        <f t="shared" si="20"/>
        <v>0</v>
      </c>
      <c r="P73" s="235">
        <f t="shared" si="19"/>
        <v>0</v>
      </c>
      <c r="Q73" s="235">
        <f t="shared" si="21"/>
        <v>0</v>
      </c>
      <c r="R73" s="268">
        <f t="shared" si="12"/>
        <v>0</v>
      </c>
      <c r="S73" s="278">
        <f t="shared" si="22"/>
        <v>0</v>
      </c>
      <c r="T73" s="238">
        <f t="shared" si="13"/>
        <v>0</v>
      </c>
      <c r="U73" s="97">
        <f t="shared" si="23"/>
        <v>0</v>
      </c>
      <c r="V73" s="244">
        <f>IF(AND((F73-WEEKDAY(F73,'Sch A. Input'!$ED$56)+7)&lt;E73,F73&lt;&gt;0),"Leaver",L73-I73)</f>
        <v>0</v>
      </c>
      <c r="W73" s="244">
        <f>IF(AND((F73-WEEKDAY(F73,'Sch A. Input'!$ED$56)+7)&lt;E73,F73&lt;&gt;0),"Leaver",M73-J73)</f>
        <v>0</v>
      </c>
      <c r="X73" s="245">
        <f>IF(AND((F73-WEEKDAY(F73,'Sch A. Input'!$ED$56)+7)&lt;E73,F73&lt;&gt;0),"Leaver",N73-K73)</f>
        <v>0</v>
      </c>
      <c r="Y73" s="245">
        <f>IF(AND((F73-WEEKDAY(F73,'Sch A. Input'!$ED$56)+7)&lt;E73,F73&lt;&gt;0),"Leaver",IFERROR(V73/AB73*52,0))</f>
        <v>0</v>
      </c>
      <c r="Z73" s="245">
        <f>IF(AND((F73-WEEKDAY(F73,'Sch A. Input'!$ED$56)+7)&lt;E73,F73&lt;&gt;0),"Leaver",Y73+W73)</f>
        <v>0</v>
      </c>
      <c r="AA73" s="274">
        <f>IF(AND((F73-WEEKDAY(F73,'Sch A. Input'!$ED$56)+7)&lt;E73,F73&lt;&gt;0),"Leaver",IFERROR(H73*(SUMPRODUCT(--((MIN(Z73,900000))&gt;$C$9:$C$12),((MIN(Z73,900000))-$C$9:$C$12),$H$9:$H$12))/MIN(Z73,900000),0))</f>
        <v>0</v>
      </c>
      <c r="AB73" s="274">
        <f>IF(AND((F73-WEEKDAY(F73,'Sch A. Input'!$ED$56)+7)&lt;E73,F73&lt;&gt;0),"Leaver",IF(OR(D73="",D73&gt;$L$11,($L$11-7)&lt;$K$9),0,(E73+1-D73)/7-1))</f>
        <v>0</v>
      </c>
      <c r="AC73" s="275">
        <f>IF(AND((F73-WEEKDAY(F73,'Sch A. Input'!$ED$56)+7)&lt;E73,F73&lt;&gt;0),"Leaver",IFERROR(IF((V73/$AB73*$M$9+W73+G73)&gt;900000,"YES","NO"),0))</f>
        <v>0</v>
      </c>
      <c r="AD73" s="232">
        <f>IF(AND((F73-WEEKDAY(F73,'Sch A. Input'!$ED$56)+7)&lt;E73,F73&lt;&gt;0),"Leaver",IFERROR(IF(AC73="Yes",MIN(1/(H73/X73)*AA73,AA73),(SUMPRODUCT(--((MIN(Z73,900000))&gt;$C$9:$C$12),((MIN(Z73,900000))-$C$9:$C$12),$H$9:$H$12))-((1-(AB73/52))*(SUMPRODUCT(--((MIN(Y73,900000))&gt;$C$9:$C$12),((MIN(Y73,900000))-$C$9:$C$12),$H$9:$H$12)))),0))</f>
        <v>0</v>
      </c>
      <c r="AE73" s="173">
        <f>IF(AND((F73-WEEKDAY(F73,'Sch A. Input'!$ED$56)+7)&lt;E73,F73&lt;&gt;0),"Leaver",IFERROR(AD73/X73,0))</f>
        <v>0</v>
      </c>
      <c r="AF73" s="174">
        <f>IF(AND((F73-WEEKDAY(F73,'Sch A. Input'!$ED$56)+7)&lt;E73,F73&lt;&gt;0),"Leaver",T73-AD73)</f>
        <v>0</v>
      </c>
      <c r="AG73" s="94">
        <f t="shared" si="24"/>
        <v>0</v>
      </c>
      <c r="BK73" s="2"/>
      <c r="BL73" s="2"/>
      <c r="BM73" s="2"/>
      <c r="BN73" s="2"/>
      <c r="BO73" s="2"/>
      <c r="BP73" s="2"/>
      <c r="CI73"/>
      <c r="CJ73"/>
      <c r="CK73"/>
      <c r="CL73"/>
      <c r="CM73"/>
    </row>
    <row r="74" spans="2:91" x14ac:dyDescent="0.25">
      <c r="B74" s="70" t="str">
        <f>IF('Sch A. Input'!B72="","",'Sch A. Input'!B72)</f>
        <v/>
      </c>
      <c r="C74" s="75" t="str">
        <f>IF('Sch A. Input'!C72="","",'Sch A. Input'!C72)</f>
        <v/>
      </c>
      <c r="D74" s="71" t="str">
        <f>IF('Sch A. Input'!D72="","",'Sch A. Input'!D72)</f>
        <v/>
      </c>
      <c r="E74" s="71">
        <f>'Sch A. Input'!E72</f>
        <v>42917</v>
      </c>
      <c r="F74" s="71">
        <f>'Sch A. Input'!F72</f>
        <v>0</v>
      </c>
      <c r="G74" s="231">
        <f>'Sch A. Input'!G72</f>
        <v>0</v>
      </c>
      <c r="H74" s="231">
        <f>+IF('Sch A. Input'!D72="",0,MAX($D$12-G74,0))</f>
        <v>0</v>
      </c>
      <c r="I74" s="233">
        <f>SUMIFS('Sch A. Input'!I72:DX72,'Sch A. Input'!$I$13:$DX$13,$L$11,'Sch A. Input'!$I$14:$DX$14,"Recurring")</f>
        <v>0</v>
      </c>
      <c r="J74" s="233">
        <f>SUMIFS('Sch A. Input'!I72:DX72,'Sch A. Input'!$I$13:$DX$13,$L$11,'Sch A. Input'!$I$14:$DX$14,"One-time")</f>
        <v>0</v>
      </c>
      <c r="K74" s="234">
        <f t="shared" si="17"/>
        <v>0</v>
      </c>
      <c r="L74" s="235">
        <f>SUMIFS('Sch A. Input'!I72:DX72,'Sch A. Input'!$I$14:$DX$14,"Recurring",'Sch A. Input'!$I$13:$DX$13,"&lt;="&amp;'Sch D. Workings'!$L$11)</f>
        <v>0</v>
      </c>
      <c r="M74" s="235">
        <f>SUMIFS('Sch A. Input'!I72:DX72,'Sch A. Input'!$I$14:$DX$14,"One-time",'Sch A. Input'!$I$13:$DX$13,"&lt;="&amp;'Sch D. Workings'!$L$11)</f>
        <v>0</v>
      </c>
      <c r="N74" s="236">
        <f t="shared" si="18"/>
        <v>0</v>
      </c>
      <c r="O74" s="235">
        <f t="shared" si="20"/>
        <v>0</v>
      </c>
      <c r="P74" s="235">
        <f t="shared" si="19"/>
        <v>0</v>
      </c>
      <c r="Q74" s="235">
        <f t="shared" si="21"/>
        <v>0</v>
      </c>
      <c r="R74" s="268">
        <f t="shared" si="12"/>
        <v>0</v>
      </c>
      <c r="S74" s="278">
        <f t="shared" si="22"/>
        <v>0</v>
      </c>
      <c r="T74" s="238">
        <f t="shared" si="13"/>
        <v>0</v>
      </c>
      <c r="U74" s="97">
        <f t="shared" si="23"/>
        <v>0</v>
      </c>
      <c r="V74" s="244">
        <f>IF(AND((F74-WEEKDAY(F74,'Sch A. Input'!$ED$56)+7)&lt;E74,F74&lt;&gt;0),"Leaver",L74-I74)</f>
        <v>0</v>
      </c>
      <c r="W74" s="244">
        <f>IF(AND((F74-WEEKDAY(F74,'Sch A. Input'!$ED$56)+7)&lt;E74,F74&lt;&gt;0),"Leaver",M74-J74)</f>
        <v>0</v>
      </c>
      <c r="X74" s="245">
        <f>IF(AND((F74-WEEKDAY(F74,'Sch A. Input'!$ED$56)+7)&lt;E74,F74&lt;&gt;0),"Leaver",N74-K74)</f>
        <v>0</v>
      </c>
      <c r="Y74" s="245">
        <f>IF(AND((F74-WEEKDAY(F74,'Sch A. Input'!$ED$56)+7)&lt;E74,F74&lt;&gt;0),"Leaver",IFERROR(V74/AB74*52,0))</f>
        <v>0</v>
      </c>
      <c r="Z74" s="245">
        <f>IF(AND((F74-WEEKDAY(F74,'Sch A. Input'!$ED$56)+7)&lt;E74,F74&lt;&gt;0),"Leaver",Y74+W74)</f>
        <v>0</v>
      </c>
      <c r="AA74" s="274">
        <f>IF(AND((F74-WEEKDAY(F74,'Sch A. Input'!$ED$56)+7)&lt;E74,F74&lt;&gt;0),"Leaver",IFERROR(H74*(SUMPRODUCT(--((MIN(Z74,900000))&gt;$C$9:$C$12),((MIN(Z74,900000))-$C$9:$C$12),$H$9:$H$12))/MIN(Z74,900000),0))</f>
        <v>0</v>
      </c>
      <c r="AB74" s="274">
        <f>IF(AND((F74-WEEKDAY(F74,'Sch A. Input'!$ED$56)+7)&lt;E74,F74&lt;&gt;0),"Leaver",IF(OR(D74="",D74&gt;$L$11,($L$11-7)&lt;$K$9),0,(E74+1-D74)/7-1))</f>
        <v>0</v>
      </c>
      <c r="AC74" s="275">
        <f>IF(AND((F74-WEEKDAY(F74,'Sch A. Input'!$ED$56)+7)&lt;E74,F74&lt;&gt;0),"Leaver",IFERROR(IF((V74/$AB74*$M$9+W74+G74)&gt;900000,"YES","NO"),0))</f>
        <v>0</v>
      </c>
      <c r="AD74" s="232">
        <f>IF(AND((F74-WEEKDAY(F74,'Sch A. Input'!$ED$56)+7)&lt;E74,F74&lt;&gt;0),"Leaver",IFERROR(IF(AC74="Yes",MIN(1/(H74/X74)*AA74,AA74),(SUMPRODUCT(--((MIN(Z74,900000))&gt;$C$9:$C$12),((MIN(Z74,900000))-$C$9:$C$12),$H$9:$H$12))-((1-(AB74/52))*(SUMPRODUCT(--((MIN(Y74,900000))&gt;$C$9:$C$12),((MIN(Y74,900000))-$C$9:$C$12),$H$9:$H$12)))),0))</f>
        <v>0</v>
      </c>
      <c r="AE74" s="173">
        <f>IF(AND((F74-WEEKDAY(F74,'Sch A. Input'!$ED$56)+7)&lt;E74,F74&lt;&gt;0),"Leaver",IFERROR(AD74/X74,0))</f>
        <v>0</v>
      </c>
      <c r="AF74" s="174">
        <f>IF(AND((F74-WEEKDAY(F74,'Sch A. Input'!$ED$56)+7)&lt;E74,F74&lt;&gt;0),"Leaver",T74-AD74)</f>
        <v>0</v>
      </c>
      <c r="AG74" s="94">
        <f t="shared" si="24"/>
        <v>0</v>
      </c>
      <c r="BK74" s="2"/>
      <c r="BL74" s="2"/>
      <c r="BM74" s="2"/>
      <c r="BN74" s="2"/>
      <c r="BO74" s="2"/>
      <c r="BP74" s="2"/>
      <c r="CI74"/>
      <c r="CJ74"/>
      <c r="CK74"/>
      <c r="CL74"/>
      <c r="CM74"/>
    </row>
    <row r="75" spans="2:91" x14ac:dyDescent="0.25">
      <c r="B75" s="70" t="str">
        <f>IF('Sch A. Input'!B73="","",'Sch A. Input'!B73)</f>
        <v/>
      </c>
      <c r="C75" s="75" t="str">
        <f>IF('Sch A. Input'!C73="","",'Sch A. Input'!C73)</f>
        <v/>
      </c>
      <c r="D75" s="71" t="str">
        <f>IF('Sch A. Input'!D73="","",'Sch A. Input'!D73)</f>
        <v/>
      </c>
      <c r="E75" s="71">
        <f>'Sch A. Input'!E73</f>
        <v>42917</v>
      </c>
      <c r="F75" s="71">
        <f>'Sch A. Input'!F73</f>
        <v>0</v>
      </c>
      <c r="G75" s="231">
        <f>'Sch A. Input'!G73</f>
        <v>0</v>
      </c>
      <c r="H75" s="231">
        <f>+IF('Sch A. Input'!D73="",0,MAX($D$12-G75,0))</f>
        <v>0</v>
      </c>
      <c r="I75" s="233">
        <f>SUMIFS('Sch A. Input'!I73:DX73,'Sch A. Input'!$I$13:$DX$13,$L$11,'Sch A. Input'!$I$14:$DX$14,"Recurring")</f>
        <v>0</v>
      </c>
      <c r="J75" s="233">
        <f>SUMIFS('Sch A. Input'!I73:DX73,'Sch A. Input'!$I$13:$DX$13,$L$11,'Sch A. Input'!$I$14:$DX$14,"One-time")</f>
        <v>0</v>
      </c>
      <c r="K75" s="234">
        <f t="shared" si="17"/>
        <v>0</v>
      </c>
      <c r="L75" s="235">
        <f>SUMIFS('Sch A. Input'!I73:DX73,'Sch A. Input'!$I$14:$DX$14,"Recurring",'Sch A. Input'!$I$13:$DX$13,"&lt;="&amp;'Sch D. Workings'!$L$11)</f>
        <v>0</v>
      </c>
      <c r="M75" s="235">
        <f>SUMIFS('Sch A. Input'!I73:DX73,'Sch A. Input'!$I$14:$DX$14,"One-time",'Sch A. Input'!$I$13:$DX$13,"&lt;="&amp;'Sch D. Workings'!$L$11)</f>
        <v>0</v>
      </c>
      <c r="N75" s="236">
        <f t="shared" si="18"/>
        <v>0</v>
      </c>
      <c r="O75" s="235">
        <f t="shared" si="20"/>
        <v>0</v>
      </c>
      <c r="P75" s="235">
        <f t="shared" si="19"/>
        <v>0</v>
      </c>
      <c r="Q75" s="235">
        <f t="shared" si="21"/>
        <v>0</v>
      </c>
      <c r="R75" s="268">
        <f t="shared" si="12"/>
        <v>0</v>
      </c>
      <c r="S75" s="278">
        <f t="shared" si="22"/>
        <v>0</v>
      </c>
      <c r="T75" s="238">
        <f t="shared" si="13"/>
        <v>0</v>
      </c>
      <c r="U75" s="97">
        <f t="shared" si="23"/>
        <v>0</v>
      </c>
      <c r="V75" s="244">
        <f>IF(AND((F75-WEEKDAY(F75,'Sch A. Input'!$ED$56)+7)&lt;E75,F75&lt;&gt;0),"Leaver",L75-I75)</f>
        <v>0</v>
      </c>
      <c r="W75" s="244">
        <f>IF(AND((F75-WEEKDAY(F75,'Sch A. Input'!$ED$56)+7)&lt;E75,F75&lt;&gt;0),"Leaver",M75-J75)</f>
        <v>0</v>
      </c>
      <c r="X75" s="245">
        <f>IF(AND((F75-WEEKDAY(F75,'Sch A. Input'!$ED$56)+7)&lt;E75,F75&lt;&gt;0),"Leaver",N75-K75)</f>
        <v>0</v>
      </c>
      <c r="Y75" s="245">
        <f>IF(AND((F75-WEEKDAY(F75,'Sch A. Input'!$ED$56)+7)&lt;E75,F75&lt;&gt;0),"Leaver",IFERROR(V75/AB75*52,0))</f>
        <v>0</v>
      </c>
      <c r="Z75" s="245">
        <f>IF(AND((F75-WEEKDAY(F75,'Sch A. Input'!$ED$56)+7)&lt;E75,F75&lt;&gt;0),"Leaver",Y75+W75)</f>
        <v>0</v>
      </c>
      <c r="AA75" s="274">
        <f>IF(AND((F75-WEEKDAY(F75,'Sch A. Input'!$ED$56)+7)&lt;E75,F75&lt;&gt;0),"Leaver",IFERROR(H75*(SUMPRODUCT(--((MIN(Z75,900000))&gt;$C$9:$C$12),((MIN(Z75,900000))-$C$9:$C$12),$H$9:$H$12))/MIN(Z75,900000),0))</f>
        <v>0</v>
      </c>
      <c r="AB75" s="274">
        <f>IF(AND((F75-WEEKDAY(F75,'Sch A. Input'!$ED$56)+7)&lt;E75,F75&lt;&gt;0),"Leaver",IF(OR(D75="",D75&gt;$L$11,($L$11-7)&lt;$K$9),0,(E75+1-D75)/7-1))</f>
        <v>0</v>
      </c>
      <c r="AC75" s="275">
        <f>IF(AND((F75-WEEKDAY(F75,'Sch A. Input'!$ED$56)+7)&lt;E75,F75&lt;&gt;0),"Leaver",IFERROR(IF((V75/$AB75*$M$9+W75+G75)&gt;900000,"YES","NO"),0))</f>
        <v>0</v>
      </c>
      <c r="AD75" s="232">
        <f>IF(AND((F75-WEEKDAY(F75,'Sch A. Input'!$ED$56)+7)&lt;E75,F75&lt;&gt;0),"Leaver",IFERROR(IF(AC75="Yes",MIN(1/(H75/X75)*AA75,AA75),(SUMPRODUCT(--((MIN(Z75,900000))&gt;$C$9:$C$12),((MIN(Z75,900000))-$C$9:$C$12),$H$9:$H$12))-((1-(AB75/52))*(SUMPRODUCT(--((MIN(Y75,900000))&gt;$C$9:$C$12),((MIN(Y75,900000))-$C$9:$C$12),$H$9:$H$12)))),0))</f>
        <v>0</v>
      </c>
      <c r="AE75" s="173">
        <f>IF(AND((F75-WEEKDAY(F75,'Sch A. Input'!$ED$56)+7)&lt;E75,F75&lt;&gt;0),"Leaver",IFERROR(AD75/X75,0))</f>
        <v>0</v>
      </c>
      <c r="AF75" s="174">
        <f>IF(AND((F75-WEEKDAY(F75,'Sch A. Input'!$ED$56)+7)&lt;E75,F75&lt;&gt;0),"Leaver",T75-AD75)</f>
        <v>0</v>
      </c>
      <c r="AG75" s="94">
        <f t="shared" si="24"/>
        <v>0</v>
      </c>
      <c r="BK75" s="2"/>
      <c r="BL75" s="2"/>
      <c r="BM75" s="2"/>
      <c r="BN75" s="2"/>
      <c r="BO75" s="2"/>
      <c r="BP75" s="2"/>
      <c r="CI75"/>
      <c r="CJ75"/>
      <c r="CK75"/>
      <c r="CL75"/>
      <c r="CM75"/>
    </row>
    <row r="76" spans="2:91" x14ac:dyDescent="0.25">
      <c r="B76" s="70" t="str">
        <f>IF('Sch A. Input'!B74="","",'Sch A. Input'!B74)</f>
        <v/>
      </c>
      <c r="C76" s="75" t="str">
        <f>IF('Sch A. Input'!C74="","",'Sch A. Input'!C74)</f>
        <v/>
      </c>
      <c r="D76" s="71" t="str">
        <f>IF('Sch A. Input'!D74="","",'Sch A. Input'!D74)</f>
        <v/>
      </c>
      <c r="E76" s="71">
        <f>'Sch A. Input'!E74</f>
        <v>42917</v>
      </c>
      <c r="F76" s="71">
        <f>'Sch A. Input'!F74</f>
        <v>0</v>
      </c>
      <c r="G76" s="231">
        <f>'Sch A. Input'!G74</f>
        <v>0</v>
      </c>
      <c r="H76" s="231">
        <f>+IF('Sch A. Input'!D74="",0,MAX($D$12-G76,0))</f>
        <v>0</v>
      </c>
      <c r="I76" s="233">
        <f>SUMIFS('Sch A. Input'!I74:DX74,'Sch A. Input'!$I$13:$DX$13,$L$11,'Sch A. Input'!$I$14:$DX$14,"Recurring")</f>
        <v>0</v>
      </c>
      <c r="J76" s="233">
        <f>SUMIFS('Sch A. Input'!I74:DX74,'Sch A. Input'!$I$13:$DX$13,$L$11,'Sch A. Input'!$I$14:$DX$14,"One-time")</f>
        <v>0</v>
      </c>
      <c r="K76" s="234">
        <f t="shared" si="17"/>
        <v>0</v>
      </c>
      <c r="L76" s="235">
        <f>SUMIFS('Sch A. Input'!I74:DX74,'Sch A. Input'!$I$14:$DX$14,"Recurring",'Sch A. Input'!$I$13:$DX$13,"&lt;="&amp;'Sch D. Workings'!$L$11)</f>
        <v>0</v>
      </c>
      <c r="M76" s="235">
        <f>SUMIFS('Sch A. Input'!I74:DX74,'Sch A. Input'!$I$14:$DX$14,"One-time",'Sch A. Input'!$I$13:$DX$13,"&lt;="&amp;'Sch D. Workings'!$L$11)</f>
        <v>0</v>
      </c>
      <c r="N76" s="236">
        <f t="shared" si="18"/>
        <v>0</v>
      </c>
      <c r="O76" s="235">
        <f t="shared" si="20"/>
        <v>0</v>
      </c>
      <c r="P76" s="235">
        <f t="shared" si="19"/>
        <v>0</v>
      </c>
      <c r="Q76" s="235">
        <f t="shared" si="21"/>
        <v>0</v>
      </c>
      <c r="R76" s="268">
        <f t="shared" si="12"/>
        <v>0</v>
      </c>
      <c r="S76" s="278">
        <f t="shared" si="22"/>
        <v>0</v>
      </c>
      <c r="T76" s="238">
        <f t="shared" si="13"/>
        <v>0</v>
      </c>
      <c r="U76" s="97">
        <f t="shared" si="23"/>
        <v>0</v>
      </c>
      <c r="V76" s="244">
        <f>IF(AND((F76-WEEKDAY(F76,'Sch A. Input'!$ED$56)+7)&lt;E76,F76&lt;&gt;0),"Leaver",L76-I76)</f>
        <v>0</v>
      </c>
      <c r="W76" s="244">
        <f>IF(AND((F76-WEEKDAY(F76,'Sch A. Input'!$ED$56)+7)&lt;E76,F76&lt;&gt;0),"Leaver",M76-J76)</f>
        <v>0</v>
      </c>
      <c r="X76" s="245">
        <f>IF(AND((F76-WEEKDAY(F76,'Sch A. Input'!$ED$56)+7)&lt;E76,F76&lt;&gt;0),"Leaver",N76-K76)</f>
        <v>0</v>
      </c>
      <c r="Y76" s="245">
        <f>IF(AND((F76-WEEKDAY(F76,'Sch A. Input'!$ED$56)+7)&lt;E76,F76&lt;&gt;0),"Leaver",IFERROR(V76/AB76*52,0))</f>
        <v>0</v>
      </c>
      <c r="Z76" s="245">
        <f>IF(AND((F76-WEEKDAY(F76,'Sch A. Input'!$ED$56)+7)&lt;E76,F76&lt;&gt;0),"Leaver",Y76+W76)</f>
        <v>0</v>
      </c>
      <c r="AA76" s="274">
        <f>IF(AND((F76-WEEKDAY(F76,'Sch A. Input'!$ED$56)+7)&lt;E76,F76&lt;&gt;0),"Leaver",IFERROR(H76*(SUMPRODUCT(--((MIN(Z76,900000))&gt;$C$9:$C$12),((MIN(Z76,900000))-$C$9:$C$12),$H$9:$H$12))/MIN(Z76,900000),0))</f>
        <v>0</v>
      </c>
      <c r="AB76" s="274">
        <f>IF(AND((F76-WEEKDAY(F76,'Sch A. Input'!$ED$56)+7)&lt;E76,F76&lt;&gt;0),"Leaver",IF(OR(D76="",D76&gt;$L$11,($L$11-7)&lt;$K$9),0,(E76+1-D76)/7-1))</f>
        <v>0</v>
      </c>
      <c r="AC76" s="275">
        <f>IF(AND((F76-WEEKDAY(F76,'Sch A. Input'!$ED$56)+7)&lt;E76,F76&lt;&gt;0),"Leaver",IFERROR(IF((V76/$AB76*$M$9+W76+G76)&gt;900000,"YES","NO"),0))</f>
        <v>0</v>
      </c>
      <c r="AD76" s="232">
        <f>IF(AND((F76-WEEKDAY(F76,'Sch A. Input'!$ED$56)+7)&lt;E76,F76&lt;&gt;0),"Leaver",IFERROR(IF(AC76="Yes",MIN(1/(H76/X76)*AA76,AA76),(SUMPRODUCT(--((MIN(Z76,900000))&gt;$C$9:$C$12),((MIN(Z76,900000))-$C$9:$C$12),$H$9:$H$12))-((1-(AB76/52))*(SUMPRODUCT(--((MIN(Y76,900000))&gt;$C$9:$C$12),((MIN(Y76,900000))-$C$9:$C$12),$H$9:$H$12)))),0))</f>
        <v>0</v>
      </c>
      <c r="AE76" s="173">
        <f>IF(AND((F76-WEEKDAY(F76,'Sch A. Input'!$ED$56)+7)&lt;E76,F76&lt;&gt;0),"Leaver",IFERROR(AD76/X76,0))</f>
        <v>0</v>
      </c>
      <c r="AF76" s="174">
        <f>IF(AND((F76-WEEKDAY(F76,'Sch A. Input'!$ED$56)+7)&lt;E76,F76&lt;&gt;0),"Leaver",T76-AD76)</f>
        <v>0</v>
      </c>
      <c r="AG76" s="94">
        <f t="shared" si="24"/>
        <v>0</v>
      </c>
      <c r="BK76" s="2"/>
      <c r="BL76" s="2"/>
      <c r="BM76" s="2"/>
      <c r="BN76" s="2"/>
      <c r="BO76" s="2"/>
      <c r="BP76" s="2"/>
      <c r="CI76"/>
      <c r="CJ76"/>
      <c r="CK76"/>
      <c r="CL76"/>
      <c r="CM76"/>
    </row>
    <row r="77" spans="2:91" x14ac:dyDescent="0.25">
      <c r="B77" s="70" t="str">
        <f>IF('Sch A. Input'!B75="","",'Sch A. Input'!B75)</f>
        <v/>
      </c>
      <c r="C77" s="75" t="str">
        <f>IF('Sch A. Input'!C75="","",'Sch A. Input'!C75)</f>
        <v/>
      </c>
      <c r="D77" s="71" t="str">
        <f>IF('Sch A. Input'!D75="","",'Sch A. Input'!D75)</f>
        <v/>
      </c>
      <c r="E77" s="71">
        <f>'Sch A. Input'!E75</f>
        <v>42917</v>
      </c>
      <c r="F77" s="71">
        <f>'Sch A. Input'!F75</f>
        <v>0</v>
      </c>
      <c r="G77" s="231">
        <f>'Sch A. Input'!G75</f>
        <v>0</v>
      </c>
      <c r="H77" s="231">
        <f>+IF('Sch A. Input'!D75="",0,MAX($D$12-G77,0))</f>
        <v>0</v>
      </c>
      <c r="I77" s="233">
        <f>SUMIFS('Sch A. Input'!I75:DX75,'Sch A. Input'!$I$13:$DX$13,$L$11,'Sch A. Input'!$I$14:$DX$14,"Recurring")</f>
        <v>0</v>
      </c>
      <c r="J77" s="233">
        <f>SUMIFS('Sch A. Input'!I75:DX75,'Sch A. Input'!$I$13:$DX$13,$L$11,'Sch A. Input'!$I$14:$DX$14,"One-time")</f>
        <v>0</v>
      </c>
      <c r="K77" s="234">
        <f t="shared" si="17"/>
        <v>0</v>
      </c>
      <c r="L77" s="235">
        <f>SUMIFS('Sch A. Input'!I75:DX75,'Sch A. Input'!$I$14:$DX$14,"Recurring",'Sch A. Input'!$I$13:$DX$13,"&lt;="&amp;'Sch D. Workings'!$L$11)</f>
        <v>0</v>
      </c>
      <c r="M77" s="235">
        <f>SUMIFS('Sch A. Input'!I75:DX75,'Sch A. Input'!$I$14:$DX$14,"One-time",'Sch A. Input'!$I$13:$DX$13,"&lt;="&amp;'Sch D. Workings'!$L$11)</f>
        <v>0</v>
      </c>
      <c r="N77" s="236">
        <f t="shared" si="18"/>
        <v>0</v>
      </c>
      <c r="O77" s="235">
        <f t="shared" si="20"/>
        <v>0</v>
      </c>
      <c r="P77" s="235">
        <f t="shared" si="19"/>
        <v>0</v>
      </c>
      <c r="Q77" s="235">
        <f t="shared" si="21"/>
        <v>0</v>
      </c>
      <c r="R77" s="268">
        <f t="shared" si="12"/>
        <v>0</v>
      </c>
      <c r="S77" s="278">
        <f t="shared" si="22"/>
        <v>0</v>
      </c>
      <c r="T77" s="238">
        <f t="shared" si="13"/>
        <v>0</v>
      </c>
      <c r="U77" s="97">
        <f t="shared" si="23"/>
        <v>0</v>
      </c>
      <c r="V77" s="244">
        <f>IF(AND((F77-WEEKDAY(F77,'Sch A. Input'!$ED$56)+7)&lt;E77,F77&lt;&gt;0),"Leaver",L77-I77)</f>
        <v>0</v>
      </c>
      <c r="W77" s="244">
        <f>IF(AND((F77-WEEKDAY(F77,'Sch A. Input'!$ED$56)+7)&lt;E77,F77&lt;&gt;0),"Leaver",M77-J77)</f>
        <v>0</v>
      </c>
      <c r="X77" s="245">
        <f>IF(AND((F77-WEEKDAY(F77,'Sch A. Input'!$ED$56)+7)&lt;E77,F77&lt;&gt;0),"Leaver",N77-K77)</f>
        <v>0</v>
      </c>
      <c r="Y77" s="245">
        <f>IF(AND((F77-WEEKDAY(F77,'Sch A. Input'!$ED$56)+7)&lt;E77,F77&lt;&gt;0),"Leaver",IFERROR(V77/AB77*52,0))</f>
        <v>0</v>
      </c>
      <c r="Z77" s="245">
        <f>IF(AND((F77-WEEKDAY(F77,'Sch A. Input'!$ED$56)+7)&lt;E77,F77&lt;&gt;0),"Leaver",Y77+W77)</f>
        <v>0</v>
      </c>
      <c r="AA77" s="274">
        <f>IF(AND((F77-WEEKDAY(F77,'Sch A. Input'!$ED$56)+7)&lt;E77,F77&lt;&gt;0),"Leaver",IFERROR(H77*(SUMPRODUCT(--((MIN(Z77,900000))&gt;$C$9:$C$12),((MIN(Z77,900000))-$C$9:$C$12),$H$9:$H$12))/MIN(Z77,900000),0))</f>
        <v>0</v>
      </c>
      <c r="AB77" s="274">
        <f>IF(AND((F77-WEEKDAY(F77,'Sch A. Input'!$ED$56)+7)&lt;E77,F77&lt;&gt;0),"Leaver",IF(OR(D77="",D77&gt;$L$11,($L$11-7)&lt;$K$9),0,(E77+1-D77)/7-1))</f>
        <v>0</v>
      </c>
      <c r="AC77" s="275">
        <f>IF(AND((F77-WEEKDAY(F77,'Sch A. Input'!$ED$56)+7)&lt;E77,F77&lt;&gt;0),"Leaver",IFERROR(IF((V77/$AB77*$M$9+W77+G77)&gt;900000,"YES","NO"),0))</f>
        <v>0</v>
      </c>
      <c r="AD77" s="232">
        <f>IF(AND((F77-WEEKDAY(F77,'Sch A. Input'!$ED$56)+7)&lt;E77,F77&lt;&gt;0),"Leaver",IFERROR(IF(AC77="Yes",MIN(1/(H77/X77)*AA77,AA77),(SUMPRODUCT(--((MIN(Z77,900000))&gt;$C$9:$C$12),((MIN(Z77,900000))-$C$9:$C$12),$H$9:$H$12))-((1-(AB77/52))*(SUMPRODUCT(--((MIN(Y77,900000))&gt;$C$9:$C$12),((MIN(Y77,900000))-$C$9:$C$12),$H$9:$H$12)))),0))</f>
        <v>0</v>
      </c>
      <c r="AE77" s="173">
        <f>IF(AND((F77-WEEKDAY(F77,'Sch A. Input'!$ED$56)+7)&lt;E77,F77&lt;&gt;0),"Leaver",IFERROR(AD77/X77,0))</f>
        <v>0</v>
      </c>
      <c r="AF77" s="174">
        <f>IF(AND((F77-WEEKDAY(F77,'Sch A. Input'!$ED$56)+7)&lt;E77,F77&lt;&gt;0),"Leaver",T77-AD77)</f>
        <v>0</v>
      </c>
      <c r="AG77" s="94">
        <f t="shared" si="24"/>
        <v>0</v>
      </c>
      <c r="BK77" s="2"/>
      <c r="BL77" s="2"/>
      <c r="BM77" s="2"/>
      <c r="BN77" s="2"/>
      <c r="BO77" s="2"/>
      <c r="BP77" s="2"/>
      <c r="CI77"/>
      <c r="CJ77"/>
      <c r="CK77"/>
      <c r="CL77"/>
      <c r="CM77"/>
    </row>
    <row r="78" spans="2:91" x14ac:dyDescent="0.25">
      <c r="B78" s="70" t="str">
        <f>IF('Sch A. Input'!B76="","",'Sch A. Input'!B76)</f>
        <v/>
      </c>
      <c r="C78" s="75" t="str">
        <f>IF('Sch A. Input'!C76="","",'Sch A. Input'!C76)</f>
        <v/>
      </c>
      <c r="D78" s="71" t="str">
        <f>IF('Sch A. Input'!D76="","",'Sch A. Input'!D76)</f>
        <v/>
      </c>
      <c r="E78" s="71">
        <f>'Sch A. Input'!E76</f>
        <v>42917</v>
      </c>
      <c r="F78" s="71">
        <f>'Sch A. Input'!F76</f>
        <v>0</v>
      </c>
      <c r="G78" s="231">
        <f>'Sch A. Input'!G76</f>
        <v>0</v>
      </c>
      <c r="H78" s="231">
        <f>+IF('Sch A. Input'!D76="",0,MAX($D$12-G78,0))</f>
        <v>0</v>
      </c>
      <c r="I78" s="233">
        <f>SUMIFS('Sch A. Input'!I76:DX76,'Sch A. Input'!$I$13:$DX$13,$L$11,'Sch A. Input'!$I$14:$DX$14,"Recurring")</f>
        <v>0</v>
      </c>
      <c r="J78" s="233">
        <f>SUMIFS('Sch A. Input'!I76:DX76,'Sch A. Input'!$I$13:$DX$13,$L$11,'Sch A. Input'!$I$14:$DX$14,"One-time")</f>
        <v>0</v>
      </c>
      <c r="K78" s="234">
        <f t="shared" si="17"/>
        <v>0</v>
      </c>
      <c r="L78" s="235">
        <f>SUMIFS('Sch A. Input'!I76:DX76,'Sch A. Input'!$I$14:$DX$14,"Recurring",'Sch A. Input'!$I$13:$DX$13,"&lt;="&amp;'Sch D. Workings'!$L$11)</f>
        <v>0</v>
      </c>
      <c r="M78" s="235">
        <f>SUMIFS('Sch A. Input'!I76:DX76,'Sch A. Input'!$I$14:$DX$14,"One-time",'Sch A. Input'!$I$13:$DX$13,"&lt;="&amp;'Sch D. Workings'!$L$11)</f>
        <v>0</v>
      </c>
      <c r="N78" s="236">
        <f t="shared" si="18"/>
        <v>0</v>
      </c>
      <c r="O78" s="235">
        <f t="shared" si="20"/>
        <v>0</v>
      </c>
      <c r="P78" s="235">
        <f t="shared" si="19"/>
        <v>0</v>
      </c>
      <c r="Q78" s="235">
        <f t="shared" si="21"/>
        <v>0</v>
      </c>
      <c r="R78" s="268">
        <f t="shared" si="12"/>
        <v>0</v>
      </c>
      <c r="S78" s="278">
        <f t="shared" si="22"/>
        <v>0</v>
      </c>
      <c r="T78" s="238">
        <f t="shared" si="13"/>
        <v>0</v>
      </c>
      <c r="U78" s="97">
        <f t="shared" si="23"/>
        <v>0</v>
      </c>
      <c r="V78" s="244">
        <f>IF(AND((F78-WEEKDAY(F78,'Sch A. Input'!$ED$56)+7)&lt;E78,F78&lt;&gt;0),"Leaver",L78-I78)</f>
        <v>0</v>
      </c>
      <c r="W78" s="244">
        <f>IF(AND((F78-WEEKDAY(F78,'Sch A. Input'!$ED$56)+7)&lt;E78,F78&lt;&gt;0),"Leaver",M78-J78)</f>
        <v>0</v>
      </c>
      <c r="X78" s="245">
        <f>IF(AND((F78-WEEKDAY(F78,'Sch A. Input'!$ED$56)+7)&lt;E78,F78&lt;&gt;0),"Leaver",N78-K78)</f>
        <v>0</v>
      </c>
      <c r="Y78" s="245">
        <f>IF(AND((F78-WEEKDAY(F78,'Sch A. Input'!$ED$56)+7)&lt;E78,F78&lt;&gt;0),"Leaver",IFERROR(V78/AB78*52,0))</f>
        <v>0</v>
      </c>
      <c r="Z78" s="245">
        <f>IF(AND((F78-WEEKDAY(F78,'Sch A. Input'!$ED$56)+7)&lt;E78,F78&lt;&gt;0),"Leaver",Y78+W78)</f>
        <v>0</v>
      </c>
      <c r="AA78" s="274">
        <f>IF(AND((F78-WEEKDAY(F78,'Sch A. Input'!$ED$56)+7)&lt;E78,F78&lt;&gt;0),"Leaver",IFERROR(H78*(SUMPRODUCT(--((MIN(Z78,900000))&gt;$C$9:$C$12),((MIN(Z78,900000))-$C$9:$C$12),$H$9:$H$12))/MIN(Z78,900000),0))</f>
        <v>0</v>
      </c>
      <c r="AB78" s="274">
        <f>IF(AND((F78-WEEKDAY(F78,'Sch A. Input'!$ED$56)+7)&lt;E78,F78&lt;&gt;0),"Leaver",IF(OR(D78="",D78&gt;$L$11,($L$11-7)&lt;$K$9),0,(E78+1-D78)/7-1))</f>
        <v>0</v>
      </c>
      <c r="AC78" s="275">
        <f>IF(AND((F78-WEEKDAY(F78,'Sch A. Input'!$ED$56)+7)&lt;E78,F78&lt;&gt;0),"Leaver",IFERROR(IF((V78/$AB78*$M$9+W78+G78)&gt;900000,"YES","NO"),0))</f>
        <v>0</v>
      </c>
      <c r="AD78" s="232">
        <f>IF(AND((F78-WEEKDAY(F78,'Sch A. Input'!$ED$56)+7)&lt;E78,F78&lt;&gt;0),"Leaver",IFERROR(IF(AC78="Yes",MIN(1/(H78/X78)*AA78,AA78),(SUMPRODUCT(--((MIN(Z78,900000))&gt;$C$9:$C$12),((MIN(Z78,900000))-$C$9:$C$12),$H$9:$H$12))-((1-(AB78/52))*(SUMPRODUCT(--((MIN(Y78,900000))&gt;$C$9:$C$12),((MIN(Y78,900000))-$C$9:$C$12),$H$9:$H$12)))),0))</f>
        <v>0</v>
      </c>
      <c r="AE78" s="173">
        <f>IF(AND((F78-WEEKDAY(F78,'Sch A. Input'!$ED$56)+7)&lt;E78,F78&lt;&gt;0),"Leaver",IFERROR(AD78/X78,0))</f>
        <v>0</v>
      </c>
      <c r="AF78" s="174">
        <f>IF(AND((F78-WEEKDAY(F78,'Sch A. Input'!$ED$56)+7)&lt;E78,F78&lt;&gt;0),"Leaver",T78-AD78)</f>
        <v>0</v>
      </c>
      <c r="AG78" s="94">
        <f t="shared" si="24"/>
        <v>0</v>
      </c>
      <c r="BK78" s="2"/>
      <c r="BL78" s="2"/>
      <c r="BM78" s="2"/>
      <c r="BN78" s="2"/>
      <c r="BO78" s="2"/>
      <c r="BP78" s="2"/>
      <c r="CI78"/>
      <c r="CJ78"/>
      <c r="CK78"/>
      <c r="CL78"/>
      <c r="CM78"/>
    </row>
    <row r="79" spans="2:91" x14ac:dyDescent="0.25">
      <c r="B79" s="70" t="str">
        <f>IF('Sch A. Input'!B77="","",'Sch A. Input'!B77)</f>
        <v/>
      </c>
      <c r="C79" s="75" t="str">
        <f>IF('Sch A. Input'!C77="","",'Sch A. Input'!C77)</f>
        <v/>
      </c>
      <c r="D79" s="71" t="str">
        <f>IF('Sch A. Input'!D77="","",'Sch A. Input'!D77)</f>
        <v/>
      </c>
      <c r="E79" s="71">
        <f>'Sch A. Input'!E77</f>
        <v>42917</v>
      </c>
      <c r="F79" s="71">
        <f>'Sch A. Input'!F77</f>
        <v>0</v>
      </c>
      <c r="G79" s="231">
        <f>'Sch A. Input'!G77</f>
        <v>0</v>
      </c>
      <c r="H79" s="231">
        <f>+IF('Sch A. Input'!D77="",0,MAX($D$12-G79,0))</f>
        <v>0</v>
      </c>
      <c r="I79" s="233">
        <f>SUMIFS('Sch A. Input'!I77:DX77,'Sch A. Input'!$I$13:$DX$13,$L$11,'Sch A. Input'!$I$14:$DX$14,"Recurring")</f>
        <v>0</v>
      </c>
      <c r="J79" s="233">
        <f>SUMIFS('Sch A. Input'!I77:DX77,'Sch A. Input'!$I$13:$DX$13,$L$11,'Sch A. Input'!$I$14:$DX$14,"One-time")</f>
        <v>0</v>
      </c>
      <c r="K79" s="234">
        <f t="shared" si="17"/>
        <v>0</v>
      </c>
      <c r="L79" s="235">
        <f>SUMIFS('Sch A. Input'!I77:DX77,'Sch A. Input'!$I$14:$DX$14,"Recurring",'Sch A. Input'!$I$13:$DX$13,"&lt;="&amp;'Sch D. Workings'!$L$11)</f>
        <v>0</v>
      </c>
      <c r="M79" s="235">
        <f>SUMIFS('Sch A. Input'!I77:DX77,'Sch A. Input'!$I$14:$DX$14,"One-time",'Sch A. Input'!$I$13:$DX$13,"&lt;="&amp;'Sch D. Workings'!$L$11)</f>
        <v>0</v>
      </c>
      <c r="N79" s="236">
        <f t="shared" si="18"/>
        <v>0</v>
      </c>
      <c r="O79" s="235">
        <f t="shared" si="20"/>
        <v>0</v>
      </c>
      <c r="P79" s="235">
        <f t="shared" si="19"/>
        <v>0</v>
      </c>
      <c r="Q79" s="235">
        <f t="shared" si="21"/>
        <v>0</v>
      </c>
      <c r="R79" s="268">
        <f t="shared" si="12"/>
        <v>0</v>
      </c>
      <c r="S79" s="278">
        <f t="shared" si="22"/>
        <v>0</v>
      </c>
      <c r="T79" s="238">
        <f t="shared" si="13"/>
        <v>0</v>
      </c>
      <c r="U79" s="97">
        <f t="shared" si="23"/>
        <v>0</v>
      </c>
      <c r="V79" s="244">
        <f>IF(AND((F79-WEEKDAY(F79,'Sch A. Input'!$ED$56)+7)&lt;E79,F79&lt;&gt;0),"Leaver",L79-I79)</f>
        <v>0</v>
      </c>
      <c r="W79" s="244">
        <f>IF(AND((F79-WEEKDAY(F79,'Sch A. Input'!$ED$56)+7)&lt;E79,F79&lt;&gt;0),"Leaver",M79-J79)</f>
        <v>0</v>
      </c>
      <c r="X79" s="245">
        <f>IF(AND((F79-WEEKDAY(F79,'Sch A. Input'!$ED$56)+7)&lt;E79,F79&lt;&gt;0),"Leaver",N79-K79)</f>
        <v>0</v>
      </c>
      <c r="Y79" s="245">
        <f>IF(AND((F79-WEEKDAY(F79,'Sch A. Input'!$ED$56)+7)&lt;E79,F79&lt;&gt;0),"Leaver",IFERROR(V79/AB79*52,0))</f>
        <v>0</v>
      </c>
      <c r="Z79" s="245">
        <f>IF(AND((F79-WEEKDAY(F79,'Sch A. Input'!$ED$56)+7)&lt;E79,F79&lt;&gt;0),"Leaver",Y79+W79)</f>
        <v>0</v>
      </c>
      <c r="AA79" s="274">
        <f>IF(AND((F79-WEEKDAY(F79,'Sch A. Input'!$ED$56)+7)&lt;E79,F79&lt;&gt;0),"Leaver",IFERROR(H79*(SUMPRODUCT(--((MIN(Z79,900000))&gt;$C$9:$C$12),((MIN(Z79,900000))-$C$9:$C$12),$H$9:$H$12))/MIN(Z79,900000),0))</f>
        <v>0</v>
      </c>
      <c r="AB79" s="274">
        <f>IF(AND((F79-WEEKDAY(F79,'Sch A. Input'!$ED$56)+7)&lt;E79,F79&lt;&gt;0),"Leaver",IF(OR(D79="",D79&gt;$L$11,($L$11-7)&lt;$K$9),0,(E79+1-D79)/7-1))</f>
        <v>0</v>
      </c>
      <c r="AC79" s="275">
        <f>IF(AND((F79-WEEKDAY(F79,'Sch A. Input'!$ED$56)+7)&lt;E79,F79&lt;&gt;0),"Leaver",IFERROR(IF((V79/$AB79*$M$9+W79+G79)&gt;900000,"YES","NO"),0))</f>
        <v>0</v>
      </c>
      <c r="AD79" s="232">
        <f>IF(AND((F79-WEEKDAY(F79,'Sch A. Input'!$ED$56)+7)&lt;E79,F79&lt;&gt;0),"Leaver",IFERROR(IF(AC79="Yes",MIN(1/(H79/X79)*AA79,AA79),(SUMPRODUCT(--((MIN(Z79,900000))&gt;$C$9:$C$12),((MIN(Z79,900000))-$C$9:$C$12),$H$9:$H$12))-((1-(AB79/52))*(SUMPRODUCT(--((MIN(Y79,900000))&gt;$C$9:$C$12),((MIN(Y79,900000))-$C$9:$C$12),$H$9:$H$12)))),0))</f>
        <v>0</v>
      </c>
      <c r="AE79" s="173">
        <f>IF(AND((F79-WEEKDAY(F79,'Sch A. Input'!$ED$56)+7)&lt;E79,F79&lt;&gt;0),"Leaver",IFERROR(AD79/X79,0))</f>
        <v>0</v>
      </c>
      <c r="AF79" s="174">
        <f>IF(AND((F79-WEEKDAY(F79,'Sch A. Input'!$ED$56)+7)&lt;E79,F79&lt;&gt;0),"Leaver",T79-AD79)</f>
        <v>0</v>
      </c>
      <c r="AG79" s="94">
        <f t="shared" si="24"/>
        <v>0</v>
      </c>
      <c r="BK79" s="2"/>
      <c r="BL79" s="2"/>
      <c r="BM79" s="2"/>
      <c r="BN79" s="2"/>
      <c r="BO79" s="2"/>
      <c r="BP79" s="2"/>
      <c r="CI79"/>
      <c r="CJ79"/>
      <c r="CK79"/>
      <c r="CL79"/>
      <c r="CM79"/>
    </row>
    <row r="80" spans="2:91" x14ac:dyDescent="0.25">
      <c r="B80" s="70" t="str">
        <f>IF('Sch A. Input'!B78="","",'Sch A. Input'!B78)</f>
        <v/>
      </c>
      <c r="C80" s="75" t="str">
        <f>IF('Sch A. Input'!C78="","",'Sch A. Input'!C78)</f>
        <v/>
      </c>
      <c r="D80" s="71" t="str">
        <f>IF('Sch A. Input'!D78="","",'Sch A. Input'!D78)</f>
        <v/>
      </c>
      <c r="E80" s="71">
        <f>'Sch A. Input'!E78</f>
        <v>42917</v>
      </c>
      <c r="F80" s="71">
        <f>'Sch A. Input'!F78</f>
        <v>0</v>
      </c>
      <c r="G80" s="231">
        <f>'Sch A. Input'!G78</f>
        <v>0</v>
      </c>
      <c r="H80" s="231">
        <f>+IF('Sch A. Input'!D78="",0,MAX($D$12-G80,0))</f>
        <v>0</v>
      </c>
      <c r="I80" s="233">
        <f>SUMIFS('Sch A. Input'!I78:DX78,'Sch A. Input'!$I$13:$DX$13,$L$11,'Sch A. Input'!$I$14:$DX$14,"Recurring")</f>
        <v>0</v>
      </c>
      <c r="J80" s="233">
        <f>SUMIFS('Sch A. Input'!I78:DX78,'Sch A. Input'!$I$13:$DX$13,$L$11,'Sch A. Input'!$I$14:$DX$14,"One-time")</f>
        <v>0</v>
      </c>
      <c r="K80" s="234">
        <f t="shared" si="17"/>
        <v>0</v>
      </c>
      <c r="L80" s="235">
        <f>SUMIFS('Sch A. Input'!I78:DX78,'Sch A. Input'!$I$14:$DX$14,"Recurring",'Sch A. Input'!$I$13:$DX$13,"&lt;="&amp;'Sch D. Workings'!$L$11)</f>
        <v>0</v>
      </c>
      <c r="M80" s="235">
        <f>SUMIFS('Sch A. Input'!I78:DX78,'Sch A. Input'!$I$14:$DX$14,"One-time",'Sch A. Input'!$I$13:$DX$13,"&lt;="&amp;'Sch D. Workings'!$L$11)</f>
        <v>0</v>
      </c>
      <c r="N80" s="236">
        <f t="shared" si="18"/>
        <v>0</v>
      </c>
      <c r="O80" s="235">
        <f t="shared" si="20"/>
        <v>0</v>
      </c>
      <c r="P80" s="235">
        <f t="shared" si="19"/>
        <v>0</v>
      </c>
      <c r="Q80" s="235">
        <f t="shared" si="21"/>
        <v>0</v>
      </c>
      <c r="R80" s="268">
        <f t="shared" si="12"/>
        <v>0</v>
      </c>
      <c r="S80" s="278">
        <f t="shared" si="22"/>
        <v>0</v>
      </c>
      <c r="T80" s="238">
        <f t="shared" si="13"/>
        <v>0</v>
      </c>
      <c r="U80" s="97">
        <f t="shared" si="23"/>
        <v>0</v>
      </c>
      <c r="V80" s="244">
        <f>IF(AND((F80-WEEKDAY(F80,'Sch A. Input'!$ED$56)+7)&lt;E80,F80&lt;&gt;0),"Leaver",L80-I80)</f>
        <v>0</v>
      </c>
      <c r="W80" s="244">
        <f>IF(AND((F80-WEEKDAY(F80,'Sch A. Input'!$ED$56)+7)&lt;E80,F80&lt;&gt;0),"Leaver",M80-J80)</f>
        <v>0</v>
      </c>
      <c r="X80" s="245">
        <f>IF(AND((F80-WEEKDAY(F80,'Sch A. Input'!$ED$56)+7)&lt;E80,F80&lt;&gt;0),"Leaver",N80-K80)</f>
        <v>0</v>
      </c>
      <c r="Y80" s="245">
        <f>IF(AND((F80-WEEKDAY(F80,'Sch A. Input'!$ED$56)+7)&lt;E80,F80&lt;&gt;0),"Leaver",IFERROR(V80/AB80*52,0))</f>
        <v>0</v>
      </c>
      <c r="Z80" s="245">
        <f>IF(AND((F80-WEEKDAY(F80,'Sch A. Input'!$ED$56)+7)&lt;E80,F80&lt;&gt;0),"Leaver",Y80+W80)</f>
        <v>0</v>
      </c>
      <c r="AA80" s="274">
        <f>IF(AND((F80-WEEKDAY(F80,'Sch A. Input'!$ED$56)+7)&lt;E80,F80&lt;&gt;0),"Leaver",IFERROR(H80*(SUMPRODUCT(--((MIN(Z80,900000))&gt;$C$9:$C$12),((MIN(Z80,900000))-$C$9:$C$12),$H$9:$H$12))/MIN(Z80,900000),0))</f>
        <v>0</v>
      </c>
      <c r="AB80" s="274">
        <f>IF(AND((F80-WEEKDAY(F80,'Sch A. Input'!$ED$56)+7)&lt;E80,F80&lt;&gt;0),"Leaver",IF(OR(D80="",D80&gt;$L$11,($L$11-7)&lt;$K$9),0,(E80+1-D80)/7-1))</f>
        <v>0</v>
      </c>
      <c r="AC80" s="275">
        <f>IF(AND((F80-WEEKDAY(F80,'Sch A. Input'!$ED$56)+7)&lt;E80,F80&lt;&gt;0),"Leaver",IFERROR(IF((V80/$AB80*$M$9+W80+G80)&gt;900000,"YES","NO"),0))</f>
        <v>0</v>
      </c>
      <c r="AD80" s="232">
        <f>IF(AND((F80-WEEKDAY(F80,'Sch A. Input'!$ED$56)+7)&lt;E80,F80&lt;&gt;0),"Leaver",IFERROR(IF(AC80="Yes",MIN(1/(H80/X80)*AA80,AA80),(SUMPRODUCT(--((MIN(Z80,900000))&gt;$C$9:$C$12),((MIN(Z80,900000))-$C$9:$C$12),$H$9:$H$12))-((1-(AB80/52))*(SUMPRODUCT(--((MIN(Y80,900000))&gt;$C$9:$C$12),((MIN(Y80,900000))-$C$9:$C$12),$H$9:$H$12)))),0))</f>
        <v>0</v>
      </c>
      <c r="AE80" s="173">
        <f>IF(AND((F80-WEEKDAY(F80,'Sch A. Input'!$ED$56)+7)&lt;E80,F80&lt;&gt;0),"Leaver",IFERROR(AD80/X80,0))</f>
        <v>0</v>
      </c>
      <c r="AF80" s="174">
        <f>IF(AND((F80-WEEKDAY(F80,'Sch A. Input'!$ED$56)+7)&lt;E80,F80&lt;&gt;0),"Leaver",T80-AD80)</f>
        <v>0</v>
      </c>
      <c r="AG80" s="94">
        <f t="shared" si="24"/>
        <v>0</v>
      </c>
      <c r="BK80" s="2"/>
      <c r="BL80" s="2"/>
      <c r="BM80" s="2"/>
      <c r="BN80" s="2"/>
      <c r="BO80" s="2"/>
      <c r="BP80" s="2"/>
      <c r="CI80"/>
      <c r="CJ80"/>
      <c r="CK80"/>
      <c r="CL80"/>
      <c r="CM80"/>
    </row>
    <row r="81" spans="2:91" x14ac:dyDescent="0.25">
      <c r="B81" s="70" t="str">
        <f>IF('Sch A. Input'!B79="","",'Sch A. Input'!B79)</f>
        <v/>
      </c>
      <c r="C81" s="75" t="str">
        <f>IF('Sch A. Input'!C79="","",'Sch A. Input'!C79)</f>
        <v/>
      </c>
      <c r="D81" s="71" t="str">
        <f>IF('Sch A. Input'!D79="","",'Sch A. Input'!D79)</f>
        <v/>
      </c>
      <c r="E81" s="71">
        <f>'Sch A. Input'!E79</f>
        <v>42917</v>
      </c>
      <c r="F81" s="71">
        <f>'Sch A. Input'!F79</f>
        <v>0</v>
      </c>
      <c r="G81" s="231">
        <f>'Sch A. Input'!G79</f>
        <v>0</v>
      </c>
      <c r="H81" s="231">
        <f>+IF('Sch A. Input'!D79="",0,MAX($D$12-G81,0))</f>
        <v>0</v>
      </c>
      <c r="I81" s="233">
        <f>SUMIFS('Sch A. Input'!I79:DX79,'Sch A. Input'!$I$13:$DX$13,$L$11,'Sch A. Input'!$I$14:$DX$14,"Recurring")</f>
        <v>0</v>
      </c>
      <c r="J81" s="233">
        <f>SUMIFS('Sch A. Input'!I79:DX79,'Sch A. Input'!$I$13:$DX$13,$L$11,'Sch A. Input'!$I$14:$DX$14,"One-time")</f>
        <v>0</v>
      </c>
      <c r="K81" s="234">
        <f t="shared" si="17"/>
        <v>0</v>
      </c>
      <c r="L81" s="235">
        <f>SUMIFS('Sch A. Input'!I79:DX79,'Sch A. Input'!$I$14:$DX$14,"Recurring",'Sch A. Input'!$I$13:$DX$13,"&lt;="&amp;'Sch D. Workings'!$L$11)</f>
        <v>0</v>
      </c>
      <c r="M81" s="235">
        <f>SUMIFS('Sch A. Input'!I79:DX79,'Sch A. Input'!$I$14:$DX$14,"One-time",'Sch A. Input'!$I$13:$DX$13,"&lt;="&amp;'Sch D. Workings'!$L$11)</f>
        <v>0</v>
      </c>
      <c r="N81" s="236">
        <f t="shared" si="18"/>
        <v>0</v>
      </c>
      <c r="O81" s="235">
        <f t="shared" ref="O81:O116" si="25">+IFERROR(L81/$R81*52,0)</f>
        <v>0</v>
      </c>
      <c r="P81" s="235">
        <f t="shared" si="19"/>
        <v>0</v>
      </c>
      <c r="Q81" s="235">
        <f t="shared" ref="Q81:Q112" si="26">IFERROR(H81*(SUMPRODUCT(--((MIN(P81,900000))&gt;$C$9:$C$12),((MIN(P81,900000))-$C$9:$C$12),$H$9:$H$12))/MIN(P81,900000),0)</f>
        <v>0</v>
      </c>
      <c r="R81" s="268">
        <f t="shared" si="12"/>
        <v>0</v>
      </c>
      <c r="S81" s="278">
        <f t="shared" ref="S81:S116" si="27">IFERROR(IF((L81/$R81*$M$9+M81+G81)&gt;900000,"YES","NO"),0)</f>
        <v>0</v>
      </c>
      <c r="T81" s="238">
        <f t="shared" si="13"/>
        <v>0</v>
      </c>
      <c r="U81" s="97">
        <f t="shared" ref="U81:U112" si="28">IFERROR(T81/N81,0)</f>
        <v>0</v>
      </c>
      <c r="V81" s="244">
        <f>IF(AND((F81-WEEKDAY(F81,'Sch A. Input'!$ED$56)+7)&lt;E81,F81&lt;&gt;0),"Leaver",L81-I81)</f>
        <v>0</v>
      </c>
      <c r="W81" s="244">
        <f>IF(AND((F81-WEEKDAY(F81,'Sch A. Input'!$ED$56)+7)&lt;E81,F81&lt;&gt;0),"Leaver",M81-J81)</f>
        <v>0</v>
      </c>
      <c r="X81" s="245">
        <f>IF(AND((F81-WEEKDAY(F81,'Sch A. Input'!$ED$56)+7)&lt;E81,F81&lt;&gt;0),"Leaver",N81-K81)</f>
        <v>0</v>
      </c>
      <c r="Y81" s="245">
        <f>IF(AND((F81-WEEKDAY(F81,'Sch A. Input'!$ED$56)+7)&lt;E81,F81&lt;&gt;0),"Leaver",IFERROR(V81/AB81*52,0))</f>
        <v>0</v>
      </c>
      <c r="Z81" s="245">
        <f>IF(AND((F81-WEEKDAY(F81,'Sch A. Input'!$ED$56)+7)&lt;E81,F81&lt;&gt;0),"Leaver",Y81+W81)</f>
        <v>0</v>
      </c>
      <c r="AA81" s="274">
        <f>IF(AND((F81-WEEKDAY(F81,'Sch A. Input'!$ED$56)+7)&lt;E81,F81&lt;&gt;0),"Leaver",IFERROR(H81*(SUMPRODUCT(--((MIN(Z81,900000))&gt;$C$9:$C$12),((MIN(Z81,900000))-$C$9:$C$12),$H$9:$H$12))/MIN(Z81,900000),0))</f>
        <v>0</v>
      </c>
      <c r="AB81" s="274">
        <f>IF(AND((F81-WEEKDAY(F81,'Sch A. Input'!$ED$56)+7)&lt;E81,F81&lt;&gt;0),"Leaver",IF(OR(D81="",D81&gt;$L$11,($L$11-7)&lt;$K$9),0,(E81+1-D81)/7-1))</f>
        <v>0</v>
      </c>
      <c r="AC81" s="275">
        <f>IF(AND((F81-WEEKDAY(F81,'Sch A. Input'!$ED$56)+7)&lt;E81,F81&lt;&gt;0),"Leaver",IFERROR(IF((V81/$AB81*$M$9+W81+G81)&gt;900000,"YES","NO"),0))</f>
        <v>0</v>
      </c>
      <c r="AD81" s="232">
        <f>IF(AND((F81-WEEKDAY(F81,'Sch A. Input'!$ED$56)+7)&lt;E81,F81&lt;&gt;0),"Leaver",IFERROR(IF(AC81="Yes",MIN(1/(H81/X81)*AA81,AA81),(SUMPRODUCT(--((MIN(Z81,900000))&gt;$C$9:$C$12),((MIN(Z81,900000))-$C$9:$C$12),$H$9:$H$12))-((1-(AB81/52))*(SUMPRODUCT(--((MIN(Y81,900000))&gt;$C$9:$C$12),((MIN(Y81,900000))-$C$9:$C$12),$H$9:$H$12)))),0))</f>
        <v>0</v>
      </c>
      <c r="AE81" s="173">
        <f>IF(AND((F81-WEEKDAY(F81,'Sch A. Input'!$ED$56)+7)&lt;E81,F81&lt;&gt;0),"Leaver",IFERROR(AD81/X81,0))</f>
        <v>0</v>
      </c>
      <c r="AF81" s="174">
        <f>IF(AND((F81-WEEKDAY(F81,'Sch A. Input'!$ED$56)+7)&lt;E81,F81&lt;&gt;0),"Leaver",T81-AD81)</f>
        <v>0</v>
      </c>
      <c r="AG81" s="94">
        <f t="shared" ref="AG81:AG112" si="29">+IFERROR(AF81/K81,0)</f>
        <v>0</v>
      </c>
      <c r="BK81" s="2"/>
      <c r="BL81" s="2"/>
      <c r="BM81" s="2"/>
      <c r="BN81" s="2"/>
      <c r="BO81" s="2"/>
      <c r="BP81" s="2"/>
      <c r="CI81"/>
      <c r="CJ81"/>
      <c r="CK81"/>
      <c r="CL81"/>
      <c r="CM81"/>
    </row>
    <row r="82" spans="2:91" x14ac:dyDescent="0.25">
      <c r="B82" s="70" t="str">
        <f>IF('Sch A. Input'!B80="","",'Sch A. Input'!B80)</f>
        <v/>
      </c>
      <c r="C82" s="75" t="str">
        <f>IF('Sch A. Input'!C80="","",'Sch A. Input'!C80)</f>
        <v/>
      </c>
      <c r="D82" s="71" t="str">
        <f>IF('Sch A. Input'!D80="","",'Sch A. Input'!D80)</f>
        <v/>
      </c>
      <c r="E82" s="71">
        <f>'Sch A. Input'!E80</f>
        <v>42917</v>
      </c>
      <c r="F82" s="71">
        <f>'Sch A. Input'!F80</f>
        <v>0</v>
      </c>
      <c r="G82" s="231">
        <f>'Sch A. Input'!G80</f>
        <v>0</v>
      </c>
      <c r="H82" s="231">
        <f>+IF('Sch A. Input'!D80="",0,MAX($D$12-G82,0))</f>
        <v>0</v>
      </c>
      <c r="I82" s="233">
        <f>SUMIFS('Sch A. Input'!I80:DX80,'Sch A. Input'!$I$13:$DX$13,$L$11,'Sch A. Input'!$I$14:$DX$14,"Recurring")</f>
        <v>0</v>
      </c>
      <c r="J82" s="233">
        <f>SUMIFS('Sch A. Input'!I80:DX80,'Sch A. Input'!$I$13:$DX$13,$L$11,'Sch A. Input'!$I$14:$DX$14,"One-time")</f>
        <v>0</v>
      </c>
      <c r="K82" s="234">
        <f t="shared" si="17"/>
        <v>0</v>
      </c>
      <c r="L82" s="235">
        <f>SUMIFS('Sch A. Input'!I80:DX80,'Sch A. Input'!$I$14:$DX$14,"Recurring",'Sch A. Input'!$I$13:$DX$13,"&lt;="&amp;'Sch D. Workings'!$L$11)</f>
        <v>0</v>
      </c>
      <c r="M82" s="235">
        <f>SUMIFS('Sch A. Input'!I80:DX80,'Sch A. Input'!$I$14:$DX$14,"One-time",'Sch A. Input'!$I$13:$DX$13,"&lt;="&amp;'Sch D. Workings'!$L$11)</f>
        <v>0</v>
      </c>
      <c r="N82" s="236">
        <f t="shared" si="18"/>
        <v>0</v>
      </c>
      <c r="O82" s="235">
        <f t="shared" si="25"/>
        <v>0</v>
      </c>
      <c r="P82" s="235">
        <f t="shared" si="19"/>
        <v>0</v>
      </c>
      <c r="Q82" s="235">
        <f t="shared" si="26"/>
        <v>0</v>
      </c>
      <c r="R82" s="268">
        <f t="shared" ref="R82:R116" si="30">IF(OR(D82="",D82&gt;$L$11),0,IF(AND(F82&lt;E82,F82&gt;0),((F82+1-D82)/7),(((E82+1-D82)/7))))</f>
        <v>0</v>
      </c>
      <c r="S82" s="278">
        <f t="shared" si="27"/>
        <v>0</v>
      </c>
      <c r="T82" s="238">
        <f t="shared" si="13"/>
        <v>0</v>
      </c>
      <c r="U82" s="97">
        <f t="shared" si="28"/>
        <v>0</v>
      </c>
      <c r="V82" s="244">
        <f>IF(AND((F82-WEEKDAY(F82,'Sch A. Input'!$ED$56)+7)&lt;E82,F82&lt;&gt;0),"Leaver",L82-I82)</f>
        <v>0</v>
      </c>
      <c r="W82" s="244">
        <f>IF(AND((F82-WEEKDAY(F82,'Sch A. Input'!$ED$56)+7)&lt;E82,F82&lt;&gt;0),"Leaver",M82-J82)</f>
        <v>0</v>
      </c>
      <c r="X82" s="245">
        <f>IF(AND((F82-WEEKDAY(F82,'Sch A. Input'!$ED$56)+7)&lt;E82,F82&lt;&gt;0),"Leaver",N82-K82)</f>
        <v>0</v>
      </c>
      <c r="Y82" s="245">
        <f>IF(AND((F82-WEEKDAY(F82,'Sch A. Input'!$ED$56)+7)&lt;E82,F82&lt;&gt;0),"Leaver",IFERROR(V82/AB82*52,0))</f>
        <v>0</v>
      </c>
      <c r="Z82" s="245">
        <f>IF(AND((F82-WEEKDAY(F82,'Sch A. Input'!$ED$56)+7)&lt;E82,F82&lt;&gt;0),"Leaver",Y82+W82)</f>
        <v>0</v>
      </c>
      <c r="AA82" s="274">
        <f>IF(AND((F82-WEEKDAY(F82,'Sch A. Input'!$ED$56)+7)&lt;E82,F82&lt;&gt;0),"Leaver",IFERROR(H82*(SUMPRODUCT(--((MIN(Z82,900000))&gt;$C$9:$C$12),((MIN(Z82,900000))-$C$9:$C$12),$H$9:$H$12))/MIN(Z82,900000),0))</f>
        <v>0</v>
      </c>
      <c r="AB82" s="274">
        <f>IF(AND((F82-WEEKDAY(F82,'Sch A. Input'!$ED$56)+7)&lt;E82,F82&lt;&gt;0),"Leaver",IF(OR(D82="",D82&gt;$L$11,($L$11-7)&lt;$K$9),0,(E82+1-D82)/7-1))</f>
        <v>0</v>
      </c>
      <c r="AC82" s="275">
        <f>IF(AND((F82-WEEKDAY(F82,'Sch A. Input'!$ED$56)+7)&lt;E82,F82&lt;&gt;0),"Leaver",IFERROR(IF((V82/$AB82*$M$9+W82+G82)&gt;900000,"YES","NO"),0))</f>
        <v>0</v>
      </c>
      <c r="AD82" s="232">
        <f>IF(AND((F82-WEEKDAY(F82,'Sch A. Input'!$ED$56)+7)&lt;E82,F82&lt;&gt;0),"Leaver",IFERROR(IF(AC82="Yes",MIN(1/(H82/X82)*AA82,AA82),(SUMPRODUCT(--((MIN(Z82,900000))&gt;$C$9:$C$12),((MIN(Z82,900000))-$C$9:$C$12),$H$9:$H$12))-((1-(AB82/52))*(SUMPRODUCT(--((MIN(Y82,900000))&gt;$C$9:$C$12),((MIN(Y82,900000))-$C$9:$C$12),$H$9:$H$12)))),0))</f>
        <v>0</v>
      </c>
      <c r="AE82" s="173">
        <f>IF(AND((F82-WEEKDAY(F82,'Sch A. Input'!$ED$56)+7)&lt;E82,F82&lt;&gt;0),"Leaver",IFERROR(AD82/X82,0))</f>
        <v>0</v>
      </c>
      <c r="AF82" s="174">
        <f>IF(AND((F82-WEEKDAY(F82,'Sch A. Input'!$ED$56)+7)&lt;E82,F82&lt;&gt;0),"Leaver",T82-AD82)</f>
        <v>0</v>
      </c>
      <c r="AG82" s="94">
        <f t="shared" si="29"/>
        <v>0</v>
      </c>
      <c r="BK82" s="2"/>
      <c r="BL82" s="2"/>
      <c r="BM82" s="2"/>
      <c r="BN82" s="2"/>
      <c r="BO82" s="2"/>
      <c r="BP82" s="2"/>
      <c r="CI82"/>
      <c r="CJ82"/>
      <c r="CK82"/>
      <c r="CL82"/>
      <c r="CM82"/>
    </row>
    <row r="83" spans="2:91" x14ac:dyDescent="0.25">
      <c r="B83" s="70" t="str">
        <f>IF('Sch A. Input'!B81="","",'Sch A. Input'!B81)</f>
        <v/>
      </c>
      <c r="C83" s="75" t="str">
        <f>IF('Sch A. Input'!C81="","",'Sch A. Input'!C81)</f>
        <v/>
      </c>
      <c r="D83" s="71" t="str">
        <f>IF('Sch A. Input'!D81="","",'Sch A. Input'!D81)</f>
        <v/>
      </c>
      <c r="E83" s="71">
        <f>'Sch A. Input'!E81</f>
        <v>42917</v>
      </c>
      <c r="F83" s="71">
        <f>'Sch A. Input'!F81</f>
        <v>0</v>
      </c>
      <c r="G83" s="231">
        <f>'Sch A. Input'!G81</f>
        <v>0</v>
      </c>
      <c r="H83" s="231">
        <f>+IF('Sch A. Input'!D81="",0,MAX($D$12-G83,0))</f>
        <v>0</v>
      </c>
      <c r="I83" s="233">
        <f>SUMIFS('Sch A. Input'!I81:DX81,'Sch A. Input'!$I$13:$DX$13,$L$11,'Sch A. Input'!$I$14:$DX$14,"Recurring")</f>
        <v>0</v>
      </c>
      <c r="J83" s="233">
        <f>SUMIFS('Sch A. Input'!I81:DX81,'Sch A. Input'!$I$13:$DX$13,$L$11,'Sch A. Input'!$I$14:$DX$14,"One-time")</f>
        <v>0</v>
      </c>
      <c r="K83" s="234">
        <f t="shared" si="17"/>
        <v>0</v>
      </c>
      <c r="L83" s="235">
        <f>SUMIFS('Sch A. Input'!I81:DX81,'Sch A. Input'!$I$14:$DX$14,"Recurring",'Sch A. Input'!$I$13:$DX$13,"&lt;="&amp;'Sch D. Workings'!$L$11)</f>
        <v>0</v>
      </c>
      <c r="M83" s="235">
        <f>SUMIFS('Sch A. Input'!I81:DX81,'Sch A. Input'!$I$14:$DX$14,"One-time",'Sch A. Input'!$I$13:$DX$13,"&lt;="&amp;'Sch D. Workings'!$L$11)</f>
        <v>0</v>
      </c>
      <c r="N83" s="236">
        <f t="shared" si="18"/>
        <v>0</v>
      </c>
      <c r="O83" s="235">
        <f t="shared" si="25"/>
        <v>0</v>
      </c>
      <c r="P83" s="235">
        <f t="shared" si="19"/>
        <v>0</v>
      </c>
      <c r="Q83" s="235">
        <f t="shared" si="26"/>
        <v>0</v>
      </c>
      <c r="R83" s="268">
        <f t="shared" si="30"/>
        <v>0</v>
      </c>
      <c r="S83" s="278">
        <f t="shared" si="27"/>
        <v>0</v>
      </c>
      <c r="T83" s="238">
        <f t="shared" si="13"/>
        <v>0</v>
      </c>
      <c r="U83" s="97">
        <f t="shared" si="28"/>
        <v>0</v>
      </c>
      <c r="V83" s="244">
        <f>IF(AND((F83-WEEKDAY(F83,'Sch A. Input'!$ED$56)+7)&lt;E83,F83&lt;&gt;0),"Leaver",L83-I83)</f>
        <v>0</v>
      </c>
      <c r="W83" s="244">
        <f>IF(AND((F83-WEEKDAY(F83,'Sch A. Input'!$ED$56)+7)&lt;E83,F83&lt;&gt;0),"Leaver",M83-J83)</f>
        <v>0</v>
      </c>
      <c r="X83" s="245">
        <f>IF(AND((F83-WEEKDAY(F83,'Sch A. Input'!$ED$56)+7)&lt;E83,F83&lt;&gt;0),"Leaver",N83-K83)</f>
        <v>0</v>
      </c>
      <c r="Y83" s="245">
        <f>IF(AND((F83-WEEKDAY(F83,'Sch A. Input'!$ED$56)+7)&lt;E83,F83&lt;&gt;0),"Leaver",IFERROR(V83/AB83*52,0))</f>
        <v>0</v>
      </c>
      <c r="Z83" s="245">
        <f>IF(AND((F83-WEEKDAY(F83,'Sch A. Input'!$ED$56)+7)&lt;E83,F83&lt;&gt;0),"Leaver",Y83+W83)</f>
        <v>0</v>
      </c>
      <c r="AA83" s="274">
        <f>IF(AND((F83-WEEKDAY(F83,'Sch A. Input'!$ED$56)+7)&lt;E83,F83&lt;&gt;0),"Leaver",IFERROR(H83*(SUMPRODUCT(--((MIN(Z83,900000))&gt;$C$9:$C$12),((MIN(Z83,900000))-$C$9:$C$12),$H$9:$H$12))/MIN(Z83,900000),0))</f>
        <v>0</v>
      </c>
      <c r="AB83" s="274">
        <f>IF(AND((F83-WEEKDAY(F83,'Sch A. Input'!$ED$56)+7)&lt;E83,F83&lt;&gt;0),"Leaver",IF(OR(D83="",D83&gt;$L$11,($L$11-7)&lt;$K$9),0,(E83+1-D83)/7-1))</f>
        <v>0</v>
      </c>
      <c r="AC83" s="275">
        <f>IF(AND((F83-WEEKDAY(F83,'Sch A. Input'!$ED$56)+7)&lt;E83,F83&lt;&gt;0),"Leaver",IFERROR(IF((V83/$AB83*$M$9+W83+G83)&gt;900000,"YES","NO"),0))</f>
        <v>0</v>
      </c>
      <c r="AD83" s="232">
        <f>IF(AND((F83-WEEKDAY(F83,'Sch A. Input'!$ED$56)+7)&lt;E83,F83&lt;&gt;0),"Leaver",IFERROR(IF(AC83="Yes",MIN(1/(H83/X83)*AA83,AA83),(SUMPRODUCT(--((MIN(Z83,900000))&gt;$C$9:$C$12),((MIN(Z83,900000))-$C$9:$C$12),$H$9:$H$12))-((1-(AB83/52))*(SUMPRODUCT(--((MIN(Y83,900000))&gt;$C$9:$C$12),((MIN(Y83,900000))-$C$9:$C$12),$H$9:$H$12)))),0))</f>
        <v>0</v>
      </c>
      <c r="AE83" s="173">
        <f>IF(AND((F83-WEEKDAY(F83,'Sch A. Input'!$ED$56)+7)&lt;E83,F83&lt;&gt;0),"Leaver",IFERROR(AD83/X83,0))</f>
        <v>0</v>
      </c>
      <c r="AF83" s="174">
        <f>IF(AND((F83-WEEKDAY(F83,'Sch A. Input'!$ED$56)+7)&lt;E83,F83&lt;&gt;0),"Leaver",T83-AD83)</f>
        <v>0</v>
      </c>
      <c r="AG83" s="94">
        <f t="shared" si="29"/>
        <v>0</v>
      </c>
      <c r="BK83" s="2"/>
      <c r="BL83" s="2"/>
      <c r="BM83" s="2"/>
      <c r="BN83" s="2"/>
      <c r="BO83" s="2"/>
      <c r="BP83" s="2"/>
      <c r="CI83"/>
      <c r="CJ83"/>
      <c r="CK83"/>
      <c r="CL83"/>
      <c r="CM83"/>
    </row>
    <row r="84" spans="2:91" x14ac:dyDescent="0.25">
      <c r="B84" s="70" t="str">
        <f>IF('Sch A. Input'!B82="","",'Sch A. Input'!B82)</f>
        <v/>
      </c>
      <c r="C84" s="75" t="str">
        <f>IF('Sch A. Input'!C82="","",'Sch A. Input'!C82)</f>
        <v/>
      </c>
      <c r="D84" s="71" t="str">
        <f>IF('Sch A. Input'!D82="","",'Sch A. Input'!D82)</f>
        <v/>
      </c>
      <c r="E84" s="71">
        <f>'Sch A. Input'!E82</f>
        <v>42917</v>
      </c>
      <c r="F84" s="71">
        <f>'Sch A. Input'!F82</f>
        <v>0</v>
      </c>
      <c r="G84" s="231">
        <f>'Sch A. Input'!G82</f>
        <v>0</v>
      </c>
      <c r="H84" s="231">
        <f>+IF('Sch A. Input'!D82="",0,MAX($D$12-G84,0))</f>
        <v>0</v>
      </c>
      <c r="I84" s="233">
        <f>SUMIFS('Sch A. Input'!I82:DX82,'Sch A. Input'!$I$13:$DX$13,$L$11,'Sch A. Input'!$I$14:$DX$14,"Recurring")</f>
        <v>0</v>
      </c>
      <c r="J84" s="233">
        <f>SUMIFS('Sch A. Input'!I82:DX82,'Sch A. Input'!$I$13:$DX$13,$L$11,'Sch A. Input'!$I$14:$DX$14,"One-time")</f>
        <v>0</v>
      </c>
      <c r="K84" s="234">
        <f t="shared" si="17"/>
        <v>0</v>
      </c>
      <c r="L84" s="235">
        <f>SUMIFS('Sch A. Input'!I82:DX82,'Sch A. Input'!$I$14:$DX$14,"Recurring",'Sch A. Input'!$I$13:$DX$13,"&lt;="&amp;'Sch D. Workings'!$L$11)</f>
        <v>0</v>
      </c>
      <c r="M84" s="235">
        <f>SUMIFS('Sch A. Input'!I82:DX82,'Sch A. Input'!$I$14:$DX$14,"One-time",'Sch A. Input'!$I$13:$DX$13,"&lt;="&amp;'Sch D. Workings'!$L$11)</f>
        <v>0</v>
      </c>
      <c r="N84" s="236">
        <f t="shared" si="18"/>
        <v>0</v>
      </c>
      <c r="O84" s="235">
        <f t="shared" si="25"/>
        <v>0</v>
      </c>
      <c r="P84" s="235">
        <f t="shared" si="19"/>
        <v>0</v>
      </c>
      <c r="Q84" s="235">
        <f t="shared" si="26"/>
        <v>0</v>
      </c>
      <c r="R84" s="268">
        <f t="shared" si="30"/>
        <v>0</v>
      </c>
      <c r="S84" s="278">
        <f t="shared" si="27"/>
        <v>0</v>
      </c>
      <c r="T84" s="238">
        <f t="shared" ref="T84:T116" si="31">IFERROR(IF(S84="YES",MIN(N84/H84*Q84,Q84),((SUMPRODUCT(--((MIN(P84,900000))&gt;$C$9:$C$12),((MIN(P84,900000))-$C$9:$C$12),$H$9:$H$12))-((1-R84/52)*((SUMPRODUCT(--((MIN(O84,900000))&gt;$C$9:$C$12),((MIN(O84,900000))-$C$9:$C$12),$H$9:$H$12)))))),0)</f>
        <v>0</v>
      </c>
      <c r="U84" s="97">
        <f t="shared" si="28"/>
        <v>0</v>
      </c>
      <c r="V84" s="244">
        <f>IF(AND((F84-WEEKDAY(F84,'Sch A. Input'!$ED$56)+7)&lt;E84,F84&lt;&gt;0),"Leaver",L84-I84)</f>
        <v>0</v>
      </c>
      <c r="W84" s="244">
        <f>IF(AND((F84-WEEKDAY(F84,'Sch A. Input'!$ED$56)+7)&lt;E84,F84&lt;&gt;0),"Leaver",M84-J84)</f>
        <v>0</v>
      </c>
      <c r="X84" s="245">
        <f>IF(AND((F84-WEEKDAY(F84,'Sch A. Input'!$ED$56)+7)&lt;E84,F84&lt;&gt;0),"Leaver",N84-K84)</f>
        <v>0</v>
      </c>
      <c r="Y84" s="245">
        <f>IF(AND((F84-WEEKDAY(F84,'Sch A. Input'!$ED$56)+7)&lt;E84,F84&lt;&gt;0),"Leaver",IFERROR(V84/AB84*52,0))</f>
        <v>0</v>
      </c>
      <c r="Z84" s="245">
        <f>IF(AND((F84-WEEKDAY(F84,'Sch A. Input'!$ED$56)+7)&lt;E84,F84&lt;&gt;0),"Leaver",Y84+W84)</f>
        <v>0</v>
      </c>
      <c r="AA84" s="274">
        <f>IF(AND((F84-WEEKDAY(F84,'Sch A. Input'!$ED$56)+7)&lt;E84,F84&lt;&gt;0),"Leaver",IFERROR(H84*(SUMPRODUCT(--((MIN(Z84,900000))&gt;$C$9:$C$12),((MIN(Z84,900000))-$C$9:$C$12),$H$9:$H$12))/MIN(Z84,900000),0))</f>
        <v>0</v>
      </c>
      <c r="AB84" s="274">
        <f>IF(AND((F84-WEEKDAY(F84,'Sch A. Input'!$ED$56)+7)&lt;E84,F84&lt;&gt;0),"Leaver",IF(OR(D84="",D84&gt;$L$11,($L$11-7)&lt;$K$9),0,(E84+1-D84)/7-1))</f>
        <v>0</v>
      </c>
      <c r="AC84" s="275">
        <f>IF(AND((F84-WEEKDAY(F84,'Sch A. Input'!$ED$56)+7)&lt;E84,F84&lt;&gt;0),"Leaver",IFERROR(IF((V84/$AB84*$M$9+W84+G84)&gt;900000,"YES","NO"),0))</f>
        <v>0</v>
      </c>
      <c r="AD84" s="232">
        <f>IF(AND((F84-WEEKDAY(F84,'Sch A. Input'!$ED$56)+7)&lt;E84,F84&lt;&gt;0),"Leaver",IFERROR(IF(AC84="Yes",MIN(1/(H84/X84)*AA84,AA84),(SUMPRODUCT(--((MIN(Z84,900000))&gt;$C$9:$C$12),((MIN(Z84,900000))-$C$9:$C$12),$H$9:$H$12))-((1-(AB84/52))*(SUMPRODUCT(--((MIN(Y84,900000))&gt;$C$9:$C$12),((MIN(Y84,900000))-$C$9:$C$12),$H$9:$H$12)))),0))</f>
        <v>0</v>
      </c>
      <c r="AE84" s="173">
        <f>IF(AND((F84-WEEKDAY(F84,'Sch A. Input'!$ED$56)+7)&lt;E84,F84&lt;&gt;0),"Leaver",IFERROR(AD84/X84,0))</f>
        <v>0</v>
      </c>
      <c r="AF84" s="174">
        <f>IF(AND((F84-WEEKDAY(F84,'Sch A. Input'!$ED$56)+7)&lt;E84,F84&lt;&gt;0),"Leaver",T84-AD84)</f>
        <v>0</v>
      </c>
      <c r="AG84" s="94">
        <f t="shared" si="29"/>
        <v>0</v>
      </c>
      <c r="BK84" s="2"/>
      <c r="BL84" s="2"/>
      <c r="BM84" s="2"/>
      <c r="BN84" s="2"/>
      <c r="BO84" s="2"/>
      <c r="BP84" s="2"/>
      <c r="CI84"/>
      <c r="CJ84"/>
      <c r="CK84"/>
      <c r="CL84"/>
      <c r="CM84"/>
    </row>
    <row r="85" spans="2:91" x14ac:dyDescent="0.25">
      <c r="B85" s="70" t="str">
        <f>IF('Sch A. Input'!B83="","",'Sch A. Input'!B83)</f>
        <v/>
      </c>
      <c r="C85" s="75" t="str">
        <f>IF('Sch A. Input'!C83="","",'Sch A. Input'!C83)</f>
        <v/>
      </c>
      <c r="D85" s="71" t="str">
        <f>IF('Sch A. Input'!D83="","",'Sch A. Input'!D83)</f>
        <v/>
      </c>
      <c r="E85" s="71">
        <f>'Sch A. Input'!E83</f>
        <v>42917</v>
      </c>
      <c r="F85" s="71">
        <f>'Sch A. Input'!F83</f>
        <v>0</v>
      </c>
      <c r="G85" s="231">
        <f>'Sch A. Input'!G83</f>
        <v>0</v>
      </c>
      <c r="H85" s="231">
        <f>+IF('Sch A. Input'!D83="",0,MAX($D$12-G85,0))</f>
        <v>0</v>
      </c>
      <c r="I85" s="233">
        <f>SUMIFS('Sch A. Input'!I83:DX83,'Sch A. Input'!$I$13:$DX$13,$L$11,'Sch A. Input'!$I$14:$DX$14,"Recurring")</f>
        <v>0</v>
      </c>
      <c r="J85" s="233">
        <f>SUMIFS('Sch A. Input'!I83:DX83,'Sch A. Input'!$I$13:$DX$13,$L$11,'Sch A. Input'!$I$14:$DX$14,"One-time")</f>
        <v>0</v>
      </c>
      <c r="K85" s="234">
        <f t="shared" si="17"/>
        <v>0</v>
      </c>
      <c r="L85" s="235">
        <f>SUMIFS('Sch A. Input'!I83:DX83,'Sch A. Input'!$I$14:$DX$14,"Recurring",'Sch A. Input'!$I$13:$DX$13,"&lt;="&amp;'Sch D. Workings'!$L$11)</f>
        <v>0</v>
      </c>
      <c r="M85" s="235">
        <f>SUMIFS('Sch A. Input'!I83:DX83,'Sch A. Input'!$I$14:$DX$14,"One-time",'Sch A. Input'!$I$13:$DX$13,"&lt;="&amp;'Sch D. Workings'!$L$11)</f>
        <v>0</v>
      </c>
      <c r="N85" s="236">
        <f t="shared" si="18"/>
        <v>0</v>
      </c>
      <c r="O85" s="235">
        <f t="shared" si="25"/>
        <v>0</v>
      </c>
      <c r="P85" s="235">
        <f t="shared" si="19"/>
        <v>0</v>
      </c>
      <c r="Q85" s="235">
        <f t="shared" si="26"/>
        <v>0</v>
      </c>
      <c r="R85" s="268">
        <f t="shared" si="30"/>
        <v>0</v>
      </c>
      <c r="S85" s="278">
        <f t="shared" si="27"/>
        <v>0</v>
      </c>
      <c r="T85" s="238">
        <f t="shared" si="31"/>
        <v>0</v>
      </c>
      <c r="U85" s="97">
        <f t="shared" si="28"/>
        <v>0</v>
      </c>
      <c r="V85" s="244">
        <f>IF(AND((F85-WEEKDAY(F85,'Sch A. Input'!$ED$56)+7)&lt;E85,F85&lt;&gt;0),"Leaver",L85-I85)</f>
        <v>0</v>
      </c>
      <c r="W85" s="244">
        <f>IF(AND((F85-WEEKDAY(F85,'Sch A. Input'!$ED$56)+7)&lt;E85,F85&lt;&gt;0),"Leaver",M85-J85)</f>
        <v>0</v>
      </c>
      <c r="X85" s="245">
        <f>IF(AND((F85-WEEKDAY(F85,'Sch A. Input'!$ED$56)+7)&lt;E85,F85&lt;&gt;0),"Leaver",N85-K85)</f>
        <v>0</v>
      </c>
      <c r="Y85" s="245">
        <f>IF(AND((F85-WEEKDAY(F85,'Sch A. Input'!$ED$56)+7)&lt;E85,F85&lt;&gt;0),"Leaver",IFERROR(V85/AB85*52,0))</f>
        <v>0</v>
      </c>
      <c r="Z85" s="245">
        <f>IF(AND((F85-WEEKDAY(F85,'Sch A. Input'!$ED$56)+7)&lt;E85,F85&lt;&gt;0),"Leaver",Y85+W85)</f>
        <v>0</v>
      </c>
      <c r="AA85" s="274">
        <f>IF(AND((F85-WEEKDAY(F85,'Sch A. Input'!$ED$56)+7)&lt;E85,F85&lt;&gt;0),"Leaver",IFERROR(H85*(SUMPRODUCT(--((MIN(Z85,900000))&gt;$C$9:$C$12),((MIN(Z85,900000))-$C$9:$C$12),$H$9:$H$12))/MIN(Z85,900000),0))</f>
        <v>0</v>
      </c>
      <c r="AB85" s="274">
        <f>IF(AND((F85-WEEKDAY(F85,'Sch A. Input'!$ED$56)+7)&lt;E85,F85&lt;&gt;0),"Leaver",IF(OR(D85="",D85&gt;$L$11,($L$11-7)&lt;$K$9),0,(E85+1-D85)/7-1))</f>
        <v>0</v>
      </c>
      <c r="AC85" s="275">
        <f>IF(AND((F85-WEEKDAY(F85,'Sch A. Input'!$ED$56)+7)&lt;E85,F85&lt;&gt;0),"Leaver",IFERROR(IF((V85/$AB85*$M$9+W85+G85)&gt;900000,"YES","NO"),0))</f>
        <v>0</v>
      </c>
      <c r="AD85" s="232">
        <f>IF(AND((F85-WEEKDAY(F85,'Sch A. Input'!$ED$56)+7)&lt;E85,F85&lt;&gt;0),"Leaver",IFERROR(IF(AC85="Yes",MIN(1/(H85/X85)*AA85,AA85),(SUMPRODUCT(--((MIN(Z85,900000))&gt;$C$9:$C$12),((MIN(Z85,900000))-$C$9:$C$12),$H$9:$H$12))-((1-(AB85/52))*(SUMPRODUCT(--((MIN(Y85,900000))&gt;$C$9:$C$12),((MIN(Y85,900000))-$C$9:$C$12),$H$9:$H$12)))),0))</f>
        <v>0</v>
      </c>
      <c r="AE85" s="173">
        <f>IF(AND((F85-WEEKDAY(F85,'Sch A. Input'!$ED$56)+7)&lt;E85,F85&lt;&gt;0),"Leaver",IFERROR(AD85/X85,0))</f>
        <v>0</v>
      </c>
      <c r="AF85" s="174">
        <f>IF(AND((F85-WEEKDAY(F85,'Sch A. Input'!$ED$56)+7)&lt;E85,F85&lt;&gt;0),"Leaver",T85-AD85)</f>
        <v>0</v>
      </c>
      <c r="AG85" s="94">
        <f t="shared" si="29"/>
        <v>0</v>
      </c>
      <c r="BK85" s="2"/>
      <c r="BL85" s="2"/>
      <c r="BM85" s="2"/>
      <c r="BN85" s="2"/>
      <c r="BO85" s="2"/>
      <c r="BP85" s="2"/>
      <c r="CI85"/>
      <c r="CJ85"/>
      <c r="CK85"/>
      <c r="CL85"/>
      <c r="CM85"/>
    </row>
    <row r="86" spans="2:91" x14ac:dyDescent="0.25">
      <c r="B86" s="70" t="str">
        <f>IF('Sch A. Input'!B84="","",'Sch A. Input'!B84)</f>
        <v/>
      </c>
      <c r="C86" s="75" t="str">
        <f>IF('Sch A. Input'!C84="","",'Sch A. Input'!C84)</f>
        <v/>
      </c>
      <c r="D86" s="71" t="str">
        <f>IF('Sch A. Input'!D84="","",'Sch A. Input'!D84)</f>
        <v/>
      </c>
      <c r="E86" s="71">
        <f>'Sch A. Input'!E84</f>
        <v>42917</v>
      </c>
      <c r="F86" s="71">
        <f>'Sch A. Input'!F84</f>
        <v>0</v>
      </c>
      <c r="G86" s="231">
        <f>'Sch A. Input'!G84</f>
        <v>0</v>
      </c>
      <c r="H86" s="231">
        <f>+IF('Sch A. Input'!D84="",0,MAX($D$12-G86,0))</f>
        <v>0</v>
      </c>
      <c r="I86" s="233">
        <f>SUMIFS('Sch A. Input'!I84:DX84,'Sch A. Input'!$I$13:$DX$13,$L$11,'Sch A. Input'!$I$14:$DX$14,"Recurring")</f>
        <v>0</v>
      </c>
      <c r="J86" s="233">
        <f>SUMIFS('Sch A. Input'!I84:DX84,'Sch A. Input'!$I$13:$DX$13,$L$11,'Sch A. Input'!$I$14:$DX$14,"One-time")</f>
        <v>0</v>
      </c>
      <c r="K86" s="234">
        <f t="shared" si="17"/>
        <v>0</v>
      </c>
      <c r="L86" s="235">
        <f>SUMIFS('Sch A. Input'!I84:DX84,'Sch A. Input'!$I$14:$DX$14,"Recurring",'Sch A. Input'!$I$13:$DX$13,"&lt;="&amp;'Sch D. Workings'!$L$11)</f>
        <v>0</v>
      </c>
      <c r="M86" s="235">
        <f>SUMIFS('Sch A. Input'!I84:DX84,'Sch A. Input'!$I$14:$DX$14,"One-time",'Sch A. Input'!$I$13:$DX$13,"&lt;="&amp;'Sch D. Workings'!$L$11)</f>
        <v>0</v>
      </c>
      <c r="N86" s="236">
        <f t="shared" si="18"/>
        <v>0</v>
      </c>
      <c r="O86" s="235">
        <f t="shared" si="25"/>
        <v>0</v>
      </c>
      <c r="P86" s="235">
        <f t="shared" si="19"/>
        <v>0</v>
      </c>
      <c r="Q86" s="235">
        <f t="shared" si="26"/>
        <v>0</v>
      </c>
      <c r="R86" s="268">
        <f t="shared" si="30"/>
        <v>0</v>
      </c>
      <c r="S86" s="278">
        <f t="shared" si="27"/>
        <v>0</v>
      </c>
      <c r="T86" s="238">
        <f t="shared" si="31"/>
        <v>0</v>
      </c>
      <c r="U86" s="97">
        <f t="shared" si="28"/>
        <v>0</v>
      </c>
      <c r="V86" s="244">
        <f>IF(AND((F86-WEEKDAY(F86,'Sch A. Input'!$ED$56)+7)&lt;E86,F86&lt;&gt;0),"Leaver",L86-I86)</f>
        <v>0</v>
      </c>
      <c r="W86" s="244">
        <f>IF(AND((F86-WEEKDAY(F86,'Sch A. Input'!$ED$56)+7)&lt;E86,F86&lt;&gt;0),"Leaver",M86-J86)</f>
        <v>0</v>
      </c>
      <c r="X86" s="245">
        <f>IF(AND((F86-WEEKDAY(F86,'Sch A. Input'!$ED$56)+7)&lt;E86,F86&lt;&gt;0),"Leaver",N86-K86)</f>
        <v>0</v>
      </c>
      <c r="Y86" s="245">
        <f>IF(AND((F86-WEEKDAY(F86,'Sch A. Input'!$ED$56)+7)&lt;E86,F86&lt;&gt;0),"Leaver",IFERROR(V86/AB86*52,0))</f>
        <v>0</v>
      </c>
      <c r="Z86" s="245">
        <f>IF(AND((F86-WEEKDAY(F86,'Sch A. Input'!$ED$56)+7)&lt;E86,F86&lt;&gt;0),"Leaver",Y86+W86)</f>
        <v>0</v>
      </c>
      <c r="AA86" s="274">
        <f>IF(AND((F86-WEEKDAY(F86,'Sch A. Input'!$ED$56)+7)&lt;E86,F86&lt;&gt;0),"Leaver",IFERROR(H86*(SUMPRODUCT(--((MIN(Z86,900000))&gt;$C$9:$C$12),((MIN(Z86,900000))-$C$9:$C$12),$H$9:$H$12))/MIN(Z86,900000),0))</f>
        <v>0</v>
      </c>
      <c r="AB86" s="274">
        <f>IF(AND((F86-WEEKDAY(F86,'Sch A. Input'!$ED$56)+7)&lt;E86,F86&lt;&gt;0),"Leaver",IF(OR(D86="",D86&gt;$L$11,($L$11-7)&lt;$K$9),0,(E86+1-D86)/7-1))</f>
        <v>0</v>
      </c>
      <c r="AC86" s="275">
        <f>IF(AND((F86-WEEKDAY(F86,'Sch A. Input'!$ED$56)+7)&lt;E86,F86&lt;&gt;0),"Leaver",IFERROR(IF((V86/$AB86*$M$9+W86+G86)&gt;900000,"YES","NO"),0))</f>
        <v>0</v>
      </c>
      <c r="AD86" s="232">
        <f>IF(AND((F86-WEEKDAY(F86,'Sch A. Input'!$ED$56)+7)&lt;E86,F86&lt;&gt;0),"Leaver",IFERROR(IF(AC86="Yes",MIN(1/(H86/X86)*AA86,AA86),(SUMPRODUCT(--((MIN(Z86,900000))&gt;$C$9:$C$12),((MIN(Z86,900000))-$C$9:$C$12),$H$9:$H$12))-((1-(AB86/52))*(SUMPRODUCT(--((MIN(Y86,900000))&gt;$C$9:$C$12),((MIN(Y86,900000))-$C$9:$C$12),$H$9:$H$12)))),0))</f>
        <v>0</v>
      </c>
      <c r="AE86" s="173">
        <f>IF(AND((F86-WEEKDAY(F86,'Sch A. Input'!$ED$56)+7)&lt;E86,F86&lt;&gt;0),"Leaver",IFERROR(AD86/X86,0))</f>
        <v>0</v>
      </c>
      <c r="AF86" s="174">
        <f>IF(AND((F86-WEEKDAY(F86,'Sch A. Input'!$ED$56)+7)&lt;E86,F86&lt;&gt;0),"Leaver",T86-AD86)</f>
        <v>0</v>
      </c>
      <c r="AG86" s="94">
        <f t="shared" si="29"/>
        <v>0</v>
      </c>
      <c r="BK86" s="2"/>
      <c r="BL86" s="2"/>
      <c r="BM86" s="2"/>
      <c r="BN86" s="2"/>
      <c r="BO86" s="2"/>
      <c r="BP86" s="2"/>
      <c r="CI86"/>
      <c r="CJ86"/>
      <c r="CK86"/>
      <c r="CL86"/>
      <c r="CM86"/>
    </row>
    <row r="87" spans="2:91" x14ac:dyDescent="0.25">
      <c r="B87" s="70" t="str">
        <f>IF('Sch A. Input'!B85="","",'Sch A. Input'!B85)</f>
        <v/>
      </c>
      <c r="C87" s="75" t="str">
        <f>IF('Sch A. Input'!C85="","",'Sch A. Input'!C85)</f>
        <v/>
      </c>
      <c r="D87" s="71" t="str">
        <f>IF('Sch A. Input'!D85="","",'Sch A. Input'!D85)</f>
        <v/>
      </c>
      <c r="E87" s="71">
        <f>'Sch A. Input'!E85</f>
        <v>42917</v>
      </c>
      <c r="F87" s="71">
        <f>'Sch A. Input'!F85</f>
        <v>0</v>
      </c>
      <c r="G87" s="231">
        <f>'Sch A. Input'!G85</f>
        <v>0</v>
      </c>
      <c r="H87" s="231">
        <f>+IF('Sch A. Input'!D85="",0,MAX($D$12-G87,0))</f>
        <v>0</v>
      </c>
      <c r="I87" s="233">
        <f>SUMIFS('Sch A. Input'!I85:DX85,'Sch A. Input'!$I$13:$DX$13,$L$11,'Sch A. Input'!$I$14:$DX$14,"Recurring")</f>
        <v>0</v>
      </c>
      <c r="J87" s="233">
        <f>SUMIFS('Sch A. Input'!I85:DX85,'Sch A. Input'!$I$13:$DX$13,$L$11,'Sch A. Input'!$I$14:$DX$14,"One-time")</f>
        <v>0</v>
      </c>
      <c r="K87" s="234">
        <f t="shared" si="17"/>
        <v>0</v>
      </c>
      <c r="L87" s="235">
        <f>SUMIFS('Sch A. Input'!I85:DX85,'Sch A. Input'!$I$14:$DX$14,"Recurring",'Sch A. Input'!$I$13:$DX$13,"&lt;="&amp;'Sch D. Workings'!$L$11)</f>
        <v>0</v>
      </c>
      <c r="M87" s="235">
        <f>SUMIFS('Sch A. Input'!I85:DX85,'Sch A. Input'!$I$14:$DX$14,"One-time",'Sch A. Input'!$I$13:$DX$13,"&lt;="&amp;'Sch D. Workings'!$L$11)</f>
        <v>0</v>
      </c>
      <c r="N87" s="236">
        <f t="shared" si="18"/>
        <v>0</v>
      </c>
      <c r="O87" s="235">
        <f t="shared" si="25"/>
        <v>0</v>
      </c>
      <c r="P87" s="235">
        <f t="shared" si="19"/>
        <v>0</v>
      </c>
      <c r="Q87" s="235">
        <f t="shared" si="26"/>
        <v>0</v>
      </c>
      <c r="R87" s="268">
        <f t="shared" si="30"/>
        <v>0</v>
      </c>
      <c r="S87" s="278">
        <f t="shared" si="27"/>
        <v>0</v>
      </c>
      <c r="T87" s="238">
        <f t="shared" si="31"/>
        <v>0</v>
      </c>
      <c r="U87" s="97">
        <f t="shared" si="28"/>
        <v>0</v>
      </c>
      <c r="V87" s="244">
        <f>IF(AND((F87-WEEKDAY(F87,'Sch A. Input'!$ED$56)+7)&lt;E87,F87&lt;&gt;0),"Leaver",L87-I87)</f>
        <v>0</v>
      </c>
      <c r="W87" s="244">
        <f>IF(AND((F87-WEEKDAY(F87,'Sch A. Input'!$ED$56)+7)&lt;E87,F87&lt;&gt;0),"Leaver",M87-J87)</f>
        <v>0</v>
      </c>
      <c r="X87" s="245">
        <f>IF(AND((F87-WEEKDAY(F87,'Sch A. Input'!$ED$56)+7)&lt;E87,F87&lt;&gt;0),"Leaver",N87-K87)</f>
        <v>0</v>
      </c>
      <c r="Y87" s="245">
        <f>IF(AND((F87-WEEKDAY(F87,'Sch A. Input'!$ED$56)+7)&lt;E87,F87&lt;&gt;0),"Leaver",IFERROR(V87/AB87*52,0))</f>
        <v>0</v>
      </c>
      <c r="Z87" s="245">
        <f>IF(AND((F87-WEEKDAY(F87,'Sch A. Input'!$ED$56)+7)&lt;E87,F87&lt;&gt;0),"Leaver",Y87+W87)</f>
        <v>0</v>
      </c>
      <c r="AA87" s="274">
        <f>IF(AND((F87-WEEKDAY(F87,'Sch A. Input'!$ED$56)+7)&lt;E87,F87&lt;&gt;0),"Leaver",IFERROR(H87*(SUMPRODUCT(--((MIN(Z87,900000))&gt;$C$9:$C$12),((MIN(Z87,900000))-$C$9:$C$12),$H$9:$H$12))/MIN(Z87,900000),0))</f>
        <v>0</v>
      </c>
      <c r="AB87" s="274">
        <f>IF(AND((F87-WEEKDAY(F87,'Sch A. Input'!$ED$56)+7)&lt;E87,F87&lt;&gt;0),"Leaver",IF(OR(D87="",D87&gt;$L$11,($L$11-7)&lt;$K$9),0,(E87+1-D87)/7-1))</f>
        <v>0</v>
      </c>
      <c r="AC87" s="275">
        <f>IF(AND((F87-WEEKDAY(F87,'Sch A. Input'!$ED$56)+7)&lt;E87,F87&lt;&gt;0),"Leaver",IFERROR(IF((V87/$AB87*$M$9+W87+G87)&gt;900000,"YES","NO"),0))</f>
        <v>0</v>
      </c>
      <c r="AD87" s="232">
        <f>IF(AND((F87-WEEKDAY(F87,'Sch A. Input'!$ED$56)+7)&lt;E87,F87&lt;&gt;0),"Leaver",IFERROR(IF(AC87="Yes",MIN(1/(H87/X87)*AA87,AA87),(SUMPRODUCT(--((MIN(Z87,900000))&gt;$C$9:$C$12),((MIN(Z87,900000))-$C$9:$C$12),$H$9:$H$12))-((1-(AB87/52))*(SUMPRODUCT(--((MIN(Y87,900000))&gt;$C$9:$C$12),((MIN(Y87,900000))-$C$9:$C$12),$H$9:$H$12)))),0))</f>
        <v>0</v>
      </c>
      <c r="AE87" s="173">
        <f>IF(AND((F87-WEEKDAY(F87,'Sch A. Input'!$ED$56)+7)&lt;E87,F87&lt;&gt;0),"Leaver",IFERROR(AD87/X87,0))</f>
        <v>0</v>
      </c>
      <c r="AF87" s="174">
        <f>IF(AND((F87-WEEKDAY(F87,'Sch A. Input'!$ED$56)+7)&lt;E87,F87&lt;&gt;0),"Leaver",T87-AD87)</f>
        <v>0</v>
      </c>
      <c r="AG87" s="94">
        <f t="shared" si="29"/>
        <v>0</v>
      </c>
      <c r="BK87" s="2"/>
      <c r="BL87" s="2"/>
      <c r="BM87" s="2"/>
      <c r="BN87" s="2"/>
      <c r="BO87" s="2"/>
      <c r="BP87" s="2"/>
      <c r="CI87"/>
      <c r="CJ87"/>
      <c r="CK87"/>
      <c r="CL87"/>
      <c r="CM87"/>
    </row>
    <row r="88" spans="2:91" x14ac:dyDescent="0.25">
      <c r="B88" s="70" t="str">
        <f>IF('Sch A. Input'!B86="","",'Sch A. Input'!B86)</f>
        <v/>
      </c>
      <c r="C88" s="75" t="str">
        <f>IF('Sch A. Input'!C86="","",'Sch A. Input'!C86)</f>
        <v/>
      </c>
      <c r="D88" s="71" t="str">
        <f>IF('Sch A. Input'!D86="","",'Sch A. Input'!D86)</f>
        <v/>
      </c>
      <c r="E88" s="71">
        <f>'Sch A. Input'!E86</f>
        <v>42917</v>
      </c>
      <c r="F88" s="71">
        <f>'Sch A. Input'!F86</f>
        <v>0</v>
      </c>
      <c r="G88" s="231">
        <f>'Sch A. Input'!G86</f>
        <v>0</v>
      </c>
      <c r="H88" s="231">
        <f>+IF('Sch A. Input'!D86="",0,MAX($D$12-G88,0))</f>
        <v>0</v>
      </c>
      <c r="I88" s="233">
        <f>SUMIFS('Sch A. Input'!I86:DX86,'Sch A. Input'!$I$13:$DX$13,$L$11,'Sch A. Input'!$I$14:$DX$14,"Recurring")</f>
        <v>0</v>
      </c>
      <c r="J88" s="233">
        <f>SUMIFS('Sch A. Input'!I86:DX86,'Sch A. Input'!$I$13:$DX$13,$L$11,'Sch A. Input'!$I$14:$DX$14,"One-time")</f>
        <v>0</v>
      </c>
      <c r="K88" s="234">
        <f t="shared" si="17"/>
        <v>0</v>
      </c>
      <c r="L88" s="235">
        <f>SUMIFS('Sch A. Input'!I86:DX86,'Sch A. Input'!$I$14:$DX$14,"Recurring",'Sch A. Input'!$I$13:$DX$13,"&lt;="&amp;'Sch D. Workings'!$L$11)</f>
        <v>0</v>
      </c>
      <c r="M88" s="235">
        <f>SUMIFS('Sch A. Input'!I86:DX86,'Sch A. Input'!$I$14:$DX$14,"One-time",'Sch A. Input'!$I$13:$DX$13,"&lt;="&amp;'Sch D. Workings'!$L$11)</f>
        <v>0</v>
      </c>
      <c r="N88" s="236">
        <f t="shared" si="18"/>
        <v>0</v>
      </c>
      <c r="O88" s="235">
        <f t="shared" si="25"/>
        <v>0</v>
      </c>
      <c r="P88" s="235">
        <f t="shared" si="19"/>
        <v>0</v>
      </c>
      <c r="Q88" s="235">
        <f t="shared" si="26"/>
        <v>0</v>
      </c>
      <c r="R88" s="268">
        <f t="shared" si="30"/>
        <v>0</v>
      </c>
      <c r="S88" s="278">
        <f t="shared" si="27"/>
        <v>0</v>
      </c>
      <c r="T88" s="238">
        <f t="shared" si="31"/>
        <v>0</v>
      </c>
      <c r="U88" s="97">
        <f t="shared" si="28"/>
        <v>0</v>
      </c>
      <c r="V88" s="244">
        <f>IF(AND((F88-WEEKDAY(F88,'Sch A. Input'!$ED$56)+7)&lt;E88,F88&lt;&gt;0),"Leaver",L88-I88)</f>
        <v>0</v>
      </c>
      <c r="W88" s="244">
        <f>IF(AND((F88-WEEKDAY(F88,'Sch A. Input'!$ED$56)+7)&lt;E88,F88&lt;&gt;0),"Leaver",M88-J88)</f>
        <v>0</v>
      </c>
      <c r="X88" s="245">
        <f>IF(AND((F88-WEEKDAY(F88,'Sch A. Input'!$ED$56)+7)&lt;E88,F88&lt;&gt;0),"Leaver",N88-K88)</f>
        <v>0</v>
      </c>
      <c r="Y88" s="245">
        <f>IF(AND((F88-WEEKDAY(F88,'Sch A. Input'!$ED$56)+7)&lt;E88,F88&lt;&gt;0),"Leaver",IFERROR(V88/AB88*52,0))</f>
        <v>0</v>
      </c>
      <c r="Z88" s="245">
        <f>IF(AND((F88-WEEKDAY(F88,'Sch A. Input'!$ED$56)+7)&lt;E88,F88&lt;&gt;0),"Leaver",Y88+W88)</f>
        <v>0</v>
      </c>
      <c r="AA88" s="274">
        <f>IF(AND((F88-WEEKDAY(F88,'Sch A. Input'!$ED$56)+7)&lt;E88,F88&lt;&gt;0),"Leaver",IFERROR(H88*(SUMPRODUCT(--((MIN(Z88,900000))&gt;$C$9:$C$12),((MIN(Z88,900000))-$C$9:$C$12),$H$9:$H$12))/MIN(Z88,900000),0))</f>
        <v>0</v>
      </c>
      <c r="AB88" s="274">
        <f>IF(AND((F88-WEEKDAY(F88,'Sch A. Input'!$ED$56)+7)&lt;E88,F88&lt;&gt;0),"Leaver",IF(OR(D88="",D88&gt;$L$11,($L$11-7)&lt;$K$9),0,(E88+1-D88)/7-1))</f>
        <v>0</v>
      </c>
      <c r="AC88" s="275">
        <f>IF(AND((F88-WEEKDAY(F88,'Sch A. Input'!$ED$56)+7)&lt;E88,F88&lt;&gt;0),"Leaver",IFERROR(IF((V88/$AB88*$M$9+W88+G88)&gt;900000,"YES","NO"),0))</f>
        <v>0</v>
      </c>
      <c r="AD88" s="232">
        <f>IF(AND((F88-WEEKDAY(F88,'Sch A. Input'!$ED$56)+7)&lt;E88,F88&lt;&gt;0),"Leaver",IFERROR(IF(AC88="Yes",MIN(1/(H88/X88)*AA88,AA88),(SUMPRODUCT(--((MIN(Z88,900000))&gt;$C$9:$C$12),((MIN(Z88,900000))-$C$9:$C$12),$H$9:$H$12))-((1-(AB88/52))*(SUMPRODUCT(--((MIN(Y88,900000))&gt;$C$9:$C$12),((MIN(Y88,900000))-$C$9:$C$12),$H$9:$H$12)))),0))</f>
        <v>0</v>
      </c>
      <c r="AE88" s="173">
        <f>IF(AND((F88-WEEKDAY(F88,'Sch A. Input'!$ED$56)+7)&lt;E88,F88&lt;&gt;0),"Leaver",IFERROR(AD88/X88,0))</f>
        <v>0</v>
      </c>
      <c r="AF88" s="174">
        <f>IF(AND((F88-WEEKDAY(F88,'Sch A. Input'!$ED$56)+7)&lt;E88,F88&lt;&gt;0),"Leaver",T88-AD88)</f>
        <v>0</v>
      </c>
      <c r="AG88" s="94">
        <f t="shared" si="29"/>
        <v>0</v>
      </c>
      <c r="BK88" s="2"/>
      <c r="BL88" s="2"/>
      <c r="BM88" s="2"/>
      <c r="BN88" s="2"/>
      <c r="BO88" s="2"/>
      <c r="BP88" s="2"/>
      <c r="CI88"/>
      <c r="CJ88"/>
      <c r="CK88"/>
      <c r="CL88"/>
      <c r="CM88"/>
    </row>
    <row r="89" spans="2:91" x14ac:dyDescent="0.25">
      <c r="B89" s="70" t="str">
        <f>IF('Sch A. Input'!B87="","",'Sch A. Input'!B87)</f>
        <v/>
      </c>
      <c r="C89" s="75" t="str">
        <f>IF('Sch A. Input'!C87="","",'Sch A. Input'!C87)</f>
        <v/>
      </c>
      <c r="D89" s="71" t="str">
        <f>IF('Sch A. Input'!D87="","",'Sch A. Input'!D87)</f>
        <v/>
      </c>
      <c r="E89" s="71">
        <f>'Sch A. Input'!E87</f>
        <v>42917</v>
      </c>
      <c r="F89" s="71">
        <f>'Sch A. Input'!F87</f>
        <v>0</v>
      </c>
      <c r="G89" s="231">
        <f>'Sch A. Input'!G87</f>
        <v>0</v>
      </c>
      <c r="H89" s="231">
        <f>+IF('Sch A. Input'!D87="",0,MAX($D$12-G89,0))</f>
        <v>0</v>
      </c>
      <c r="I89" s="233">
        <f>SUMIFS('Sch A. Input'!I87:DX87,'Sch A. Input'!$I$13:$DX$13,$L$11,'Sch A. Input'!$I$14:$DX$14,"Recurring")</f>
        <v>0</v>
      </c>
      <c r="J89" s="233">
        <f>SUMIFS('Sch A. Input'!I87:DX87,'Sch A. Input'!$I$13:$DX$13,$L$11,'Sch A. Input'!$I$14:$DX$14,"One-time")</f>
        <v>0</v>
      </c>
      <c r="K89" s="234">
        <f t="shared" si="17"/>
        <v>0</v>
      </c>
      <c r="L89" s="235">
        <f>SUMIFS('Sch A. Input'!I87:DX87,'Sch A. Input'!$I$14:$DX$14,"Recurring",'Sch A. Input'!$I$13:$DX$13,"&lt;="&amp;'Sch D. Workings'!$L$11)</f>
        <v>0</v>
      </c>
      <c r="M89" s="235">
        <f>SUMIFS('Sch A. Input'!I87:DX87,'Sch A. Input'!$I$14:$DX$14,"One-time",'Sch A. Input'!$I$13:$DX$13,"&lt;="&amp;'Sch D. Workings'!$L$11)</f>
        <v>0</v>
      </c>
      <c r="N89" s="236">
        <f t="shared" si="18"/>
        <v>0</v>
      </c>
      <c r="O89" s="235">
        <f t="shared" si="25"/>
        <v>0</v>
      </c>
      <c r="P89" s="235">
        <f t="shared" si="19"/>
        <v>0</v>
      </c>
      <c r="Q89" s="235">
        <f t="shared" si="26"/>
        <v>0</v>
      </c>
      <c r="R89" s="268">
        <f t="shared" si="30"/>
        <v>0</v>
      </c>
      <c r="S89" s="278">
        <f t="shared" si="27"/>
        <v>0</v>
      </c>
      <c r="T89" s="238">
        <f t="shared" si="31"/>
        <v>0</v>
      </c>
      <c r="U89" s="97">
        <f t="shared" si="28"/>
        <v>0</v>
      </c>
      <c r="V89" s="244">
        <f>IF(AND((F89-WEEKDAY(F89,'Sch A. Input'!$ED$56)+7)&lt;E89,F89&lt;&gt;0),"Leaver",L89-I89)</f>
        <v>0</v>
      </c>
      <c r="W89" s="244">
        <f>IF(AND((F89-WEEKDAY(F89,'Sch A. Input'!$ED$56)+7)&lt;E89,F89&lt;&gt;0),"Leaver",M89-J89)</f>
        <v>0</v>
      </c>
      <c r="X89" s="245">
        <f>IF(AND((F89-WEEKDAY(F89,'Sch A. Input'!$ED$56)+7)&lt;E89,F89&lt;&gt;0),"Leaver",N89-K89)</f>
        <v>0</v>
      </c>
      <c r="Y89" s="245">
        <f>IF(AND((F89-WEEKDAY(F89,'Sch A. Input'!$ED$56)+7)&lt;E89,F89&lt;&gt;0),"Leaver",IFERROR(V89/AB89*52,0))</f>
        <v>0</v>
      </c>
      <c r="Z89" s="245">
        <f>IF(AND((F89-WEEKDAY(F89,'Sch A. Input'!$ED$56)+7)&lt;E89,F89&lt;&gt;0),"Leaver",Y89+W89)</f>
        <v>0</v>
      </c>
      <c r="AA89" s="274">
        <f>IF(AND((F89-WEEKDAY(F89,'Sch A. Input'!$ED$56)+7)&lt;E89,F89&lt;&gt;0),"Leaver",IFERROR(H89*(SUMPRODUCT(--((MIN(Z89,900000))&gt;$C$9:$C$12),((MIN(Z89,900000))-$C$9:$C$12),$H$9:$H$12))/MIN(Z89,900000),0))</f>
        <v>0</v>
      </c>
      <c r="AB89" s="274">
        <f>IF(AND((F89-WEEKDAY(F89,'Sch A. Input'!$ED$56)+7)&lt;E89,F89&lt;&gt;0),"Leaver",IF(OR(D89="",D89&gt;$L$11,($L$11-7)&lt;$K$9),0,(E89+1-D89)/7-1))</f>
        <v>0</v>
      </c>
      <c r="AC89" s="275">
        <f>IF(AND((F89-WEEKDAY(F89,'Sch A. Input'!$ED$56)+7)&lt;E89,F89&lt;&gt;0),"Leaver",IFERROR(IF((V89/$AB89*$M$9+W89+G89)&gt;900000,"YES","NO"),0))</f>
        <v>0</v>
      </c>
      <c r="AD89" s="232">
        <f>IF(AND((F89-WEEKDAY(F89,'Sch A. Input'!$ED$56)+7)&lt;E89,F89&lt;&gt;0),"Leaver",IFERROR(IF(AC89="Yes",MIN(1/(H89/X89)*AA89,AA89),(SUMPRODUCT(--((MIN(Z89,900000))&gt;$C$9:$C$12),((MIN(Z89,900000))-$C$9:$C$12),$H$9:$H$12))-((1-(AB89/52))*(SUMPRODUCT(--((MIN(Y89,900000))&gt;$C$9:$C$12),((MIN(Y89,900000))-$C$9:$C$12),$H$9:$H$12)))),0))</f>
        <v>0</v>
      </c>
      <c r="AE89" s="173">
        <f>IF(AND((F89-WEEKDAY(F89,'Sch A. Input'!$ED$56)+7)&lt;E89,F89&lt;&gt;0),"Leaver",IFERROR(AD89/X89,0))</f>
        <v>0</v>
      </c>
      <c r="AF89" s="174">
        <f>IF(AND((F89-WEEKDAY(F89,'Sch A. Input'!$ED$56)+7)&lt;E89,F89&lt;&gt;0),"Leaver",T89-AD89)</f>
        <v>0</v>
      </c>
      <c r="AG89" s="94">
        <f t="shared" si="29"/>
        <v>0</v>
      </c>
      <c r="BK89" s="2"/>
      <c r="BL89" s="2"/>
      <c r="BM89" s="2"/>
      <c r="BN89" s="2"/>
      <c r="BO89" s="2"/>
      <c r="BP89" s="2"/>
      <c r="CI89"/>
      <c r="CJ89"/>
      <c r="CK89"/>
      <c r="CL89"/>
      <c r="CM89"/>
    </row>
    <row r="90" spans="2:91" x14ac:dyDescent="0.25">
      <c r="B90" s="70" t="str">
        <f>IF('Sch A. Input'!B88="","",'Sch A. Input'!B88)</f>
        <v/>
      </c>
      <c r="C90" s="75" t="str">
        <f>IF('Sch A. Input'!C88="","",'Sch A. Input'!C88)</f>
        <v/>
      </c>
      <c r="D90" s="71" t="str">
        <f>IF('Sch A. Input'!D88="","",'Sch A. Input'!D88)</f>
        <v/>
      </c>
      <c r="E90" s="71">
        <f>'Sch A. Input'!E88</f>
        <v>42917</v>
      </c>
      <c r="F90" s="71">
        <f>'Sch A. Input'!F88</f>
        <v>0</v>
      </c>
      <c r="G90" s="231">
        <f>'Sch A. Input'!G88</f>
        <v>0</v>
      </c>
      <c r="H90" s="231">
        <f>+IF('Sch A. Input'!D88="",0,MAX($D$12-G90,0))</f>
        <v>0</v>
      </c>
      <c r="I90" s="233">
        <f>SUMIFS('Sch A. Input'!I88:DX88,'Sch A. Input'!$I$13:$DX$13,$L$11,'Sch A. Input'!$I$14:$DX$14,"Recurring")</f>
        <v>0</v>
      </c>
      <c r="J90" s="233">
        <f>SUMIFS('Sch A. Input'!I88:DX88,'Sch A. Input'!$I$13:$DX$13,$L$11,'Sch A. Input'!$I$14:$DX$14,"One-time")</f>
        <v>0</v>
      </c>
      <c r="K90" s="234">
        <f t="shared" si="17"/>
        <v>0</v>
      </c>
      <c r="L90" s="235">
        <f>SUMIFS('Sch A. Input'!I88:DX88,'Sch A. Input'!$I$14:$DX$14,"Recurring",'Sch A. Input'!$I$13:$DX$13,"&lt;="&amp;'Sch D. Workings'!$L$11)</f>
        <v>0</v>
      </c>
      <c r="M90" s="235">
        <f>SUMIFS('Sch A. Input'!I88:DX88,'Sch A. Input'!$I$14:$DX$14,"One-time",'Sch A. Input'!$I$13:$DX$13,"&lt;="&amp;'Sch D. Workings'!$L$11)</f>
        <v>0</v>
      </c>
      <c r="N90" s="236">
        <f t="shared" si="18"/>
        <v>0</v>
      </c>
      <c r="O90" s="235">
        <f t="shared" si="25"/>
        <v>0</v>
      </c>
      <c r="P90" s="235">
        <f t="shared" si="19"/>
        <v>0</v>
      </c>
      <c r="Q90" s="235">
        <f t="shared" si="26"/>
        <v>0</v>
      </c>
      <c r="R90" s="268">
        <f t="shared" si="30"/>
        <v>0</v>
      </c>
      <c r="S90" s="278">
        <f t="shared" si="27"/>
        <v>0</v>
      </c>
      <c r="T90" s="238">
        <f t="shared" si="31"/>
        <v>0</v>
      </c>
      <c r="U90" s="97">
        <f t="shared" si="28"/>
        <v>0</v>
      </c>
      <c r="V90" s="244">
        <f>IF(AND((F90-WEEKDAY(F90,'Sch A. Input'!$ED$56)+7)&lt;E90,F90&lt;&gt;0),"Leaver",L90-I90)</f>
        <v>0</v>
      </c>
      <c r="W90" s="244">
        <f>IF(AND((F90-WEEKDAY(F90,'Sch A. Input'!$ED$56)+7)&lt;E90,F90&lt;&gt;0),"Leaver",M90-J90)</f>
        <v>0</v>
      </c>
      <c r="X90" s="245">
        <f>IF(AND((F90-WEEKDAY(F90,'Sch A. Input'!$ED$56)+7)&lt;E90,F90&lt;&gt;0),"Leaver",N90-K90)</f>
        <v>0</v>
      </c>
      <c r="Y90" s="245">
        <f>IF(AND((F90-WEEKDAY(F90,'Sch A. Input'!$ED$56)+7)&lt;E90,F90&lt;&gt;0),"Leaver",IFERROR(V90/AB90*52,0))</f>
        <v>0</v>
      </c>
      <c r="Z90" s="245">
        <f>IF(AND((F90-WEEKDAY(F90,'Sch A. Input'!$ED$56)+7)&lt;E90,F90&lt;&gt;0),"Leaver",Y90+W90)</f>
        <v>0</v>
      </c>
      <c r="AA90" s="274">
        <f>IF(AND((F90-WEEKDAY(F90,'Sch A. Input'!$ED$56)+7)&lt;E90,F90&lt;&gt;0),"Leaver",IFERROR(H90*(SUMPRODUCT(--((MIN(Z90,900000))&gt;$C$9:$C$12),((MIN(Z90,900000))-$C$9:$C$12),$H$9:$H$12))/MIN(Z90,900000),0))</f>
        <v>0</v>
      </c>
      <c r="AB90" s="274">
        <f>IF(AND((F90-WEEKDAY(F90,'Sch A. Input'!$ED$56)+7)&lt;E90,F90&lt;&gt;0),"Leaver",IF(OR(D90="",D90&gt;$L$11,($L$11-7)&lt;$K$9),0,(E90+1-D90)/7-1))</f>
        <v>0</v>
      </c>
      <c r="AC90" s="275">
        <f>IF(AND((F90-WEEKDAY(F90,'Sch A. Input'!$ED$56)+7)&lt;E90,F90&lt;&gt;0),"Leaver",IFERROR(IF((V90/$AB90*$M$9+W90+G90)&gt;900000,"YES","NO"),0))</f>
        <v>0</v>
      </c>
      <c r="AD90" s="232">
        <f>IF(AND((F90-WEEKDAY(F90,'Sch A. Input'!$ED$56)+7)&lt;E90,F90&lt;&gt;0),"Leaver",IFERROR(IF(AC90="Yes",MIN(1/(H90/X90)*AA90,AA90),(SUMPRODUCT(--((MIN(Z90,900000))&gt;$C$9:$C$12),((MIN(Z90,900000))-$C$9:$C$12),$H$9:$H$12))-((1-(AB90/52))*(SUMPRODUCT(--((MIN(Y90,900000))&gt;$C$9:$C$12),((MIN(Y90,900000))-$C$9:$C$12),$H$9:$H$12)))),0))</f>
        <v>0</v>
      </c>
      <c r="AE90" s="173">
        <f>IF(AND((F90-WEEKDAY(F90,'Sch A. Input'!$ED$56)+7)&lt;E90,F90&lt;&gt;0),"Leaver",IFERROR(AD90/X90,0))</f>
        <v>0</v>
      </c>
      <c r="AF90" s="174">
        <f>IF(AND((F90-WEEKDAY(F90,'Sch A. Input'!$ED$56)+7)&lt;E90,F90&lt;&gt;0),"Leaver",T90-AD90)</f>
        <v>0</v>
      </c>
      <c r="AG90" s="94">
        <f t="shared" si="29"/>
        <v>0</v>
      </c>
      <c r="BK90" s="2"/>
      <c r="BL90" s="2"/>
      <c r="BM90" s="2"/>
      <c r="BN90" s="2"/>
      <c r="BO90" s="2"/>
      <c r="BP90" s="2"/>
      <c r="CI90"/>
      <c r="CJ90"/>
      <c r="CK90"/>
      <c r="CL90"/>
      <c r="CM90"/>
    </row>
    <row r="91" spans="2:91" x14ac:dyDescent="0.25">
      <c r="B91" s="70" t="str">
        <f>IF('Sch A. Input'!B89="","",'Sch A. Input'!B89)</f>
        <v/>
      </c>
      <c r="C91" s="75" t="str">
        <f>IF('Sch A. Input'!C89="","",'Sch A. Input'!C89)</f>
        <v/>
      </c>
      <c r="D91" s="71" t="str">
        <f>IF('Sch A. Input'!D89="","",'Sch A. Input'!D89)</f>
        <v/>
      </c>
      <c r="E91" s="71">
        <f>'Sch A. Input'!E89</f>
        <v>42917</v>
      </c>
      <c r="F91" s="71">
        <f>'Sch A. Input'!F89</f>
        <v>0</v>
      </c>
      <c r="G91" s="231">
        <f>'Sch A. Input'!G89</f>
        <v>0</v>
      </c>
      <c r="H91" s="231">
        <f>+IF('Sch A. Input'!D89="",0,MAX($D$12-G91,0))</f>
        <v>0</v>
      </c>
      <c r="I91" s="233">
        <f>SUMIFS('Sch A. Input'!I89:DX89,'Sch A. Input'!$I$13:$DX$13,$L$11,'Sch A. Input'!$I$14:$DX$14,"Recurring")</f>
        <v>0</v>
      </c>
      <c r="J91" s="233">
        <f>SUMIFS('Sch A. Input'!I89:DX89,'Sch A. Input'!$I$13:$DX$13,$L$11,'Sch A. Input'!$I$14:$DX$14,"One-time")</f>
        <v>0</v>
      </c>
      <c r="K91" s="234">
        <f t="shared" si="17"/>
        <v>0</v>
      </c>
      <c r="L91" s="235">
        <f>SUMIFS('Sch A. Input'!I89:DX89,'Sch A. Input'!$I$14:$DX$14,"Recurring",'Sch A. Input'!$I$13:$DX$13,"&lt;="&amp;'Sch D. Workings'!$L$11)</f>
        <v>0</v>
      </c>
      <c r="M91" s="235">
        <f>SUMIFS('Sch A. Input'!I89:DX89,'Sch A. Input'!$I$14:$DX$14,"One-time",'Sch A. Input'!$I$13:$DX$13,"&lt;="&amp;'Sch D. Workings'!$L$11)</f>
        <v>0</v>
      </c>
      <c r="N91" s="236">
        <f t="shared" si="18"/>
        <v>0</v>
      </c>
      <c r="O91" s="235">
        <f t="shared" si="25"/>
        <v>0</v>
      </c>
      <c r="P91" s="235">
        <f t="shared" si="19"/>
        <v>0</v>
      </c>
      <c r="Q91" s="235">
        <f t="shared" si="26"/>
        <v>0</v>
      </c>
      <c r="R91" s="268">
        <f t="shared" si="30"/>
        <v>0</v>
      </c>
      <c r="S91" s="278">
        <f t="shared" si="27"/>
        <v>0</v>
      </c>
      <c r="T91" s="238">
        <f t="shared" si="31"/>
        <v>0</v>
      </c>
      <c r="U91" s="97">
        <f t="shared" si="28"/>
        <v>0</v>
      </c>
      <c r="V91" s="244">
        <f>IF(AND((F91-WEEKDAY(F91,'Sch A. Input'!$ED$56)+7)&lt;E91,F91&lt;&gt;0),"Leaver",L91-I91)</f>
        <v>0</v>
      </c>
      <c r="W91" s="244">
        <f>IF(AND((F91-WEEKDAY(F91,'Sch A. Input'!$ED$56)+7)&lt;E91,F91&lt;&gt;0),"Leaver",M91-J91)</f>
        <v>0</v>
      </c>
      <c r="X91" s="245">
        <f>IF(AND((F91-WEEKDAY(F91,'Sch A. Input'!$ED$56)+7)&lt;E91,F91&lt;&gt;0),"Leaver",N91-K91)</f>
        <v>0</v>
      </c>
      <c r="Y91" s="245">
        <f>IF(AND((F91-WEEKDAY(F91,'Sch A. Input'!$ED$56)+7)&lt;E91,F91&lt;&gt;0),"Leaver",IFERROR(V91/AB91*52,0))</f>
        <v>0</v>
      </c>
      <c r="Z91" s="245">
        <f>IF(AND((F91-WEEKDAY(F91,'Sch A. Input'!$ED$56)+7)&lt;E91,F91&lt;&gt;0),"Leaver",Y91+W91)</f>
        <v>0</v>
      </c>
      <c r="AA91" s="274">
        <f>IF(AND((F91-WEEKDAY(F91,'Sch A. Input'!$ED$56)+7)&lt;E91,F91&lt;&gt;0),"Leaver",IFERROR(H91*(SUMPRODUCT(--((MIN(Z91,900000))&gt;$C$9:$C$12),((MIN(Z91,900000))-$C$9:$C$12),$H$9:$H$12))/MIN(Z91,900000),0))</f>
        <v>0</v>
      </c>
      <c r="AB91" s="274">
        <f>IF(AND((F91-WEEKDAY(F91,'Sch A. Input'!$ED$56)+7)&lt;E91,F91&lt;&gt;0),"Leaver",IF(OR(D91="",D91&gt;$L$11,($L$11-7)&lt;$K$9),0,(E91+1-D91)/7-1))</f>
        <v>0</v>
      </c>
      <c r="AC91" s="275">
        <f>IF(AND((F91-WEEKDAY(F91,'Sch A. Input'!$ED$56)+7)&lt;E91,F91&lt;&gt;0),"Leaver",IFERROR(IF((V91/$AB91*$M$9+W91+G91)&gt;900000,"YES","NO"),0))</f>
        <v>0</v>
      </c>
      <c r="AD91" s="232">
        <f>IF(AND((F91-WEEKDAY(F91,'Sch A. Input'!$ED$56)+7)&lt;E91,F91&lt;&gt;0),"Leaver",IFERROR(IF(AC91="Yes",MIN(1/(H91/X91)*AA91,AA91),(SUMPRODUCT(--((MIN(Z91,900000))&gt;$C$9:$C$12),((MIN(Z91,900000))-$C$9:$C$12),$H$9:$H$12))-((1-(AB91/52))*(SUMPRODUCT(--((MIN(Y91,900000))&gt;$C$9:$C$12),((MIN(Y91,900000))-$C$9:$C$12),$H$9:$H$12)))),0))</f>
        <v>0</v>
      </c>
      <c r="AE91" s="173">
        <f>IF(AND((F91-WEEKDAY(F91,'Sch A. Input'!$ED$56)+7)&lt;E91,F91&lt;&gt;0),"Leaver",IFERROR(AD91/X91,0))</f>
        <v>0</v>
      </c>
      <c r="AF91" s="174">
        <f>IF(AND((F91-WEEKDAY(F91,'Sch A. Input'!$ED$56)+7)&lt;E91,F91&lt;&gt;0),"Leaver",T91-AD91)</f>
        <v>0</v>
      </c>
      <c r="AG91" s="94">
        <f t="shared" si="29"/>
        <v>0</v>
      </c>
      <c r="BK91" s="2"/>
      <c r="BL91" s="2"/>
      <c r="BM91" s="2"/>
      <c r="BN91" s="2"/>
      <c r="BO91" s="2"/>
      <c r="BP91" s="2"/>
      <c r="CI91"/>
      <c r="CJ91"/>
      <c r="CK91"/>
      <c r="CL91"/>
      <c r="CM91"/>
    </row>
    <row r="92" spans="2:91" x14ac:dyDescent="0.25">
      <c r="B92" s="70" t="str">
        <f>IF('Sch A. Input'!B90="","",'Sch A. Input'!B90)</f>
        <v/>
      </c>
      <c r="C92" s="75" t="str">
        <f>IF('Sch A. Input'!C90="","",'Sch A. Input'!C90)</f>
        <v/>
      </c>
      <c r="D92" s="71" t="str">
        <f>IF('Sch A. Input'!D90="","",'Sch A. Input'!D90)</f>
        <v/>
      </c>
      <c r="E92" s="71">
        <f>'Sch A. Input'!E90</f>
        <v>42917</v>
      </c>
      <c r="F92" s="71">
        <f>'Sch A. Input'!F90</f>
        <v>0</v>
      </c>
      <c r="G92" s="231">
        <f>'Sch A. Input'!G90</f>
        <v>0</v>
      </c>
      <c r="H92" s="231">
        <f>+IF('Sch A. Input'!D90="",0,MAX($D$12-G92,0))</f>
        <v>0</v>
      </c>
      <c r="I92" s="233">
        <f>SUMIFS('Sch A. Input'!I90:DX90,'Sch A. Input'!$I$13:$DX$13,$L$11,'Sch A. Input'!$I$14:$DX$14,"Recurring")</f>
        <v>0</v>
      </c>
      <c r="J92" s="233">
        <f>SUMIFS('Sch A. Input'!I90:DX90,'Sch A. Input'!$I$13:$DX$13,$L$11,'Sch A. Input'!$I$14:$DX$14,"One-time")</f>
        <v>0</v>
      </c>
      <c r="K92" s="234">
        <f t="shared" si="17"/>
        <v>0</v>
      </c>
      <c r="L92" s="235">
        <f>SUMIFS('Sch A. Input'!I90:DX90,'Sch A. Input'!$I$14:$DX$14,"Recurring",'Sch A. Input'!$I$13:$DX$13,"&lt;="&amp;'Sch D. Workings'!$L$11)</f>
        <v>0</v>
      </c>
      <c r="M92" s="235">
        <f>SUMIFS('Sch A. Input'!I90:DX90,'Sch A. Input'!$I$14:$DX$14,"One-time",'Sch A. Input'!$I$13:$DX$13,"&lt;="&amp;'Sch D. Workings'!$L$11)</f>
        <v>0</v>
      </c>
      <c r="N92" s="236">
        <f t="shared" si="18"/>
        <v>0</v>
      </c>
      <c r="O92" s="235">
        <f t="shared" si="25"/>
        <v>0</v>
      </c>
      <c r="P92" s="235">
        <f t="shared" si="19"/>
        <v>0</v>
      </c>
      <c r="Q92" s="235">
        <f t="shared" si="26"/>
        <v>0</v>
      </c>
      <c r="R92" s="268">
        <f t="shared" si="30"/>
        <v>0</v>
      </c>
      <c r="S92" s="278">
        <f t="shared" si="27"/>
        <v>0</v>
      </c>
      <c r="T92" s="238">
        <f t="shared" si="31"/>
        <v>0</v>
      </c>
      <c r="U92" s="97">
        <f t="shared" si="28"/>
        <v>0</v>
      </c>
      <c r="V92" s="244">
        <f>IF(AND((F92-WEEKDAY(F92,'Sch A. Input'!$ED$56)+7)&lt;E92,F92&lt;&gt;0),"Leaver",L92-I92)</f>
        <v>0</v>
      </c>
      <c r="W92" s="244">
        <f>IF(AND((F92-WEEKDAY(F92,'Sch A. Input'!$ED$56)+7)&lt;E92,F92&lt;&gt;0),"Leaver",M92-J92)</f>
        <v>0</v>
      </c>
      <c r="X92" s="245">
        <f>IF(AND((F92-WEEKDAY(F92,'Sch A. Input'!$ED$56)+7)&lt;E92,F92&lt;&gt;0),"Leaver",N92-K92)</f>
        <v>0</v>
      </c>
      <c r="Y92" s="245">
        <f>IF(AND((F92-WEEKDAY(F92,'Sch A. Input'!$ED$56)+7)&lt;E92,F92&lt;&gt;0),"Leaver",IFERROR(V92/AB92*52,0))</f>
        <v>0</v>
      </c>
      <c r="Z92" s="245">
        <f>IF(AND((F92-WEEKDAY(F92,'Sch A. Input'!$ED$56)+7)&lt;E92,F92&lt;&gt;0),"Leaver",Y92+W92)</f>
        <v>0</v>
      </c>
      <c r="AA92" s="274">
        <f>IF(AND((F92-WEEKDAY(F92,'Sch A. Input'!$ED$56)+7)&lt;E92,F92&lt;&gt;0),"Leaver",IFERROR(H92*(SUMPRODUCT(--((MIN(Z92,900000))&gt;$C$9:$C$12),((MIN(Z92,900000))-$C$9:$C$12),$H$9:$H$12))/MIN(Z92,900000),0))</f>
        <v>0</v>
      </c>
      <c r="AB92" s="274">
        <f>IF(AND((F92-WEEKDAY(F92,'Sch A. Input'!$ED$56)+7)&lt;E92,F92&lt;&gt;0),"Leaver",IF(OR(D92="",D92&gt;$L$11,($L$11-7)&lt;$K$9),0,(E92+1-D92)/7-1))</f>
        <v>0</v>
      </c>
      <c r="AC92" s="275">
        <f>IF(AND((F92-WEEKDAY(F92,'Sch A. Input'!$ED$56)+7)&lt;E92,F92&lt;&gt;0),"Leaver",IFERROR(IF((V92/$AB92*$M$9+W92+G92)&gt;900000,"YES","NO"),0))</f>
        <v>0</v>
      </c>
      <c r="AD92" s="232">
        <f>IF(AND((F92-WEEKDAY(F92,'Sch A. Input'!$ED$56)+7)&lt;E92,F92&lt;&gt;0),"Leaver",IFERROR(IF(AC92="Yes",MIN(1/(H92/X92)*AA92,AA92),(SUMPRODUCT(--((MIN(Z92,900000))&gt;$C$9:$C$12),((MIN(Z92,900000))-$C$9:$C$12),$H$9:$H$12))-((1-(AB92/52))*(SUMPRODUCT(--((MIN(Y92,900000))&gt;$C$9:$C$12),((MIN(Y92,900000))-$C$9:$C$12),$H$9:$H$12)))),0))</f>
        <v>0</v>
      </c>
      <c r="AE92" s="173">
        <f>IF(AND((F92-WEEKDAY(F92,'Sch A. Input'!$ED$56)+7)&lt;E92,F92&lt;&gt;0),"Leaver",IFERROR(AD92/X92,0))</f>
        <v>0</v>
      </c>
      <c r="AF92" s="174">
        <f>IF(AND((F92-WEEKDAY(F92,'Sch A. Input'!$ED$56)+7)&lt;E92,F92&lt;&gt;0),"Leaver",T92-AD92)</f>
        <v>0</v>
      </c>
      <c r="AG92" s="94">
        <f t="shared" si="29"/>
        <v>0</v>
      </c>
      <c r="BK92" s="2"/>
      <c r="BL92" s="2"/>
      <c r="BM92" s="2"/>
      <c r="BN92" s="2"/>
      <c r="BO92" s="2"/>
      <c r="BP92" s="2"/>
      <c r="CI92"/>
      <c r="CJ92"/>
      <c r="CK92"/>
      <c r="CL92"/>
      <c r="CM92"/>
    </row>
    <row r="93" spans="2:91" x14ac:dyDescent="0.25">
      <c r="B93" s="70" t="str">
        <f>IF('Sch A. Input'!B91="","",'Sch A. Input'!B91)</f>
        <v/>
      </c>
      <c r="C93" s="75" t="str">
        <f>IF('Sch A. Input'!C91="","",'Sch A. Input'!C91)</f>
        <v/>
      </c>
      <c r="D93" s="71" t="str">
        <f>IF('Sch A. Input'!D91="","",'Sch A. Input'!D91)</f>
        <v/>
      </c>
      <c r="E93" s="71">
        <f>'Sch A. Input'!E91</f>
        <v>42917</v>
      </c>
      <c r="F93" s="71">
        <f>'Sch A. Input'!F91</f>
        <v>0</v>
      </c>
      <c r="G93" s="231">
        <f>'Sch A. Input'!G91</f>
        <v>0</v>
      </c>
      <c r="H93" s="231">
        <f>+IF('Sch A. Input'!D91="",0,MAX($D$12-G93,0))</f>
        <v>0</v>
      </c>
      <c r="I93" s="233">
        <f>SUMIFS('Sch A. Input'!I91:DX91,'Sch A. Input'!$I$13:$DX$13,$L$11,'Sch A. Input'!$I$14:$DX$14,"Recurring")</f>
        <v>0</v>
      </c>
      <c r="J93" s="233">
        <f>SUMIFS('Sch A. Input'!I91:DX91,'Sch A. Input'!$I$13:$DX$13,$L$11,'Sch A. Input'!$I$14:$DX$14,"One-time")</f>
        <v>0</v>
      </c>
      <c r="K93" s="234">
        <f t="shared" si="17"/>
        <v>0</v>
      </c>
      <c r="L93" s="235">
        <f>SUMIFS('Sch A. Input'!I91:DX91,'Sch A. Input'!$I$14:$DX$14,"Recurring",'Sch A. Input'!$I$13:$DX$13,"&lt;="&amp;'Sch D. Workings'!$L$11)</f>
        <v>0</v>
      </c>
      <c r="M93" s="235">
        <f>SUMIFS('Sch A. Input'!I91:DX91,'Sch A. Input'!$I$14:$DX$14,"One-time",'Sch A. Input'!$I$13:$DX$13,"&lt;="&amp;'Sch D. Workings'!$L$11)</f>
        <v>0</v>
      </c>
      <c r="N93" s="236">
        <f t="shared" si="18"/>
        <v>0</v>
      </c>
      <c r="O93" s="235">
        <f t="shared" si="25"/>
        <v>0</v>
      </c>
      <c r="P93" s="235">
        <f t="shared" si="19"/>
        <v>0</v>
      </c>
      <c r="Q93" s="235">
        <f t="shared" si="26"/>
        <v>0</v>
      </c>
      <c r="R93" s="268">
        <f t="shared" si="30"/>
        <v>0</v>
      </c>
      <c r="S93" s="278">
        <f t="shared" si="27"/>
        <v>0</v>
      </c>
      <c r="T93" s="238">
        <f t="shared" si="31"/>
        <v>0</v>
      </c>
      <c r="U93" s="97">
        <f t="shared" si="28"/>
        <v>0</v>
      </c>
      <c r="V93" s="244">
        <f>IF(AND((F93-WEEKDAY(F93,'Sch A. Input'!$ED$56)+7)&lt;E93,F93&lt;&gt;0),"Leaver",L93-I93)</f>
        <v>0</v>
      </c>
      <c r="W93" s="244">
        <f>IF(AND((F93-WEEKDAY(F93,'Sch A. Input'!$ED$56)+7)&lt;E93,F93&lt;&gt;0),"Leaver",M93-J93)</f>
        <v>0</v>
      </c>
      <c r="X93" s="245">
        <f>IF(AND((F93-WEEKDAY(F93,'Sch A. Input'!$ED$56)+7)&lt;E93,F93&lt;&gt;0),"Leaver",N93-K93)</f>
        <v>0</v>
      </c>
      <c r="Y93" s="245">
        <f>IF(AND((F93-WEEKDAY(F93,'Sch A. Input'!$ED$56)+7)&lt;E93,F93&lt;&gt;0),"Leaver",IFERROR(V93/AB93*52,0))</f>
        <v>0</v>
      </c>
      <c r="Z93" s="245">
        <f>IF(AND((F93-WEEKDAY(F93,'Sch A. Input'!$ED$56)+7)&lt;E93,F93&lt;&gt;0),"Leaver",Y93+W93)</f>
        <v>0</v>
      </c>
      <c r="AA93" s="274">
        <f>IF(AND((F93-WEEKDAY(F93,'Sch A. Input'!$ED$56)+7)&lt;E93,F93&lt;&gt;0),"Leaver",IFERROR(H93*(SUMPRODUCT(--((MIN(Z93,900000))&gt;$C$9:$C$12),((MIN(Z93,900000))-$C$9:$C$12),$H$9:$H$12))/MIN(Z93,900000),0))</f>
        <v>0</v>
      </c>
      <c r="AB93" s="274">
        <f>IF(AND((F93-WEEKDAY(F93,'Sch A. Input'!$ED$56)+7)&lt;E93,F93&lt;&gt;0),"Leaver",IF(OR(D93="",D93&gt;$L$11,($L$11-7)&lt;$K$9),0,(E93+1-D93)/7-1))</f>
        <v>0</v>
      </c>
      <c r="AC93" s="275">
        <f>IF(AND((F93-WEEKDAY(F93,'Sch A. Input'!$ED$56)+7)&lt;E93,F93&lt;&gt;0),"Leaver",IFERROR(IF((V93/$AB93*$M$9+W93+G93)&gt;900000,"YES","NO"),0))</f>
        <v>0</v>
      </c>
      <c r="AD93" s="232">
        <f>IF(AND((F93-WEEKDAY(F93,'Sch A. Input'!$ED$56)+7)&lt;E93,F93&lt;&gt;0),"Leaver",IFERROR(IF(AC93="Yes",MIN(1/(H93/X93)*AA93,AA93),(SUMPRODUCT(--((MIN(Z93,900000))&gt;$C$9:$C$12),((MIN(Z93,900000))-$C$9:$C$12),$H$9:$H$12))-((1-(AB93/52))*(SUMPRODUCT(--((MIN(Y93,900000))&gt;$C$9:$C$12),((MIN(Y93,900000))-$C$9:$C$12),$H$9:$H$12)))),0))</f>
        <v>0</v>
      </c>
      <c r="AE93" s="173">
        <f>IF(AND((F93-WEEKDAY(F93,'Sch A. Input'!$ED$56)+7)&lt;E93,F93&lt;&gt;0),"Leaver",IFERROR(AD93/X93,0))</f>
        <v>0</v>
      </c>
      <c r="AF93" s="174">
        <f>IF(AND((F93-WEEKDAY(F93,'Sch A. Input'!$ED$56)+7)&lt;E93,F93&lt;&gt;0),"Leaver",T93-AD93)</f>
        <v>0</v>
      </c>
      <c r="AG93" s="94">
        <f t="shared" si="29"/>
        <v>0</v>
      </c>
      <c r="BK93" s="2"/>
      <c r="BL93" s="2"/>
      <c r="BM93" s="2"/>
      <c r="BN93" s="2"/>
      <c r="BO93" s="2"/>
      <c r="BP93" s="2"/>
      <c r="CI93"/>
      <c r="CJ93"/>
      <c r="CK93"/>
      <c r="CL93"/>
      <c r="CM93"/>
    </row>
    <row r="94" spans="2:91" x14ac:dyDescent="0.25">
      <c r="B94" s="70" t="str">
        <f>IF('Sch A. Input'!B92="","",'Sch A. Input'!B92)</f>
        <v/>
      </c>
      <c r="C94" s="75" t="str">
        <f>IF('Sch A. Input'!C92="","",'Sch A. Input'!C92)</f>
        <v/>
      </c>
      <c r="D94" s="71" t="str">
        <f>IF('Sch A. Input'!D92="","",'Sch A. Input'!D92)</f>
        <v/>
      </c>
      <c r="E94" s="71">
        <f>'Sch A. Input'!E92</f>
        <v>42917</v>
      </c>
      <c r="F94" s="71">
        <f>'Sch A. Input'!F92</f>
        <v>0</v>
      </c>
      <c r="G94" s="231">
        <f>'Sch A. Input'!G92</f>
        <v>0</v>
      </c>
      <c r="H94" s="231">
        <f>+IF('Sch A. Input'!D92="",0,MAX($D$12-G94,0))</f>
        <v>0</v>
      </c>
      <c r="I94" s="233">
        <f>SUMIFS('Sch A. Input'!I92:DX92,'Sch A. Input'!$I$13:$DX$13,$L$11,'Sch A. Input'!$I$14:$DX$14,"Recurring")</f>
        <v>0</v>
      </c>
      <c r="J94" s="233">
        <f>SUMIFS('Sch A. Input'!I92:DX92,'Sch A. Input'!$I$13:$DX$13,$L$11,'Sch A. Input'!$I$14:$DX$14,"One-time")</f>
        <v>0</v>
      </c>
      <c r="K94" s="234">
        <f t="shared" si="17"/>
        <v>0</v>
      </c>
      <c r="L94" s="235">
        <f>SUMIFS('Sch A. Input'!I92:DX92,'Sch A. Input'!$I$14:$DX$14,"Recurring",'Sch A. Input'!$I$13:$DX$13,"&lt;="&amp;'Sch D. Workings'!$L$11)</f>
        <v>0</v>
      </c>
      <c r="M94" s="235">
        <f>SUMIFS('Sch A. Input'!I92:DX92,'Sch A. Input'!$I$14:$DX$14,"One-time",'Sch A. Input'!$I$13:$DX$13,"&lt;="&amp;'Sch D. Workings'!$L$11)</f>
        <v>0</v>
      </c>
      <c r="N94" s="236">
        <f t="shared" si="18"/>
        <v>0</v>
      </c>
      <c r="O94" s="235">
        <f t="shared" si="25"/>
        <v>0</v>
      </c>
      <c r="P94" s="235">
        <f t="shared" si="19"/>
        <v>0</v>
      </c>
      <c r="Q94" s="235">
        <f t="shared" si="26"/>
        <v>0</v>
      </c>
      <c r="R94" s="268">
        <f t="shared" si="30"/>
        <v>0</v>
      </c>
      <c r="S94" s="278">
        <f t="shared" si="27"/>
        <v>0</v>
      </c>
      <c r="T94" s="238">
        <f t="shared" si="31"/>
        <v>0</v>
      </c>
      <c r="U94" s="97">
        <f t="shared" si="28"/>
        <v>0</v>
      </c>
      <c r="V94" s="244">
        <f>IF(AND((F94-WEEKDAY(F94,'Sch A. Input'!$ED$56)+7)&lt;E94,F94&lt;&gt;0),"Leaver",L94-I94)</f>
        <v>0</v>
      </c>
      <c r="W94" s="244">
        <f>IF(AND((F94-WEEKDAY(F94,'Sch A. Input'!$ED$56)+7)&lt;E94,F94&lt;&gt;0),"Leaver",M94-J94)</f>
        <v>0</v>
      </c>
      <c r="X94" s="245">
        <f>IF(AND((F94-WEEKDAY(F94,'Sch A. Input'!$ED$56)+7)&lt;E94,F94&lt;&gt;0),"Leaver",N94-K94)</f>
        <v>0</v>
      </c>
      <c r="Y94" s="245">
        <f>IF(AND((F94-WEEKDAY(F94,'Sch A. Input'!$ED$56)+7)&lt;E94,F94&lt;&gt;0),"Leaver",IFERROR(V94/AB94*52,0))</f>
        <v>0</v>
      </c>
      <c r="Z94" s="245">
        <f>IF(AND((F94-WEEKDAY(F94,'Sch A. Input'!$ED$56)+7)&lt;E94,F94&lt;&gt;0),"Leaver",Y94+W94)</f>
        <v>0</v>
      </c>
      <c r="AA94" s="274">
        <f>IF(AND((F94-WEEKDAY(F94,'Sch A. Input'!$ED$56)+7)&lt;E94,F94&lt;&gt;0),"Leaver",IFERROR(H94*(SUMPRODUCT(--((MIN(Z94,900000))&gt;$C$9:$C$12),((MIN(Z94,900000))-$C$9:$C$12),$H$9:$H$12))/MIN(Z94,900000),0))</f>
        <v>0</v>
      </c>
      <c r="AB94" s="274">
        <f>IF(AND((F94-WEEKDAY(F94,'Sch A. Input'!$ED$56)+7)&lt;E94,F94&lt;&gt;0),"Leaver",IF(OR(D94="",D94&gt;$L$11,($L$11-7)&lt;$K$9),0,(E94+1-D94)/7-1))</f>
        <v>0</v>
      </c>
      <c r="AC94" s="275">
        <f>IF(AND((F94-WEEKDAY(F94,'Sch A. Input'!$ED$56)+7)&lt;E94,F94&lt;&gt;0),"Leaver",IFERROR(IF((V94/$AB94*$M$9+W94+G94)&gt;900000,"YES","NO"),0))</f>
        <v>0</v>
      </c>
      <c r="AD94" s="232">
        <f>IF(AND((F94-WEEKDAY(F94,'Sch A. Input'!$ED$56)+7)&lt;E94,F94&lt;&gt;0),"Leaver",IFERROR(IF(AC94="Yes",MIN(1/(H94/X94)*AA94,AA94),(SUMPRODUCT(--((MIN(Z94,900000))&gt;$C$9:$C$12),((MIN(Z94,900000))-$C$9:$C$12),$H$9:$H$12))-((1-(AB94/52))*(SUMPRODUCT(--((MIN(Y94,900000))&gt;$C$9:$C$12),((MIN(Y94,900000))-$C$9:$C$12),$H$9:$H$12)))),0))</f>
        <v>0</v>
      </c>
      <c r="AE94" s="173">
        <f>IF(AND((F94-WEEKDAY(F94,'Sch A. Input'!$ED$56)+7)&lt;E94,F94&lt;&gt;0),"Leaver",IFERROR(AD94/X94,0))</f>
        <v>0</v>
      </c>
      <c r="AF94" s="174">
        <f>IF(AND((F94-WEEKDAY(F94,'Sch A. Input'!$ED$56)+7)&lt;E94,F94&lt;&gt;0),"Leaver",T94-AD94)</f>
        <v>0</v>
      </c>
      <c r="AG94" s="94">
        <f t="shared" si="29"/>
        <v>0</v>
      </c>
      <c r="BK94" s="2"/>
      <c r="BL94" s="2"/>
      <c r="BM94" s="2"/>
      <c r="BN94" s="2"/>
      <c r="BO94" s="2"/>
      <c r="BP94" s="2"/>
      <c r="CI94"/>
      <c r="CJ94"/>
      <c r="CK94"/>
      <c r="CL94"/>
      <c r="CM94"/>
    </row>
    <row r="95" spans="2:91" x14ac:dyDescent="0.25">
      <c r="B95" s="70" t="str">
        <f>IF('Sch A. Input'!B93="","",'Sch A. Input'!B93)</f>
        <v/>
      </c>
      <c r="C95" s="75" t="str">
        <f>IF('Sch A. Input'!C93="","",'Sch A. Input'!C93)</f>
        <v/>
      </c>
      <c r="D95" s="71" t="str">
        <f>IF('Sch A. Input'!D93="","",'Sch A. Input'!D93)</f>
        <v/>
      </c>
      <c r="E95" s="71">
        <f>'Sch A. Input'!E93</f>
        <v>42917</v>
      </c>
      <c r="F95" s="71">
        <f>'Sch A. Input'!F93</f>
        <v>0</v>
      </c>
      <c r="G95" s="231">
        <f>'Sch A. Input'!G93</f>
        <v>0</v>
      </c>
      <c r="H95" s="231">
        <f>+IF('Sch A. Input'!D93="",0,MAX($D$12-G95,0))</f>
        <v>0</v>
      </c>
      <c r="I95" s="233">
        <f>SUMIFS('Sch A. Input'!I93:DX93,'Sch A. Input'!$I$13:$DX$13,$L$11,'Sch A. Input'!$I$14:$DX$14,"Recurring")</f>
        <v>0</v>
      </c>
      <c r="J95" s="233">
        <f>SUMIFS('Sch A. Input'!I93:DX93,'Sch A. Input'!$I$13:$DX$13,$L$11,'Sch A. Input'!$I$14:$DX$14,"One-time")</f>
        <v>0</v>
      </c>
      <c r="K95" s="234">
        <f t="shared" si="17"/>
        <v>0</v>
      </c>
      <c r="L95" s="235">
        <f>SUMIFS('Sch A. Input'!I93:DX93,'Sch A. Input'!$I$14:$DX$14,"Recurring",'Sch A. Input'!$I$13:$DX$13,"&lt;="&amp;'Sch D. Workings'!$L$11)</f>
        <v>0</v>
      </c>
      <c r="M95" s="235">
        <f>SUMIFS('Sch A. Input'!I93:DX93,'Sch A. Input'!$I$14:$DX$14,"One-time",'Sch A. Input'!$I$13:$DX$13,"&lt;="&amp;'Sch D. Workings'!$L$11)</f>
        <v>0</v>
      </c>
      <c r="N95" s="236">
        <f t="shared" si="18"/>
        <v>0</v>
      </c>
      <c r="O95" s="235">
        <f t="shared" si="25"/>
        <v>0</v>
      </c>
      <c r="P95" s="235">
        <f t="shared" si="19"/>
        <v>0</v>
      </c>
      <c r="Q95" s="235">
        <f t="shared" si="26"/>
        <v>0</v>
      </c>
      <c r="R95" s="268">
        <f t="shared" si="30"/>
        <v>0</v>
      </c>
      <c r="S95" s="278">
        <f t="shared" si="27"/>
        <v>0</v>
      </c>
      <c r="T95" s="238">
        <f t="shared" si="31"/>
        <v>0</v>
      </c>
      <c r="U95" s="97">
        <f t="shared" si="28"/>
        <v>0</v>
      </c>
      <c r="V95" s="244">
        <f>IF(AND((F95-WEEKDAY(F95,'Sch A. Input'!$ED$56)+7)&lt;E95,F95&lt;&gt;0),"Leaver",L95-I95)</f>
        <v>0</v>
      </c>
      <c r="W95" s="244">
        <f>IF(AND((F95-WEEKDAY(F95,'Sch A. Input'!$ED$56)+7)&lt;E95,F95&lt;&gt;0),"Leaver",M95-J95)</f>
        <v>0</v>
      </c>
      <c r="X95" s="245">
        <f>IF(AND((F95-WEEKDAY(F95,'Sch A. Input'!$ED$56)+7)&lt;E95,F95&lt;&gt;0),"Leaver",N95-K95)</f>
        <v>0</v>
      </c>
      <c r="Y95" s="245">
        <f>IF(AND((F95-WEEKDAY(F95,'Sch A. Input'!$ED$56)+7)&lt;E95,F95&lt;&gt;0),"Leaver",IFERROR(V95/AB95*52,0))</f>
        <v>0</v>
      </c>
      <c r="Z95" s="245">
        <f>IF(AND((F95-WEEKDAY(F95,'Sch A. Input'!$ED$56)+7)&lt;E95,F95&lt;&gt;0),"Leaver",Y95+W95)</f>
        <v>0</v>
      </c>
      <c r="AA95" s="274">
        <f>IF(AND((F95-WEEKDAY(F95,'Sch A. Input'!$ED$56)+7)&lt;E95,F95&lt;&gt;0),"Leaver",IFERROR(H95*(SUMPRODUCT(--((MIN(Z95,900000))&gt;$C$9:$C$12),((MIN(Z95,900000))-$C$9:$C$12),$H$9:$H$12))/MIN(Z95,900000),0))</f>
        <v>0</v>
      </c>
      <c r="AB95" s="274">
        <f>IF(AND((F95-WEEKDAY(F95,'Sch A. Input'!$ED$56)+7)&lt;E95,F95&lt;&gt;0),"Leaver",IF(OR(D95="",D95&gt;$L$11,($L$11-7)&lt;$K$9),0,(E95+1-D95)/7-1))</f>
        <v>0</v>
      </c>
      <c r="AC95" s="275">
        <f>IF(AND((F95-WEEKDAY(F95,'Sch A. Input'!$ED$56)+7)&lt;E95,F95&lt;&gt;0),"Leaver",IFERROR(IF((V95/$AB95*$M$9+W95+G95)&gt;900000,"YES","NO"),0))</f>
        <v>0</v>
      </c>
      <c r="AD95" s="232">
        <f>IF(AND((F95-WEEKDAY(F95,'Sch A. Input'!$ED$56)+7)&lt;E95,F95&lt;&gt;0),"Leaver",IFERROR(IF(AC95="Yes",MIN(1/(H95/X95)*AA95,AA95),(SUMPRODUCT(--((MIN(Z95,900000))&gt;$C$9:$C$12),((MIN(Z95,900000))-$C$9:$C$12),$H$9:$H$12))-((1-(AB95/52))*(SUMPRODUCT(--((MIN(Y95,900000))&gt;$C$9:$C$12),((MIN(Y95,900000))-$C$9:$C$12),$H$9:$H$12)))),0))</f>
        <v>0</v>
      </c>
      <c r="AE95" s="173">
        <f>IF(AND((F95-WEEKDAY(F95,'Sch A. Input'!$ED$56)+7)&lt;E95,F95&lt;&gt;0),"Leaver",IFERROR(AD95/X95,0))</f>
        <v>0</v>
      </c>
      <c r="AF95" s="174">
        <f>IF(AND((F95-WEEKDAY(F95,'Sch A. Input'!$ED$56)+7)&lt;E95,F95&lt;&gt;0),"Leaver",T95-AD95)</f>
        <v>0</v>
      </c>
      <c r="AG95" s="94">
        <f t="shared" si="29"/>
        <v>0</v>
      </c>
      <c r="BK95" s="2"/>
      <c r="BL95" s="2"/>
      <c r="BM95" s="2"/>
      <c r="BN95" s="2"/>
      <c r="BO95" s="2"/>
      <c r="BP95" s="2"/>
      <c r="CI95"/>
      <c r="CJ95"/>
      <c r="CK95"/>
      <c r="CL95"/>
      <c r="CM95"/>
    </row>
    <row r="96" spans="2:91" x14ac:dyDescent="0.25">
      <c r="B96" s="70" t="str">
        <f>IF('Sch A. Input'!B94="","",'Sch A. Input'!B94)</f>
        <v/>
      </c>
      <c r="C96" s="75" t="str">
        <f>IF('Sch A. Input'!C94="","",'Sch A. Input'!C94)</f>
        <v/>
      </c>
      <c r="D96" s="71" t="str">
        <f>IF('Sch A. Input'!D94="","",'Sch A. Input'!D94)</f>
        <v/>
      </c>
      <c r="E96" s="71">
        <f>'Sch A. Input'!E94</f>
        <v>42917</v>
      </c>
      <c r="F96" s="71">
        <f>'Sch A. Input'!F94</f>
        <v>0</v>
      </c>
      <c r="G96" s="231">
        <f>'Sch A. Input'!G94</f>
        <v>0</v>
      </c>
      <c r="H96" s="231">
        <f>+IF('Sch A. Input'!D94="",0,MAX($D$12-G96,0))</f>
        <v>0</v>
      </c>
      <c r="I96" s="233">
        <f>SUMIFS('Sch A. Input'!I94:DX94,'Sch A. Input'!$I$13:$DX$13,$L$11,'Sch A. Input'!$I$14:$DX$14,"Recurring")</f>
        <v>0</v>
      </c>
      <c r="J96" s="233">
        <f>SUMIFS('Sch A. Input'!I94:DX94,'Sch A. Input'!$I$13:$DX$13,$L$11,'Sch A. Input'!$I$14:$DX$14,"One-time")</f>
        <v>0</v>
      </c>
      <c r="K96" s="234">
        <f t="shared" si="17"/>
        <v>0</v>
      </c>
      <c r="L96" s="235">
        <f>SUMIFS('Sch A. Input'!I94:DX94,'Sch A. Input'!$I$14:$DX$14,"Recurring",'Sch A. Input'!$I$13:$DX$13,"&lt;="&amp;'Sch D. Workings'!$L$11)</f>
        <v>0</v>
      </c>
      <c r="M96" s="235">
        <f>SUMIFS('Sch A. Input'!I94:DX94,'Sch A. Input'!$I$14:$DX$14,"One-time",'Sch A. Input'!$I$13:$DX$13,"&lt;="&amp;'Sch D. Workings'!$L$11)</f>
        <v>0</v>
      </c>
      <c r="N96" s="236">
        <f t="shared" si="18"/>
        <v>0</v>
      </c>
      <c r="O96" s="235">
        <f t="shared" si="25"/>
        <v>0</v>
      </c>
      <c r="P96" s="235">
        <f t="shared" si="19"/>
        <v>0</v>
      </c>
      <c r="Q96" s="235">
        <f t="shared" si="26"/>
        <v>0</v>
      </c>
      <c r="R96" s="268">
        <f t="shared" si="30"/>
        <v>0</v>
      </c>
      <c r="S96" s="278">
        <f t="shared" si="27"/>
        <v>0</v>
      </c>
      <c r="T96" s="238">
        <f t="shared" si="31"/>
        <v>0</v>
      </c>
      <c r="U96" s="97">
        <f t="shared" si="28"/>
        <v>0</v>
      </c>
      <c r="V96" s="244">
        <f>IF(AND((F96-WEEKDAY(F96,'Sch A. Input'!$ED$56)+7)&lt;E96,F96&lt;&gt;0),"Leaver",L96-I96)</f>
        <v>0</v>
      </c>
      <c r="W96" s="244">
        <f>IF(AND((F96-WEEKDAY(F96,'Sch A. Input'!$ED$56)+7)&lt;E96,F96&lt;&gt;0),"Leaver",M96-J96)</f>
        <v>0</v>
      </c>
      <c r="X96" s="245">
        <f>IF(AND((F96-WEEKDAY(F96,'Sch A. Input'!$ED$56)+7)&lt;E96,F96&lt;&gt;0),"Leaver",N96-K96)</f>
        <v>0</v>
      </c>
      <c r="Y96" s="245">
        <f>IF(AND((F96-WEEKDAY(F96,'Sch A. Input'!$ED$56)+7)&lt;E96,F96&lt;&gt;0),"Leaver",IFERROR(V96/AB96*52,0))</f>
        <v>0</v>
      </c>
      <c r="Z96" s="245">
        <f>IF(AND((F96-WEEKDAY(F96,'Sch A. Input'!$ED$56)+7)&lt;E96,F96&lt;&gt;0),"Leaver",Y96+W96)</f>
        <v>0</v>
      </c>
      <c r="AA96" s="274">
        <f>IF(AND((F96-WEEKDAY(F96,'Sch A. Input'!$ED$56)+7)&lt;E96,F96&lt;&gt;0),"Leaver",IFERROR(H96*(SUMPRODUCT(--((MIN(Z96,900000))&gt;$C$9:$C$12),((MIN(Z96,900000))-$C$9:$C$12),$H$9:$H$12))/MIN(Z96,900000),0))</f>
        <v>0</v>
      </c>
      <c r="AB96" s="274">
        <f>IF(AND((F96-WEEKDAY(F96,'Sch A. Input'!$ED$56)+7)&lt;E96,F96&lt;&gt;0),"Leaver",IF(OR(D96="",D96&gt;$L$11,($L$11-7)&lt;$K$9),0,(E96+1-D96)/7-1))</f>
        <v>0</v>
      </c>
      <c r="AC96" s="275">
        <f>IF(AND((F96-WEEKDAY(F96,'Sch A. Input'!$ED$56)+7)&lt;E96,F96&lt;&gt;0),"Leaver",IFERROR(IF((V96/$AB96*$M$9+W96+G96)&gt;900000,"YES","NO"),0))</f>
        <v>0</v>
      </c>
      <c r="AD96" s="232">
        <f>IF(AND((F96-WEEKDAY(F96,'Sch A. Input'!$ED$56)+7)&lt;E96,F96&lt;&gt;0),"Leaver",IFERROR(IF(AC96="Yes",MIN(1/(H96/X96)*AA96,AA96),(SUMPRODUCT(--((MIN(Z96,900000))&gt;$C$9:$C$12),((MIN(Z96,900000))-$C$9:$C$12),$H$9:$H$12))-((1-(AB96/52))*(SUMPRODUCT(--((MIN(Y96,900000))&gt;$C$9:$C$12),((MIN(Y96,900000))-$C$9:$C$12),$H$9:$H$12)))),0))</f>
        <v>0</v>
      </c>
      <c r="AE96" s="173">
        <f>IF(AND((F96-WEEKDAY(F96,'Sch A. Input'!$ED$56)+7)&lt;E96,F96&lt;&gt;0),"Leaver",IFERROR(AD96/X96,0))</f>
        <v>0</v>
      </c>
      <c r="AF96" s="174">
        <f>IF(AND((F96-WEEKDAY(F96,'Sch A. Input'!$ED$56)+7)&lt;E96,F96&lt;&gt;0),"Leaver",T96-AD96)</f>
        <v>0</v>
      </c>
      <c r="AG96" s="94">
        <f t="shared" si="29"/>
        <v>0</v>
      </c>
      <c r="BK96" s="2"/>
      <c r="BL96" s="2"/>
      <c r="BM96" s="2"/>
      <c r="BN96" s="2"/>
      <c r="BO96" s="2"/>
      <c r="BP96" s="2"/>
      <c r="CI96"/>
      <c r="CJ96"/>
      <c r="CK96"/>
      <c r="CL96"/>
      <c r="CM96"/>
    </row>
    <row r="97" spans="2:91" x14ac:dyDescent="0.25">
      <c r="B97" s="70" t="str">
        <f>IF('Sch A. Input'!B95="","",'Sch A. Input'!B95)</f>
        <v/>
      </c>
      <c r="C97" s="75" t="str">
        <f>IF('Sch A. Input'!C95="","",'Sch A. Input'!C95)</f>
        <v/>
      </c>
      <c r="D97" s="71" t="str">
        <f>IF('Sch A. Input'!D95="","",'Sch A. Input'!D95)</f>
        <v/>
      </c>
      <c r="E97" s="71">
        <f>'Sch A. Input'!E95</f>
        <v>42917</v>
      </c>
      <c r="F97" s="71">
        <f>'Sch A. Input'!F95</f>
        <v>0</v>
      </c>
      <c r="G97" s="231">
        <f>'Sch A. Input'!G95</f>
        <v>0</v>
      </c>
      <c r="H97" s="231">
        <f>+IF('Sch A. Input'!D95="",0,MAX($D$12-G97,0))</f>
        <v>0</v>
      </c>
      <c r="I97" s="233">
        <f>SUMIFS('Sch A. Input'!I95:DX95,'Sch A. Input'!$I$13:$DX$13,$L$11,'Sch A. Input'!$I$14:$DX$14,"Recurring")</f>
        <v>0</v>
      </c>
      <c r="J97" s="233">
        <f>SUMIFS('Sch A. Input'!I95:DX95,'Sch A. Input'!$I$13:$DX$13,$L$11,'Sch A. Input'!$I$14:$DX$14,"One-time")</f>
        <v>0</v>
      </c>
      <c r="K97" s="234">
        <f t="shared" si="17"/>
        <v>0</v>
      </c>
      <c r="L97" s="235">
        <f>SUMIFS('Sch A. Input'!I95:DX95,'Sch A. Input'!$I$14:$DX$14,"Recurring",'Sch A. Input'!$I$13:$DX$13,"&lt;="&amp;'Sch D. Workings'!$L$11)</f>
        <v>0</v>
      </c>
      <c r="M97" s="235">
        <f>SUMIFS('Sch A. Input'!I95:DX95,'Sch A. Input'!$I$14:$DX$14,"One-time",'Sch A. Input'!$I$13:$DX$13,"&lt;="&amp;'Sch D. Workings'!$L$11)</f>
        <v>0</v>
      </c>
      <c r="N97" s="236">
        <f t="shared" si="18"/>
        <v>0</v>
      </c>
      <c r="O97" s="235">
        <f t="shared" si="25"/>
        <v>0</v>
      </c>
      <c r="P97" s="235">
        <f t="shared" si="19"/>
        <v>0</v>
      </c>
      <c r="Q97" s="235">
        <f t="shared" si="26"/>
        <v>0</v>
      </c>
      <c r="R97" s="268">
        <f t="shared" si="30"/>
        <v>0</v>
      </c>
      <c r="S97" s="278">
        <f t="shared" si="27"/>
        <v>0</v>
      </c>
      <c r="T97" s="238">
        <f t="shared" si="31"/>
        <v>0</v>
      </c>
      <c r="U97" s="97">
        <f t="shared" si="28"/>
        <v>0</v>
      </c>
      <c r="V97" s="244">
        <f>IF(AND((F97-WEEKDAY(F97,'Sch A. Input'!$ED$56)+7)&lt;E97,F97&lt;&gt;0),"Leaver",L97-I97)</f>
        <v>0</v>
      </c>
      <c r="W97" s="244">
        <f>IF(AND((F97-WEEKDAY(F97,'Sch A. Input'!$ED$56)+7)&lt;E97,F97&lt;&gt;0),"Leaver",M97-J97)</f>
        <v>0</v>
      </c>
      <c r="X97" s="245">
        <f>IF(AND((F97-WEEKDAY(F97,'Sch A. Input'!$ED$56)+7)&lt;E97,F97&lt;&gt;0),"Leaver",N97-K97)</f>
        <v>0</v>
      </c>
      <c r="Y97" s="245">
        <f>IF(AND((F97-WEEKDAY(F97,'Sch A. Input'!$ED$56)+7)&lt;E97,F97&lt;&gt;0),"Leaver",IFERROR(V97/AB97*52,0))</f>
        <v>0</v>
      </c>
      <c r="Z97" s="245">
        <f>IF(AND((F97-WEEKDAY(F97,'Sch A. Input'!$ED$56)+7)&lt;E97,F97&lt;&gt;0),"Leaver",Y97+W97)</f>
        <v>0</v>
      </c>
      <c r="AA97" s="274">
        <f>IF(AND((F97-WEEKDAY(F97,'Sch A. Input'!$ED$56)+7)&lt;E97,F97&lt;&gt;0),"Leaver",IFERROR(H97*(SUMPRODUCT(--((MIN(Z97,900000))&gt;$C$9:$C$12),((MIN(Z97,900000))-$C$9:$C$12),$H$9:$H$12))/MIN(Z97,900000),0))</f>
        <v>0</v>
      </c>
      <c r="AB97" s="274">
        <f>IF(AND((F97-WEEKDAY(F97,'Sch A. Input'!$ED$56)+7)&lt;E97,F97&lt;&gt;0),"Leaver",IF(OR(D97="",D97&gt;$L$11,($L$11-7)&lt;$K$9),0,(E97+1-D97)/7-1))</f>
        <v>0</v>
      </c>
      <c r="AC97" s="275">
        <f>IF(AND((F97-WEEKDAY(F97,'Sch A. Input'!$ED$56)+7)&lt;E97,F97&lt;&gt;0),"Leaver",IFERROR(IF((V97/$AB97*$M$9+W97+G97)&gt;900000,"YES","NO"),0))</f>
        <v>0</v>
      </c>
      <c r="AD97" s="232">
        <f>IF(AND((F97-WEEKDAY(F97,'Sch A. Input'!$ED$56)+7)&lt;E97,F97&lt;&gt;0),"Leaver",IFERROR(IF(AC97="Yes",MIN(1/(H97/X97)*AA97,AA97),(SUMPRODUCT(--((MIN(Z97,900000))&gt;$C$9:$C$12),((MIN(Z97,900000))-$C$9:$C$12),$H$9:$H$12))-((1-(AB97/52))*(SUMPRODUCT(--((MIN(Y97,900000))&gt;$C$9:$C$12),((MIN(Y97,900000))-$C$9:$C$12),$H$9:$H$12)))),0))</f>
        <v>0</v>
      </c>
      <c r="AE97" s="173">
        <f>IF(AND((F97-WEEKDAY(F97,'Sch A. Input'!$ED$56)+7)&lt;E97,F97&lt;&gt;0),"Leaver",IFERROR(AD97/X97,0))</f>
        <v>0</v>
      </c>
      <c r="AF97" s="174">
        <f>IF(AND((F97-WEEKDAY(F97,'Sch A. Input'!$ED$56)+7)&lt;E97,F97&lt;&gt;0),"Leaver",T97-AD97)</f>
        <v>0</v>
      </c>
      <c r="AG97" s="94">
        <f t="shared" si="29"/>
        <v>0</v>
      </c>
      <c r="BK97" s="2"/>
      <c r="BL97" s="2"/>
      <c r="BM97" s="2"/>
      <c r="BN97" s="2"/>
      <c r="BO97" s="2"/>
      <c r="BP97" s="2"/>
      <c r="CI97"/>
      <c r="CJ97"/>
      <c r="CK97"/>
      <c r="CL97"/>
      <c r="CM97"/>
    </row>
    <row r="98" spans="2:91" x14ac:dyDescent="0.25">
      <c r="B98" s="70" t="str">
        <f>IF('Sch A. Input'!B96="","",'Sch A. Input'!B96)</f>
        <v/>
      </c>
      <c r="C98" s="75" t="str">
        <f>IF('Sch A. Input'!C96="","",'Sch A. Input'!C96)</f>
        <v/>
      </c>
      <c r="D98" s="71" t="str">
        <f>IF('Sch A. Input'!D96="","",'Sch A. Input'!D96)</f>
        <v/>
      </c>
      <c r="E98" s="71">
        <f>'Sch A. Input'!E96</f>
        <v>42917</v>
      </c>
      <c r="F98" s="71">
        <f>'Sch A. Input'!F96</f>
        <v>0</v>
      </c>
      <c r="G98" s="231">
        <f>'Sch A. Input'!G96</f>
        <v>0</v>
      </c>
      <c r="H98" s="231">
        <f>+IF('Sch A. Input'!D96="",0,MAX($D$12-G98,0))</f>
        <v>0</v>
      </c>
      <c r="I98" s="233">
        <f>SUMIFS('Sch A. Input'!I96:DX96,'Sch A. Input'!$I$13:$DX$13,$L$11,'Sch A. Input'!$I$14:$DX$14,"Recurring")</f>
        <v>0</v>
      </c>
      <c r="J98" s="233">
        <f>SUMIFS('Sch A. Input'!I96:DX96,'Sch A. Input'!$I$13:$DX$13,$L$11,'Sch A. Input'!$I$14:$DX$14,"One-time")</f>
        <v>0</v>
      </c>
      <c r="K98" s="234">
        <f t="shared" ref="K98:K116" si="32">SUM(I98:J98)</f>
        <v>0</v>
      </c>
      <c r="L98" s="235">
        <f>SUMIFS('Sch A. Input'!I96:DX96,'Sch A. Input'!$I$14:$DX$14,"Recurring",'Sch A. Input'!$I$13:$DX$13,"&lt;="&amp;'Sch D. Workings'!$L$11)</f>
        <v>0</v>
      </c>
      <c r="M98" s="235">
        <f>SUMIFS('Sch A. Input'!I96:DX96,'Sch A. Input'!$I$14:$DX$14,"One-time",'Sch A. Input'!$I$13:$DX$13,"&lt;="&amp;'Sch D. Workings'!$L$11)</f>
        <v>0</v>
      </c>
      <c r="N98" s="236">
        <f t="shared" ref="N98:N116" si="33">SUM(L98:M98)</f>
        <v>0</v>
      </c>
      <c r="O98" s="235">
        <f t="shared" si="25"/>
        <v>0</v>
      </c>
      <c r="P98" s="235">
        <f t="shared" ref="P98:P116" si="34">O98+M98</f>
        <v>0</v>
      </c>
      <c r="Q98" s="235">
        <f t="shared" si="26"/>
        <v>0</v>
      </c>
      <c r="R98" s="268">
        <f t="shared" si="30"/>
        <v>0</v>
      </c>
      <c r="S98" s="278">
        <f t="shared" si="27"/>
        <v>0</v>
      </c>
      <c r="T98" s="238">
        <f t="shared" si="31"/>
        <v>0</v>
      </c>
      <c r="U98" s="97">
        <f t="shared" si="28"/>
        <v>0</v>
      </c>
      <c r="V98" s="244">
        <f>IF(AND((F98-WEEKDAY(F98,'Sch A. Input'!$ED$56)+7)&lt;E98,F98&lt;&gt;0),"Leaver",L98-I98)</f>
        <v>0</v>
      </c>
      <c r="W98" s="244">
        <f>IF(AND((F98-WEEKDAY(F98,'Sch A. Input'!$ED$56)+7)&lt;E98,F98&lt;&gt;0),"Leaver",M98-J98)</f>
        <v>0</v>
      </c>
      <c r="X98" s="245">
        <f>IF(AND((F98-WEEKDAY(F98,'Sch A. Input'!$ED$56)+7)&lt;E98,F98&lt;&gt;0),"Leaver",N98-K98)</f>
        <v>0</v>
      </c>
      <c r="Y98" s="245">
        <f>IF(AND((F98-WEEKDAY(F98,'Sch A. Input'!$ED$56)+7)&lt;E98,F98&lt;&gt;0),"Leaver",IFERROR(V98/AB98*52,0))</f>
        <v>0</v>
      </c>
      <c r="Z98" s="245">
        <f>IF(AND((F98-WEEKDAY(F98,'Sch A. Input'!$ED$56)+7)&lt;E98,F98&lt;&gt;0),"Leaver",Y98+W98)</f>
        <v>0</v>
      </c>
      <c r="AA98" s="274">
        <f>IF(AND((F98-WEEKDAY(F98,'Sch A. Input'!$ED$56)+7)&lt;E98,F98&lt;&gt;0),"Leaver",IFERROR(H98*(SUMPRODUCT(--((MIN(Z98,900000))&gt;$C$9:$C$12),((MIN(Z98,900000))-$C$9:$C$12),$H$9:$H$12))/MIN(Z98,900000),0))</f>
        <v>0</v>
      </c>
      <c r="AB98" s="274">
        <f>IF(AND((F98-WEEKDAY(F98,'Sch A. Input'!$ED$56)+7)&lt;E98,F98&lt;&gt;0),"Leaver",IF(OR(D98="",D98&gt;$L$11,($L$11-7)&lt;$K$9),0,(E98+1-D98)/7-1))</f>
        <v>0</v>
      </c>
      <c r="AC98" s="275">
        <f>IF(AND((F98-WEEKDAY(F98,'Sch A. Input'!$ED$56)+7)&lt;E98,F98&lt;&gt;0),"Leaver",IFERROR(IF((V98/$AB98*$M$9+W98+G98)&gt;900000,"YES","NO"),0))</f>
        <v>0</v>
      </c>
      <c r="AD98" s="232">
        <f>IF(AND((F98-WEEKDAY(F98,'Sch A. Input'!$ED$56)+7)&lt;E98,F98&lt;&gt;0),"Leaver",IFERROR(IF(AC98="Yes",MIN(1/(H98/X98)*AA98,AA98),(SUMPRODUCT(--((MIN(Z98,900000))&gt;$C$9:$C$12),((MIN(Z98,900000))-$C$9:$C$12),$H$9:$H$12))-((1-(AB98/52))*(SUMPRODUCT(--((MIN(Y98,900000))&gt;$C$9:$C$12),((MIN(Y98,900000))-$C$9:$C$12),$H$9:$H$12)))),0))</f>
        <v>0</v>
      </c>
      <c r="AE98" s="173">
        <f>IF(AND((F98-WEEKDAY(F98,'Sch A. Input'!$ED$56)+7)&lt;E98,F98&lt;&gt;0),"Leaver",IFERROR(AD98/X98,0))</f>
        <v>0</v>
      </c>
      <c r="AF98" s="174">
        <f>IF(AND((F98-WEEKDAY(F98,'Sch A. Input'!$ED$56)+7)&lt;E98,F98&lt;&gt;0),"Leaver",T98-AD98)</f>
        <v>0</v>
      </c>
      <c r="AG98" s="94">
        <f t="shared" si="29"/>
        <v>0</v>
      </c>
      <c r="BK98" s="2"/>
      <c r="BL98" s="2"/>
      <c r="BM98" s="2"/>
      <c r="BN98" s="2"/>
      <c r="BO98" s="2"/>
      <c r="BP98" s="2"/>
      <c r="CI98"/>
      <c r="CJ98"/>
      <c r="CK98"/>
      <c r="CL98"/>
      <c r="CM98"/>
    </row>
    <row r="99" spans="2:91" x14ac:dyDescent="0.25">
      <c r="B99" s="70" t="str">
        <f>IF('Sch A. Input'!B97="","",'Sch A. Input'!B97)</f>
        <v/>
      </c>
      <c r="C99" s="75" t="str">
        <f>IF('Sch A. Input'!C97="","",'Sch A. Input'!C97)</f>
        <v/>
      </c>
      <c r="D99" s="71" t="str">
        <f>IF('Sch A. Input'!D97="","",'Sch A. Input'!D97)</f>
        <v/>
      </c>
      <c r="E99" s="71">
        <f>'Sch A. Input'!E97</f>
        <v>42917</v>
      </c>
      <c r="F99" s="71">
        <f>'Sch A. Input'!F97</f>
        <v>0</v>
      </c>
      <c r="G99" s="231">
        <f>'Sch A. Input'!G97</f>
        <v>0</v>
      </c>
      <c r="H99" s="231">
        <f>+IF('Sch A. Input'!D97="",0,MAX($D$12-G99,0))</f>
        <v>0</v>
      </c>
      <c r="I99" s="233">
        <f>SUMIFS('Sch A. Input'!I97:DX97,'Sch A. Input'!$I$13:$DX$13,$L$11,'Sch A. Input'!$I$14:$DX$14,"Recurring")</f>
        <v>0</v>
      </c>
      <c r="J99" s="233">
        <f>SUMIFS('Sch A. Input'!I97:DX97,'Sch A. Input'!$I$13:$DX$13,$L$11,'Sch A. Input'!$I$14:$DX$14,"One-time")</f>
        <v>0</v>
      </c>
      <c r="K99" s="234">
        <f t="shared" si="32"/>
        <v>0</v>
      </c>
      <c r="L99" s="235">
        <f>SUMIFS('Sch A. Input'!I97:DX97,'Sch A. Input'!$I$14:$DX$14,"Recurring",'Sch A. Input'!$I$13:$DX$13,"&lt;="&amp;'Sch D. Workings'!$L$11)</f>
        <v>0</v>
      </c>
      <c r="M99" s="235">
        <f>SUMIFS('Sch A. Input'!I97:DX97,'Sch A. Input'!$I$14:$DX$14,"One-time",'Sch A. Input'!$I$13:$DX$13,"&lt;="&amp;'Sch D. Workings'!$L$11)</f>
        <v>0</v>
      </c>
      <c r="N99" s="236">
        <f t="shared" si="33"/>
        <v>0</v>
      </c>
      <c r="O99" s="235">
        <f t="shared" si="25"/>
        <v>0</v>
      </c>
      <c r="P99" s="235">
        <f t="shared" si="34"/>
        <v>0</v>
      </c>
      <c r="Q99" s="235">
        <f t="shared" si="26"/>
        <v>0</v>
      </c>
      <c r="R99" s="268">
        <f t="shared" si="30"/>
        <v>0</v>
      </c>
      <c r="S99" s="278">
        <f t="shared" si="27"/>
        <v>0</v>
      </c>
      <c r="T99" s="238">
        <f t="shared" si="31"/>
        <v>0</v>
      </c>
      <c r="U99" s="97">
        <f t="shared" si="28"/>
        <v>0</v>
      </c>
      <c r="V99" s="244">
        <f>IF(AND((F99-WEEKDAY(F99,'Sch A. Input'!$ED$56)+7)&lt;E99,F99&lt;&gt;0),"Leaver",L99-I99)</f>
        <v>0</v>
      </c>
      <c r="W99" s="244">
        <f>IF(AND((F99-WEEKDAY(F99,'Sch A. Input'!$ED$56)+7)&lt;E99,F99&lt;&gt;0),"Leaver",M99-J99)</f>
        <v>0</v>
      </c>
      <c r="X99" s="245">
        <f>IF(AND((F99-WEEKDAY(F99,'Sch A. Input'!$ED$56)+7)&lt;E99,F99&lt;&gt;0),"Leaver",N99-K99)</f>
        <v>0</v>
      </c>
      <c r="Y99" s="245">
        <f>IF(AND((F99-WEEKDAY(F99,'Sch A. Input'!$ED$56)+7)&lt;E99,F99&lt;&gt;0),"Leaver",IFERROR(V99/AB99*52,0))</f>
        <v>0</v>
      </c>
      <c r="Z99" s="245">
        <f>IF(AND((F99-WEEKDAY(F99,'Sch A. Input'!$ED$56)+7)&lt;E99,F99&lt;&gt;0),"Leaver",Y99+W99)</f>
        <v>0</v>
      </c>
      <c r="AA99" s="274">
        <f>IF(AND((F99-WEEKDAY(F99,'Sch A. Input'!$ED$56)+7)&lt;E99,F99&lt;&gt;0),"Leaver",IFERROR(H99*(SUMPRODUCT(--((MIN(Z99,900000))&gt;$C$9:$C$12),((MIN(Z99,900000))-$C$9:$C$12),$H$9:$H$12))/MIN(Z99,900000),0))</f>
        <v>0</v>
      </c>
      <c r="AB99" s="274">
        <f>IF(AND((F99-WEEKDAY(F99,'Sch A. Input'!$ED$56)+7)&lt;E99,F99&lt;&gt;0),"Leaver",IF(OR(D99="",D99&gt;$L$11,($L$11-7)&lt;$K$9),0,(E99+1-D99)/7-1))</f>
        <v>0</v>
      </c>
      <c r="AC99" s="275">
        <f>IF(AND((F99-WEEKDAY(F99,'Sch A. Input'!$ED$56)+7)&lt;E99,F99&lt;&gt;0),"Leaver",IFERROR(IF((V99/$AB99*$M$9+W99+G99)&gt;900000,"YES","NO"),0))</f>
        <v>0</v>
      </c>
      <c r="AD99" s="232">
        <f>IF(AND((F99-WEEKDAY(F99,'Sch A. Input'!$ED$56)+7)&lt;E99,F99&lt;&gt;0),"Leaver",IFERROR(IF(AC99="Yes",MIN(1/(H99/X99)*AA99,AA99),(SUMPRODUCT(--((MIN(Z99,900000))&gt;$C$9:$C$12),((MIN(Z99,900000))-$C$9:$C$12),$H$9:$H$12))-((1-(AB99/52))*(SUMPRODUCT(--((MIN(Y99,900000))&gt;$C$9:$C$12),((MIN(Y99,900000))-$C$9:$C$12),$H$9:$H$12)))),0))</f>
        <v>0</v>
      </c>
      <c r="AE99" s="173">
        <f>IF(AND((F99-WEEKDAY(F99,'Sch A. Input'!$ED$56)+7)&lt;E99,F99&lt;&gt;0),"Leaver",IFERROR(AD99/X99,0))</f>
        <v>0</v>
      </c>
      <c r="AF99" s="174">
        <f>IF(AND((F99-WEEKDAY(F99,'Sch A. Input'!$ED$56)+7)&lt;E99,F99&lt;&gt;0),"Leaver",T99-AD99)</f>
        <v>0</v>
      </c>
      <c r="AG99" s="94">
        <f t="shared" si="29"/>
        <v>0</v>
      </c>
      <c r="BK99" s="2"/>
      <c r="BL99" s="2"/>
      <c r="BM99" s="2"/>
      <c r="BN99" s="2"/>
      <c r="BO99" s="2"/>
      <c r="BP99" s="2"/>
      <c r="CI99"/>
      <c r="CJ99"/>
      <c r="CK99"/>
      <c r="CL99"/>
      <c r="CM99"/>
    </row>
    <row r="100" spans="2:91" x14ac:dyDescent="0.25">
      <c r="B100" s="70" t="str">
        <f>IF('Sch A. Input'!B98="","",'Sch A. Input'!B98)</f>
        <v/>
      </c>
      <c r="C100" s="75" t="str">
        <f>IF('Sch A. Input'!C98="","",'Sch A. Input'!C98)</f>
        <v/>
      </c>
      <c r="D100" s="71" t="str">
        <f>IF('Sch A. Input'!D98="","",'Sch A. Input'!D98)</f>
        <v/>
      </c>
      <c r="E100" s="71">
        <f>'Sch A. Input'!E98</f>
        <v>42917</v>
      </c>
      <c r="F100" s="71">
        <f>'Sch A. Input'!F98</f>
        <v>0</v>
      </c>
      <c r="G100" s="231">
        <f>'Sch A. Input'!G98</f>
        <v>0</v>
      </c>
      <c r="H100" s="231">
        <f>+IF('Sch A. Input'!D98="",0,MAX($D$12-G100,0))</f>
        <v>0</v>
      </c>
      <c r="I100" s="233">
        <f>SUMIFS('Sch A. Input'!I98:DX98,'Sch A. Input'!$I$13:$DX$13,$L$11,'Sch A. Input'!$I$14:$DX$14,"Recurring")</f>
        <v>0</v>
      </c>
      <c r="J100" s="233">
        <f>SUMIFS('Sch A. Input'!I98:DX98,'Sch A. Input'!$I$13:$DX$13,$L$11,'Sch A. Input'!$I$14:$DX$14,"One-time")</f>
        <v>0</v>
      </c>
      <c r="K100" s="234">
        <f t="shared" si="32"/>
        <v>0</v>
      </c>
      <c r="L100" s="235">
        <f>SUMIFS('Sch A. Input'!I98:DX98,'Sch A. Input'!$I$14:$DX$14,"Recurring",'Sch A. Input'!$I$13:$DX$13,"&lt;="&amp;'Sch D. Workings'!$L$11)</f>
        <v>0</v>
      </c>
      <c r="M100" s="235">
        <f>SUMIFS('Sch A. Input'!I98:DX98,'Sch A. Input'!$I$14:$DX$14,"One-time",'Sch A. Input'!$I$13:$DX$13,"&lt;="&amp;'Sch D. Workings'!$L$11)</f>
        <v>0</v>
      </c>
      <c r="N100" s="236">
        <f t="shared" si="33"/>
        <v>0</v>
      </c>
      <c r="O100" s="235">
        <f t="shared" si="25"/>
        <v>0</v>
      </c>
      <c r="P100" s="235">
        <f t="shared" si="34"/>
        <v>0</v>
      </c>
      <c r="Q100" s="235">
        <f t="shared" si="26"/>
        <v>0</v>
      </c>
      <c r="R100" s="268">
        <f t="shared" si="30"/>
        <v>0</v>
      </c>
      <c r="S100" s="278">
        <f t="shared" si="27"/>
        <v>0</v>
      </c>
      <c r="T100" s="238">
        <f t="shared" si="31"/>
        <v>0</v>
      </c>
      <c r="U100" s="97">
        <f t="shared" si="28"/>
        <v>0</v>
      </c>
      <c r="V100" s="244">
        <f>IF(AND((F100-WEEKDAY(F100,'Sch A. Input'!$ED$56)+7)&lt;E100,F100&lt;&gt;0),"Leaver",L100-I100)</f>
        <v>0</v>
      </c>
      <c r="W100" s="244">
        <f>IF(AND((F100-WEEKDAY(F100,'Sch A. Input'!$ED$56)+7)&lt;E100,F100&lt;&gt;0),"Leaver",M100-J100)</f>
        <v>0</v>
      </c>
      <c r="X100" s="245">
        <f>IF(AND((F100-WEEKDAY(F100,'Sch A. Input'!$ED$56)+7)&lt;E100,F100&lt;&gt;0),"Leaver",N100-K100)</f>
        <v>0</v>
      </c>
      <c r="Y100" s="245">
        <f>IF(AND((F100-WEEKDAY(F100,'Sch A. Input'!$ED$56)+7)&lt;E100,F100&lt;&gt;0),"Leaver",IFERROR(V100/AB100*52,0))</f>
        <v>0</v>
      </c>
      <c r="Z100" s="245">
        <f>IF(AND((F100-WEEKDAY(F100,'Sch A. Input'!$ED$56)+7)&lt;E100,F100&lt;&gt;0),"Leaver",Y100+W100)</f>
        <v>0</v>
      </c>
      <c r="AA100" s="274">
        <f>IF(AND((F100-WEEKDAY(F100,'Sch A. Input'!$ED$56)+7)&lt;E100,F100&lt;&gt;0),"Leaver",IFERROR(H100*(SUMPRODUCT(--((MIN(Z100,900000))&gt;$C$9:$C$12),((MIN(Z100,900000))-$C$9:$C$12),$H$9:$H$12))/MIN(Z100,900000),0))</f>
        <v>0</v>
      </c>
      <c r="AB100" s="274">
        <f>IF(AND((F100-WEEKDAY(F100,'Sch A. Input'!$ED$56)+7)&lt;E100,F100&lt;&gt;0),"Leaver",IF(OR(D100="",D100&gt;$L$11,($L$11-7)&lt;$K$9),0,(E100+1-D100)/7-1))</f>
        <v>0</v>
      </c>
      <c r="AC100" s="275">
        <f>IF(AND((F100-WEEKDAY(F100,'Sch A. Input'!$ED$56)+7)&lt;E100,F100&lt;&gt;0),"Leaver",IFERROR(IF((V100/$AB100*$M$9+W100+G100)&gt;900000,"YES","NO"),0))</f>
        <v>0</v>
      </c>
      <c r="AD100" s="232">
        <f>IF(AND((F100-WEEKDAY(F100,'Sch A. Input'!$ED$56)+7)&lt;E100,F100&lt;&gt;0),"Leaver",IFERROR(IF(AC100="Yes",MIN(1/(H100/X100)*AA100,AA100),(SUMPRODUCT(--((MIN(Z100,900000))&gt;$C$9:$C$12),((MIN(Z100,900000))-$C$9:$C$12),$H$9:$H$12))-((1-(AB100/52))*(SUMPRODUCT(--((MIN(Y100,900000))&gt;$C$9:$C$12),((MIN(Y100,900000))-$C$9:$C$12),$H$9:$H$12)))),0))</f>
        <v>0</v>
      </c>
      <c r="AE100" s="173">
        <f>IF(AND((F100-WEEKDAY(F100,'Sch A. Input'!$ED$56)+7)&lt;E100,F100&lt;&gt;0),"Leaver",IFERROR(AD100/X100,0))</f>
        <v>0</v>
      </c>
      <c r="AF100" s="174">
        <f>IF(AND((F100-WEEKDAY(F100,'Sch A. Input'!$ED$56)+7)&lt;E100,F100&lt;&gt;0),"Leaver",T100-AD100)</f>
        <v>0</v>
      </c>
      <c r="AG100" s="94">
        <f t="shared" si="29"/>
        <v>0</v>
      </c>
      <c r="BK100" s="2"/>
      <c r="BL100" s="2"/>
      <c r="BM100" s="2"/>
      <c r="BN100" s="2"/>
      <c r="BO100" s="2"/>
      <c r="BP100" s="2"/>
      <c r="CI100"/>
      <c r="CJ100"/>
      <c r="CK100"/>
      <c r="CL100"/>
      <c r="CM100"/>
    </row>
    <row r="101" spans="2:91" x14ac:dyDescent="0.25">
      <c r="B101" s="70" t="str">
        <f>IF('Sch A. Input'!B99="","",'Sch A. Input'!B99)</f>
        <v/>
      </c>
      <c r="C101" s="75" t="str">
        <f>IF('Sch A. Input'!C99="","",'Sch A. Input'!C99)</f>
        <v/>
      </c>
      <c r="D101" s="71" t="str">
        <f>IF('Sch A. Input'!D99="","",'Sch A. Input'!D99)</f>
        <v/>
      </c>
      <c r="E101" s="71">
        <f>'Sch A. Input'!E99</f>
        <v>42917</v>
      </c>
      <c r="F101" s="71">
        <f>'Sch A. Input'!F99</f>
        <v>0</v>
      </c>
      <c r="G101" s="231">
        <f>'Sch A. Input'!G99</f>
        <v>0</v>
      </c>
      <c r="H101" s="231">
        <f>+IF('Sch A. Input'!D99="",0,MAX($D$12-G101,0))</f>
        <v>0</v>
      </c>
      <c r="I101" s="233">
        <f>SUMIFS('Sch A. Input'!I99:DX99,'Sch A. Input'!$I$13:$DX$13,$L$11,'Sch A. Input'!$I$14:$DX$14,"Recurring")</f>
        <v>0</v>
      </c>
      <c r="J101" s="233">
        <f>SUMIFS('Sch A. Input'!I99:DX99,'Sch A. Input'!$I$13:$DX$13,$L$11,'Sch A. Input'!$I$14:$DX$14,"One-time")</f>
        <v>0</v>
      </c>
      <c r="K101" s="234">
        <f t="shared" si="32"/>
        <v>0</v>
      </c>
      <c r="L101" s="235">
        <f>SUMIFS('Sch A. Input'!I99:DX99,'Sch A. Input'!$I$14:$DX$14,"Recurring",'Sch A. Input'!$I$13:$DX$13,"&lt;="&amp;'Sch D. Workings'!$L$11)</f>
        <v>0</v>
      </c>
      <c r="M101" s="235">
        <f>SUMIFS('Sch A. Input'!I99:DX99,'Sch A. Input'!$I$14:$DX$14,"One-time",'Sch A. Input'!$I$13:$DX$13,"&lt;="&amp;'Sch D. Workings'!$L$11)</f>
        <v>0</v>
      </c>
      <c r="N101" s="236">
        <f t="shared" si="33"/>
        <v>0</v>
      </c>
      <c r="O101" s="235">
        <f t="shared" si="25"/>
        <v>0</v>
      </c>
      <c r="P101" s="235">
        <f t="shared" si="34"/>
        <v>0</v>
      </c>
      <c r="Q101" s="235">
        <f t="shared" si="26"/>
        <v>0</v>
      </c>
      <c r="R101" s="268">
        <f t="shared" si="30"/>
        <v>0</v>
      </c>
      <c r="S101" s="278">
        <f t="shared" si="27"/>
        <v>0</v>
      </c>
      <c r="T101" s="238">
        <f t="shared" si="31"/>
        <v>0</v>
      </c>
      <c r="U101" s="97">
        <f t="shared" si="28"/>
        <v>0</v>
      </c>
      <c r="V101" s="244">
        <f>IF(AND((F101-WEEKDAY(F101,'Sch A. Input'!$ED$56)+7)&lt;E101,F101&lt;&gt;0),"Leaver",L101-I101)</f>
        <v>0</v>
      </c>
      <c r="W101" s="244">
        <f>IF(AND((F101-WEEKDAY(F101,'Sch A. Input'!$ED$56)+7)&lt;E101,F101&lt;&gt;0),"Leaver",M101-J101)</f>
        <v>0</v>
      </c>
      <c r="X101" s="245">
        <f>IF(AND((F101-WEEKDAY(F101,'Sch A. Input'!$ED$56)+7)&lt;E101,F101&lt;&gt;0),"Leaver",N101-K101)</f>
        <v>0</v>
      </c>
      <c r="Y101" s="245">
        <f>IF(AND((F101-WEEKDAY(F101,'Sch A. Input'!$ED$56)+7)&lt;E101,F101&lt;&gt;0),"Leaver",IFERROR(V101/AB101*52,0))</f>
        <v>0</v>
      </c>
      <c r="Z101" s="245">
        <f>IF(AND((F101-WEEKDAY(F101,'Sch A. Input'!$ED$56)+7)&lt;E101,F101&lt;&gt;0),"Leaver",Y101+W101)</f>
        <v>0</v>
      </c>
      <c r="AA101" s="274">
        <f>IF(AND((F101-WEEKDAY(F101,'Sch A. Input'!$ED$56)+7)&lt;E101,F101&lt;&gt;0),"Leaver",IFERROR(H101*(SUMPRODUCT(--((MIN(Z101,900000))&gt;$C$9:$C$12),((MIN(Z101,900000))-$C$9:$C$12),$H$9:$H$12))/MIN(Z101,900000),0))</f>
        <v>0</v>
      </c>
      <c r="AB101" s="274">
        <f>IF(AND((F101-WEEKDAY(F101,'Sch A. Input'!$ED$56)+7)&lt;E101,F101&lt;&gt;0),"Leaver",IF(OR(D101="",D101&gt;$L$11,($L$11-7)&lt;$K$9),0,(E101+1-D101)/7-1))</f>
        <v>0</v>
      </c>
      <c r="AC101" s="275">
        <f>IF(AND((F101-WEEKDAY(F101,'Sch A. Input'!$ED$56)+7)&lt;E101,F101&lt;&gt;0),"Leaver",IFERROR(IF((V101/$AB101*$M$9+W101+G101)&gt;900000,"YES","NO"),0))</f>
        <v>0</v>
      </c>
      <c r="AD101" s="232">
        <f>IF(AND((F101-WEEKDAY(F101,'Sch A. Input'!$ED$56)+7)&lt;E101,F101&lt;&gt;0),"Leaver",IFERROR(IF(AC101="Yes",MIN(1/(H101/X101)*AA101,AA101),(SUMPRODUCT(--((MIN(Z101,900000))&gt;$C$9:$C$12),((MIN(Z101,900000))-$C$9:$C$12),$H$9:$H$12))-((1-(AB101/52))*(SUMPRODUCT(--((MIN(Y101,900000))&gt;$C$9:$C$12),((MIN(Y101,900000))-$C$9:$C$12),$H$9:$H$12)))),0))</f>
        <v>0</v>
      </c>
      <c r="AE101" s="173">
        <f>IF(AND((F101-WEEKDAY(F101,'Sch A. Input'!$ED$56)+7)&lt;E101,F101&lt;&gt;0),"Leaver",IFERROR(AD101/X101,0))</f>
        <v>0</v>
      </c>
      <c r="AF101" s="174">
        <f>IF(AND((F101-WEEKDAY(F101,'Sch A. Input'!$ED$56)+7)&lt;E101,F101&lt;&gt;0),"Leaver",T101-AD101)</f>
        <v>0</v>
      </c>
      <c r="AG101" s="94">
        <f t="shared" si="29"/>
        <v>0</v>
      </c>
      <c r="BK101" s="2"/>
      <c r="BL101" s="2"/>
      <c r="BM101" s="2"/>
      <c r="BN101" s="2"/>
      <c r="BO101" s="2"/>
      <c r="BP101" s="2"/>
      <c r="CI101"/>
      <c r="CJ101"/>
      <c r="CK101"/>
      <c r="CL101"/>
      <c r="CM101"/>
    </row>
    <row r="102" spans="2:91" x14ac:dyDescent="0.25">
      <c r="B102" s="70" t="str">
        <f>IF('Sch A. Input'!B100="","",'Sch A. Input'!B100)</f>
        <v/>
      </c>
      <c r="C102" s="75" t="str">
        <f>IF('Sch A. Input'!C100="","",'Sch A. Input'!C100)</f>
        <v/>
      </c>
      <c r="D102" s="71" t="str">
        <f>IF('Sch A. Input'!D100="","",'Sch A. Input'!D100)</f>
        <v/>
      </c>
      <c r="E102" s="71">
        <f>'Sch A. Input'!E100</f>
        <v>42917</v>
      </c>
      <c r="F102" s="71">
        <f>'Sch A. Input'!F100</f>
        <v>0</v>
      </c>
      <c r="G102" s="231">
        <f>'Sch A. Input'!G100</f>
        <v>0</v>
      </c>
      <c r="H102" s="231">
        <f>+IF('Sch A. Input'!D100="",0,MAX($D$12-G102,0))</f>
        <v>0</v>
      </c>
      <c r="I102" s="233">
        <f>SUMIFS('Sch A. Input'!I100:DX100,'Sch A. Input'!$I$13:$DX$13,$L$11,'Sch A. Input'!$I$14:$DX$14,"Recurring")</f>
        <v>0</v>
      </c>
      <c r="J102" s="233">
        <f>SUMIFS('Sch A. Input'!I100:DX100,'Sch A. Input'!$I$13:$DX$13,$L$11,'Sch A. Input'!$I$14:$DX$14,"One-time")</f>
        <v>0</v>
      </c>
      <c r="K102" s="234">
        <f t="shared" si="32"/>
        <v>0</v>
      </c>
      <c r="L102" s="235">
        <f>SUMIFS('Sch A. Input'!I100:DX100,'Sch A. Input'!$I$14:$DX$14,"Recurring",'Sch A. Input'!$I$13:$DX$13,"&lt;="&amp;'Sch D. Workings'!$L$11)</f>
        <v>0</v>
      </c>
      <c r="M102" s="235">
        <f>SUMIFS('Sch A. Input'!I100:DX100,'Sch A. Input'!$I$14:$DX$14,"One-time",'Sch A. Input'!$I$13:$DX$13,"&lt;="&amp;'Sch D. Workings'!$L$11)</f>
        <v>0</v>
      </c>
      <c r="N102" s="236">
        <f t="shared" si="33"/>
        <v>0</v>
      </c>
      <c r="O102" s="235">
        <f t="shared" si="25"/>
        <v>0</v>
      </c>
      <c r="P102" s="235">
        <f t="shared" si="34"/>
        <v>0</v>
      </c>
      <c r="Q102" s="235">
        <f t="shared" si="26"/>
        <v>0</v>
      </c>
      <c r="R102" s="268">
        <f t="shared" si="30"/>
        <v>0</v>
      </c>
      <c r="S102" s="278">
        <f t="shared" si="27"/>
        <v>0</v>
      </c>
      <c r="T102" s="238">
        <f t="shared" si="31"/>
        <v>0</v>
      </c>
      <c r="U102" s="97">
        <f t="shared" si="28"/>
        <v>0</v>
      </c>
      <c r="V102" s="244">
        <f>IF(AND((F102-WEEKDAY(F102,'Sch A. Input'!$ED$56)+7)&lt;E102,F102&lt;&gt;0),"Leaver",L102-I102)</f>
        <v>0</v>
      </c>
      <c r="W102" s="244">
        <f>IF(AND((F102-WEEKDAY(F102,'Sch A. Input'!$ED$56)+7)&lt;E102,F102&lt;&gt;0),"Leaver",M102-J102)</f>
        <v>0</v>
      </c>
      <c r="X102" s="245">
        <f>IF(AND((F102-WEEKDAY(F102,'Sch A. Input'!$ED$56)+7)&lt;E102,F102&lt;&gt;0),"Leaver",N102-K102)</f>
        <v>0</v>
      </c>
      <c r="Y102" s="245">
        <f>IF(AND((F102-WEEKDAY(F102,'Sch A. Input'!$ED$56)+7)&lt;E102,F102&lt;&gt;0),"Leaver",IFERROR(V102/AB102*52,0))</f>
        <v>0</v>
      </c>
      <c r="Z102" s="245">
        <f>IF(AND((F102-WEEKDAY(F102,'Sch A. Input'!$ED$56)+7)&lt;E102,F102&lt;&gt;0),"Leaver",Y102+W102)</f>
        <v>0</v>
      </c>
      <c r="AA102" s="274">
        <f>IF(AND((F102-WEEKDAY(F102,'Sch A. Input'!$ED$56)+7)&lt;E102,F102&lt;&gt;0),"Leaver",IFERROR(H102*(SUMPRODUCT(--((MIN(Z102,900000))&gt;$C$9:$C$12),((MIN(Z102,900000))-$C$9:$C$12),$H$9:$H$12))/MIN(Z102,900000),0))</f>
        <v>0</v>
      </c>
      <c r="AB102" s="274">
        <f>IF(AND((F102-WEEKDAY(F102,'Sch A. Input'!$ED$56)+7)&lt;E102,F102&lt;&gt;0),"Leaver",IF(OR(D102="",D102&gt;$L$11,($L$11-7)&lt;$K$9),0,(E102+1-D102)/7-1))</f>
        <v>0</v>
      </c>
      <c r="AC102" s="275">
        <f>IF(AND((F102-WEEKDAY(F102,'Sch A. Input'!$ED$56)+7)&lt;E102,F102&lt;&gt;0),"Leaver",IFERROR(IF((V102/$AB102*$M$9+W102+G102)&gt;900000,"YES","NO"),0))</f>
        <v>0</v>
      </c>
      <c r="AD102" s="232">
        <f>IF(AND((F102-WEEKDAY(F102,'Sch A. Input'!$ED$56)+7)&lt;E102,F102&lt;&gt;0),"Leaver",IFERROR(IF(AC102="Yes",MIN(1/(H102/X102)*AA102,AA102),(SUMPRODUCT(--((MIN(Z102,900000))&gt;$C$9:$C$12),((MIN(Z102,900000))-$C$9:$C$12),$H$9:$H$12))-((1-(AB102/52))*(SUMPRODUCT(--((MIN(Y102,900000))&gt;$C$9:$C$12),((MIN(Y102,900000))-$C$9:$C$12),$H$9:$H$12)))),0))</f>
        <v>0</v>
      </c>
      <c r="AE102" s="173">
        <f>IF(AND((F102-WEEKDAY(F102,'Sch A. Input'!$ED$56)+7)&lt;E102,F102&lt;&gt;0),"Leaver",IFERROR(AD102/X102,0))</f>
        <v>0</v>
      </c>
      <c r="AF102" s="174">
        <f>IF(AND((F102-WEEKDAY(F102,'Sch A. Input'!$ED$56)+7)&lt;E102,F102&lt;&gt;0),"Leaver",T102-AD102)</f>
        <v>0</v>
      </c>
      <c r="AG102" s="94">
        <f t="shared" si="29"/>
        <v>0</v>
      </c>
      <c r="BK102" s="2"/>
      <c r="BL102" s="2"/>
      <c r="BM102" s="2"/>
      <c r="BN102" s="2"/>
      <c r="BO102" s="2"/>
      <c r="BP102" s="2"/>
      <c r="CI102"/>
      <c r="CJ102"/>
      <c r="CK102"/>
      <c r="CL102"/>
      <c r="CM102"/>
    </row>
    <row r="103" spans="2:91" x14ac:dyDescent="0.25">
      <c r="B103" s="70" t="str">
        <f>IF('Sch A. Input'!B101="","",'Sch A. Input'!B101)</f>
        <v/>
      </c>
      <c r="C103" s="75" t="str">
        <f>IF('Sch A. Input'!C101="","",'Sch A. Input'!C101)</f>
        <v/>
      </c>
      <c r="D103" s="71" t="str">
        <f>IF('Sch A. Input'!D101="","",'Sch A. Input'!D101)</f>
        <v/>
      </c>
      <c r="E103" s="71">
        <f>'Sch A. Input'!E101</f>
        <v>42917</v>
      </c>
      <c r="F103" s="71">
        <f>'Sch A. Input'!F101</f>
        <v>0</v>
      </c>
      <c r="G103" s="231">
        <f>'Sch A. Input'!G101</f>
        <v>0</v>
      </c>
      <c r="H103" s="231">
        <f>+IF('Sch A. Input'!D101="",0,MAX($D$12-G103,0))</f>
        <v>0</v>
      </c>
      <c r="I103" s="233">
        <f>SUMIFS('Sch A. Input'!I101:DX101,'Sch A. Input'!$I$13:$DX$13,$L$11,'Sch A. Input'!$I$14:$DX$14,"Recurring")</f>
        <v>0</v>
      </c>
      <c r="J103" s="233">
        <f>SUMIFS('Sch A. Input'!I101:DX101,'Sch A. Input'!$I$13:$DX$13,$L$11,'Sch A. Input'!$I$14:$DX$14,"One-time")</f>
        <v>0</v>
      </c>
      <c r="K103" s="234">
        <f t="shared" si="32"/>
        <v>0</v>
      </c>
      <c r="L103" s="235">
        <f>SUMIFS('Sch A. Input'!I101:DX101,'Sch A. Input'!$I$14:$DX$14,"Recurring",'Sch A. Input'!$I$13:$DX$13,"&lt;="&amp;'Sch D. Workings'!$L$11)</f>
        <v>0</v>
      </c>
      <c r="M103" s="235">
        <f>SUMIFS('Sch A. Input'!I101:DX101,'Sch A. Input'!$I$14:$DX$14,"One-time",'Sch A. Input'!$I$13:$DX$13,"&lt;="&amp;'Sch D. Workings'!$L$11)</f>
        <v>0</v>
      </c>
      <c r="N103" s="236">
        <f t="shared" si="33"/>
        <v>0</v>
      </c>
      <c r="O103" s="235">
        <f t="shared" si="25"/>
        <v>0</v>
      </c>
      <c r="P103" s="235">
        <f t="shared" si="34"/>
        <v>0</v>
      </c>
      <c r="Q103" s="235">
        <f t="shared" si="26"/>
        <v>0</v>
      </c>
      <c r="R103" s="268">
        <f t="shared" si="30"/>
        <v>0</v>
      </c>
      <c r="S103" s="278">
        <f t="shared" si="27"/>
        <v>0</v>
      </c>
      <c r="T103" s="238">
        <f t="shared" si="31"/>
        <v>0</v>
      </c>
      <c r="U103" s="97">
        <f t="shared" si="28"/>
        <v>0</v>
      </c>
      <c r="V103" s="244">
        <f>IF(AND((F103-WEEKDAY(F103,'Sch A. Input'!$ED$56)+7)&lt;E103,F103&lt;&gt;0),"Leaver",L103-I103)</f>
        <v>0</v>
      </c>
      <c r="W103" s="244">
        <f>IF(AND((F103-WEEKDAY(F103,'Sch A. Input'!$ED$56)+7)&lt;E103,F103&lt;&gt;0),"Leaver",M103-J103)</f>
        <v>0</v>
      </c>
      <c r="X103" s="245">
        <f>IF(AND((F103-WEEKDAY(F103,'Sch A. Input'!$ED$56)+7)&lt;E103,F103&lt;&gt;0),"Leaver",N103-K103)</f>
        <v>0</v>
      </c>
      <c r="Y103" s="245">
        <f>IF(AND((F103-WEEKDAY(F103,'Sch A. Input'!$ED$56)+7)&lt;E103,F103&lt;&gt;0),"Leaver",IFERROR(V103/AB103*52,0))</f>
        <v>0</v>
      </c>
      <c r="Z103" s="245">
        <f>IF(AND((F103-WEEKDAY(F103,'Sch A. Input'!$ED$56)+7)&lt;E103,F103&lt;&gt;0),"Leaver",Y103+W103)</f>
        <v>0</v>
      </c>
      <c r="AA103" s="274">
        <f>IF(AND((F103-WEEKDAY(F103,'Sch A. Input'!$ED$56)+7)&lt;E103,F103&lt;&gt;0),"Leaver",IFERROR(H103*(SUMPRODUCT(--((MIN(Z103,900000))&gt;$C$9:$C$12),((MIN(Z103,900000))-$C$9:$C$12),$H$9:$H$12))/MIN(Z103,900000),0))</f>
        <v>0</v>
      </c>
      <c r="AB103" s="274">
        <f>IF(AND((F103-WEEKDAY(F103,'Sch A. Input'!$ED$56)+7)&lt;E103,F103&lt;&gt;0),"Leaver",IF(OR(D103="",D103&gt;$L$11,($L$11-7)&lt;$K$9),0,(E103+1-D103)/7-1))</f>
        <v>0</v>
      </c>
      <c r="AC103" s="275">
        <f>IF(AND((F103-WEEKDAY(F103,'Sch A. Input'!$ED$56)+7)&lt;E103,F103&lt;&gt;0),"Leaver",IFERROR(IF((V103/$AB103*$M$9+W103+G103)&gt;900000,"YES","NO"),0))</f>
        <v>0</v>
      </c>
      <c r="AD103" s="232">
        <f>IF(AND((F103-WEEKDAY(F103,'Sch A. Input'!$ED$56)+7)&lt;E103,F103&lt;&gt;0),"Leaver",IFERROR(IF(AC103="Yes",MIN(1/(H103/X103)*AA103,AA103),(SUMPRODUCT(--((MIN(Z103,900000))&gt;$C$9:$C$12),((MIN(Z103,900000))-$C$9:$C$12),$H$9:$H$12))-((1-(AB103/52))*(SUMPRODUCT(--((MIN(Y103,900000))&gt;$C$9:$C$12),((MIN(Y103,900000))-$C$9:$C$12),$H$9:$H$12)))),0))</f>
        <v>0</v>
      </c>
      <c r="AE103" s="173">
        <f>IF(AND((F103-WEEKDAY(F103,'Sch A. Input'!$ED$56)+7)&lt;E103,F103&lt;&gt;0),"Leaver",IFERROR(AD103/X103,0))</f>
        <v>0</v>
      </c>
      <c r="AF103" s="174">
        <f>IF(AND((F103-WEEKDAY(F103,'Sch A. Input'!$ED$56)+7)&lt;E103,F103&lt;&gt;0),"Leaver",T103-AD103)</f>
        <v>0</v>
      </c>
      <c r="AG103" s="94">
        <f t="shared" si="29"/>
        <v>0</v>
      </c>
      <c r="BK103" s="2"/>
      <c r="BL103" s="2"/>
      <c r="BM103" s="2"/>
      <c r="BN103" s="2"/>
      <c r="BO103" s="2"/>
      <c r="BP103" s="2"/>
      <c r="CI103"/>
      <c r="CJ103"/>
      <c r="CK103"/>
      <c r="CL103"/>
      <c r="CM103"/>
    </row>
    <row r="104" spans="2:91" x14ac:dyDescent="0.25">
      <c r="B104" s="70" t="str">
        <f>IF('Sch A. Input'!B102="","",'Sch A. Input'!B102)</f>
        <v/>
      </c>
      <c r="C104" s="75" t="str">
        <f>IF('Sch A. Input'!C102="","",'Sch A. Input'!C102)</f>
        <v/>
      </c>
      <c r="D104" s="71" t="str">
        <f>IF('Sch A. Input'!D102="","",'Sch A. Input'!D102)</f>
        <v/>
      </c>
      <c r="E104" s="71">
        <f>'Sch A. Input'!E102</f>
        <v>42917</v>
      </c>
      <c r="F104" s="71">
        <f>'Sch A. Input'!F102</f>
        <v>0</v>
      </c>
      <c r="G104" s="231">
        <f>'Sch A. Input'!G102</f>
        <v>0</v>
      </c>
      <c r="H104" s="231">
        <f>+IF('Sch A. Input'!D102="",0,MAX($D$12-G104,0))</f>
        <v>0</v>
      </c>
      <c r="I104" s="233">
        <f>SUMIFS('Sch A. Input'!I102:DX102,'Sch A. Input'!$I$13:$DX$13,$L$11,'Sch A. Input'!$I$14:$DX$14,"Recurring")</f>
        <v>0</v>
      </c>
      <c r="J104" s="233">
        <f>SUMIFS('Sch A. Input'!I102:DX102,'Sch A. Input'!$I$13:$DX$13,$L$11,'Sch A. Input'!$I$14:$DX$14,"One-time")</f>
        <v>0</v>
      </c>
      <c r="K104" s="234">
        <f t="shared" si="32"/>
        <v>0</v>
      </c>
      <c r="L104" s="235">
        <f>SUMIFS('Sch A. Input'!I102:DX102,'Sch A. Input'!$I$14:$DX$14,"Recurring",'Sch A. Input'!$I$13:$DX$13,"&lt;="&amp;'Sch D. Workings'!$L$11)</f>
        <v>0</v>
      </c>
      <c r="M104" s="235">
        <f>SUMIFS('Sch A. Input'!I102:DX102,'Sch A. Input'!$I$14:$DX$14,"One-time",'Sch A. Input'!$I$13:$DX$13,"&lt;="&amp;'Sch D. Workings'!$L$11)</f>
        <v>0</v>
      </c>
      <c r="N104" s="236">
        <f t="shared" si="33"/>
        <v>0</v>
      </c>
      <c r="O104" s="235">
        <f t="shared" si="25"/>
        <v>0</v>
      </c>
      <c r="P104" s="235">
        <f t="shared" si="34"/>
        <v>0</v>
      </c>
      <c r="Q104" s="235">
        <f t="shared" si="26"/>
        <v>0</v>
      </c>
      <c r="R104" s="268">
        <f t="shared" si="30"/>
        <v>0</v>
      </c>
      <c r="S104" s="278">
        <f t="shared" si="27"/>
        <v>0</v>
      </c>
      <c r="T104" s="238">
        <f t="shared" si="31"/>
        <v>0</v>
      </c>
      <c r="U104" s="97">
        <f t="shared" si="28"/>
        <v>0</v>
      </c>
      <c r="V104" s="244">
        <f>IF(AND((F104-WEEKDAY(F104,'Sch A. Input'!$ED$56)+7)&lt;E104,F104&lt;&gt;0),"Leaver",L104-I104)</f>
        <v>0</v>
      </c>
      <c r="W104" s="244">
        <f>IF(AND((F104-WEEKDAY(F104,'Sch A. Input'!$ED$56)+7)&lt;E104,F104&lt;&gt;0),"Leaver",M104-J104)</f>
        <v>0</v>
      </c>
      <c r="X104" s="245">
        <f>IF(AND((F104-WEEKDAY(F104,'Sch A. Input'!$ED$56)+7)&lt;E104,F104&lt;&gt;0),"Leaver",N104-K104)</f>
        <v>0</v>
      </c>
      <c r="Y104" s="245">
        <f>IF(AND((F104-WEEKDAY(F104,'Sch A. Input'!$ED$56)+7)&lt;E104,F104&lt;&gt;0),"Leaver",IFERROR(V104/AB104*52,0))</f>
        <v>0</v>
      </c>
      <c r="Z104" s="245">
        <f>IF(AND((F104-WEEKDAY(F104,'Sch A. Input'!$ED$56)+7)&lt;E104,F104&lt;&gt;0),"Leaver",Y104+W104)</f>
        <v>0</v>
      </c>
      <c r="AA104" s="274">
        <f>IF(AND((F104-WEEKDAY(F104,'Sch A. Input'!$ED$56)+7)&lt;E104,F104&lt;&gt;0),"Leaver",IFERROR(H104*(SUMPRODUCT(--((MIN(Z104,900000))&gt;$C$9:$C$12),((MIN(Z104,900000))-$C$9:$C$12),$H$9:$H$12))/MIN(Z104,900000),0))</f>
        <v>0</v>
      </c>
      <c r="AB104" s="274">
        <f>IF(AND((F104-WEEKDAY(F104,'Sch A. Input'!$ED$56)+7)&lt;E104,F104&lt;&gt;0),"Leaver",IF(OR(D104="",D104&gt;$L$11,($L$11-7)&lt;$K$9),0,(E104+1-D104)/7-1))</f>
        <v>0</v>
      </c>
      <c r="AC104" s="275">
        <f>IF(AND((F104-WEEKDAY(F104,'Sch A. Input'!$ED$56)+7)&lt;E104,F104&lt;&gt;0),"Leaver",IFERROR(IF((V104/$AB104*$M$9+W104+G104)&gt;900000,"YES","NO"),0))</f>
        <v>0</v>
      </c>
      <c r="AD104" s="232">
        <f>IF(AND((F104-WEEKDAY(F104,'Sch A. Input'!$ED$56)+7)&lt;E104,F104&lt;&gt;0),"Leaver",IFERROR(IF(AC104="Yes",MIN(1/(H104/X104)*AA104,AA104),(SUMPRODUCT(--((MIN(Z104,900000))&gt;$C$9:$C$12),((MIN(Z104,900000))-$C$9:$C$12),$H$9:$H$12))-((1-(AB104/52))*(SUMPRODUCT(--((MIN(Y104,900000))&gt;$C$9:$C$12),((MIN(Y104,900000))-$C$9:$C$12),$H$9:$H$12)))),0))</f>
        <v>0</v>
      </c>
      <c r="AE104" s="173">
        <f>IF(AND((F104-WEEKDAY(F104,'Sch A. Input'!$ED$56)+7)&lt;E104,F104&lt;&gt;0),"Leaver",IFERROR(AD104/X104,0))</f>
        <v>0</v>
      </c>
      <c r="AF104" s="174">
        <f>IF(AND((F104-WEEKDAY(F104,'Sch A. Input'!$ED$56)+7)&lt;E104,F104&lt;&gt;0),"Leaver",T104-AD104)</f>
        <v>0</v>
      </c>
      <c r="AG104" s="94">
        <f t="shared" si="29"/>
        <v>0</v>
      </c>
      <c r="BK104" s="2"/>
      <c r="BL104" s="2"/>
      <c r="BM104" s="2"/>
      <c r="BN104" s="2"/>
      <c r="BO104" s="2"/>
      <c r="BP104" s="2"/>
      <c r="CI104"/>
      <c r="CJ104"/>
      <c r="CK104"/>
      <c r="CL104"/>
      <c r="CM104"/>
    </row>
    <row r="105" spans="2:91" x14ac:dyDescent="0.25">
      <c r="B105" s="70" t="str">
        <f>IF('Sch A. Input'!B103="","",'Sch A. Input'!B103)</f>
        <v/>
      </c>
      <c r="C105" s="75" t="str">
        <f>IF('Sch A. Input'!C103="","",'Sch A. Input'!C103)</f>
        <v/>
      </c>
      <c r="D105" s="71" t="str">
        <f>IF('Sch A. Input'!D103="","",'Sch A. Input'!D103)</f>
        <v/>
      </c>
      <c r="E105" s="71">
        <f>'Sch A. Input'!E103</f>
        <v>42917</v>
      </c>
      <c r="F105" s="71">
        <f>'Sch A. Input'!F103</f>
        <v>0</v>
      </c>
      <c r="G105" s="231">
        <f>'Sch A. Input'!G103</f>
        <v>0</v>
      </c>
      <c r="H105" s="231">
        <f>+IF('Sch A. Input'!D103="",0,MAX($D$12-G105,0))</f>
        <v>0</v>
      </c>
      <c r="I105" s="233">
        <f>SUMIFS('Sch A. Input'!I103:DX103,'Sch A. Input'!$I$13:$DX$13,$L$11,'Sch A. Input'!$I$14:$DX$14,"Recurring")</f>
        <v>0</v>
      </c>
      <c r="J105" s="233">
        <f>SUMIFS('Sch A. Input'!I103:DX103,'Sch A. Input'!$I$13:$DX$13,$L$11,'Sch A. Input'!$I$14:$DX$14,"One-time")</f>
        <v>0</v>
      </c>
      <c r="K105" s="234">
        <f t="shared" si="32"/>
        <v>0</v>
      </c>
      <c r="L105" s="235">
        <f>SUMIFS('Sch A. Input'!I103:DX103,'Sch A. Input'!$I$14:$DX$14,"Recurring",'Sch A. Input'!$I$13:$DX$13,"&lt;="&amp;'Sch D. Workings'!$L$11)</f>
        <v>0</v>
      </c>
      <c r="M105" s="235">
        <f>SUMIFS('Sch A. Input'!I103:DX103,'Sch A. Input'!$I$14:$DX$14,"One-time",'Sch A. Input'!$I$13:$DX$13,"&lt;="&amp;'Sch D. Workings'!$L$11)</f>
        <v>0</v>
      </c>
      <c r="N105" s="236">
        <f t="shared" si="33"/>
        <v>0</v>
      </c>
      <c r="O105" s="235">
        <f t="shared" si="25"/>
        <v>0</v>
      </c>
      <c r="P105" s="235">
        <f t="shared" si="34"/>
        <v>0</v>
      </c>
      <c r="Q105" s="235">
        <f t="shared" si="26"/>
        <v>0</v>
      </c>
      <c r="R105" s="268">
        <f t="shared" si="30"/>
        <v>0</v>
      </c>
      <c r="S105" s="278">
        <f t="shared" si="27"/>
        <v>0</v>
      </c>
      <c r="T105" s="238">
        <f t="shared" si="31"/>
        <v>0</v>
      </c>
      <c r="U105" s="97">
        <f t="shared" si="28"/>
        <v>0</v>
      </c>
      <c r="V105" s="244">
        <f>IF(AND((F105-WEEKDAY(F105,'Sch A. Input'!$ED$56)+7)&lt;E105,F105&lt;&gt;0),"Leaver",L105-I105)</f>
        <v>0</v>
      </c>
      <c r="W105" s="244">
        <f>IF(AND((F105-WEEKDAY(F105,'Sch A. Input'!$ED$56)+7)&lt;E105,F105&lt;&gt;0),"Leaver",M105-J105)</f>
        <v>0</v>
      </c>
      <c r="X105" s="245">
        <f>IF(AND((F105-WEEKDAY(F105,'Sch A. Input'!$ED$56)+7)&lt;E105,F105&lt;&gt;0),"Leaver",N105-K105)</f>
        <v>0</v>
      </c>
      <c r="Y105" s="245">
        <f>IF(AND((F105-WEEKDAY(F105,'Sch A. Input'!$ED$56)+7)&lt;E105,F105&lt;&gt;0),"Leaver",IFERROR(V105/AB105*52,0))</f>
        <v>0</v>
      </c>
      <c r="Z105" s="245">
        <f>IF(AND((F105-WEEKDAY(F105,'Sch A. Input'!$ED$56)+7)&lt;E105,F105&lt;&gt;0),"Leaver",Y105+W105)</f>
        <v>0</v>
      </c>
      <c r="AA105" s="274">
        <f>IF(AND((F105-WEEKDAY(F105,'Sch A. Input'!$ED$56)+7)&lt;E105,F105&lt;&gt;0),"Leaver",IFERROR(H105*(SUMPRODUCT(--((MIN(Z105,900000))&gt;$C$9:$C$12),((MIN(Z105,900000))-$C$9:$C$12),$H$9:$H$12))/MIN(Z105,900000),0))</f>
        <v>0</v>
      </c>
      <c r="AB105" s="274">
        <f>IF(AND((F105-WEEKDAY(F105,'Sch A. Input'!$ED$56)+7)&lt;E105,F105&lt;&gt;0),"Leaver",IF(OR(D105="",D105&gt;$L$11,($L$11-7)&lt;$K$9),0,(E105+1-D105)/7-1))</f>
        <v>0</v>
      </c>
      <c r="AC105" s="275">
        <f>IF(AND((F105-WEEKDAY(F105,'Sch A. Input'!$ED$56)+7)&lt;E105,F105&lt;&gt;0),"Leaver",IFERROR(IF((V105/$AB105*$M$9+W105+G105)&gt;900000,"YES","NO"),0))</f>
        <v>0</v>
      </c>
      <c r="AD105" s="232">
        <f>IF(AND((F105-WEEKDAY(F105,'Sch A. Input'!$ED$56)+7)&lt;E105,F105&lt;&gt;0),"Leaver",IFERROR(IF(AC105="Yes",MIN(1/(H105/X105)*AA105,AA105),(SUMPRODUCT(--((MIN(Z105,900000))&gt;$C$9:$C$12),((MIN(Z105,900000))-$C$9:$C$12),$H$9:$H$12))-((1-(AB105/52))*(SUMPRODUCT(--((MIN(Y105,900000))&gt;$C$9:$C$12),((MIN(Y105,900000))-$C$9:$C$12),$H$9:$H$12)))),0))</f>
        <v>0</v>
      </c>
      <c r="AE105" s="173">
        <f>IF(AND((F105-WEEKDAY(F105,'Sch A. Input'!$ED$56)+7)&lt;E105,F105&lt;&gt;0),"Leaver",IFERROR(AD105/X105,0))</f>
        <v>0</v>
      </c>
      <c r="AF105" s="174">
        <f>IF(AND((F105-WEEKDAY(F105,'Sch A. Input'!$ED$56)+7)&lt;E105,F105&lt;&gt;0),"Leaver",T105-AD105)</f>
        <v>0</v>
      </c>
      <c r="AG105" s="94">
        <f t="shared" si="29"/>
        <v>0</v>
      </c>
      <c r="BK105" s="2"/>
      <c r="BL105" s="2"/>
      <c r="BM105" s="2"/>
      <c r="BN105" s="2"/>
      <c r="BO105" s="2"/>
      <c r="BP105" s="2"/>
      <c r="CI105"/>
      <c r="CJ105"/>
      <c r="CK105"/>
      <c r="CL105"/>
      <c r="CM105"/>
    </row>
    <row r="106" spans="2:91" x14ac:dyDescent="0.25">
      <c r="B106" s="70" t="str">
        <f>IF('Sch A. Input'!B104="","",'Sch A. Input'!B104)</f>
        <v/>
      </c>
      <c r="C106" s="75" t="str">
        <f>IF('Sch A. Input'!C104="","",'Sch A. Input'!C104)</f>
        <v/>
      </c>
      <c r="D106" s="71" t="str">
        <f>IF('Sch A. Input'!D104="","",'Sch A. Input'!D104)</f>
        <v/>
      </c>
      <c r="E106" s="71">
        <f>'Sch A. Input'!E104</f>
        <v>42917</v>
      </c>
      <c r="F106" s="71">
        <f>'Sch A. Input'!F104</f>
        <v>0</v>
      </c>
      <c r="G106" s="231">
        <f>'Sch A. Input'!G104</f>
        <v>0</v>
      </c>
      <c r="H106" s="231">
        <f>+IF('Sch A. Input'!D104="",0,MAX($D$12-G106,0))</f>
        <v>0</v>
      </c>
      <c r="I106" s="233">
        <f>SUMIFS('Sch A. Input'!I104:DX104,'Sch A. Input'!$I$13:$DX$13,$L$11,'Sch A. Input'!$I$14:$DX$14,"Recurring")</f>
        <v>0</v>
      </c>
      <c r="J106" s="233">
        <f>SUMIFS('Sch A. Input'!I104:DX104,'Sch A. Input'!$I$13:$DX$13,$L$11,'Sch A. Input'!$I$14:$DX$14,"One-time")</f>
        <v>0</v>
      </c>
      <c r="K106" s="234">
        <f t="shared" si="32"/>
        <v>0</v>
      </c>
      <c r="L106" s="235">
        <f>SUMIFS('Sch A. Input'!I104:DX104,'Sch A. Input'!$I$14:$DX$14,"Recurring",'Sch A. Input'!$I$13:$DX$13,"&lt;="&amp;'Sch D. Workings'!$L$11)</f>
        <v>0</v>
      </c>
      <c r="M106" s="235">
        <f>SUMIFS('Sch A. Input'!I104:DX104,'Sch A. Input'!$I$14:$DX$14,"One-time",'Sch A. Input'!$I$13:$DX$13,"&lt;="&amp;'Sch D. Workings'!$L$11)</f>
        <v>0</v>
      </c>
      <c r="N106" s="236">
        <f t="shared" si="33"/>
        <v>0</v>
      </c>
      <c r="O106" s="235">
        <f t="shared" si="25"/>
        <v>0</v>
      </c>
      <c r="P106" s="235">
        <f t="shared" si="34"/>
        <v>0</v>
      </c>
      <c r="Q106" s="235">
        <f t="shared" si="26"/>
        <v>0</v>
      </c>
      <c r="R106" s="268">
        <f t="shared" si="30"/>
        <v>0</v>
      </c>
      <c r="S106" s="278">
        <f t="shared" si="27"/>
        <v>0</v>
      </c>
      <c r="T106" s="238">
        <f t="shared" si="31"/>
        <v>0</v>
      </c>
      <c r="U106" s="97">
        <f t="shared" si="28"/>
        <v>0</v>
      </c>
      <c r="V106" s="244">
        <f>IF(AND((F106-WEEKDAY(F106,'Sch A. Input'!$ED$56)+7)&lt;E106,F106&lt;&gt;0),"Leaver",L106-I106)</f>
        <v>0</v>
      </c>
      <c r="W106" s="244">
        <f>IF(AND((F106-WEEKDAY(F106,'Sch A. Input'!$ED$56)+7)&lt;E106,F106&lt;&gt;0),"Leaver",M106-J106)</f>
        <v>0</v>
      </c>
      <c r="X106" s="245">
        <f>IF(AND((F106-WEEKDAY(F106,'Sch A. Input'!$ED$56)+7)&lt;E106,F106&lt;&gt;0),"Leaver",N106-K106)</f>
        <v>0</v>
      </c>
      <c r="Y106" s="245">
        <f>IF(AND((F106-WEEKDAY(F106,'Sch A. Input'!$ED$56)+7)&lt;E106,F106&lt;&gt;0),"Leaver",IFERROR(V106/AB106*52,0))</f>
        <v>0</v>
      </c>
      <c r="Z106" s="245">
        <f>IF(AND((F106-WEEKDAY(F106,'Sch A. Input'!$ED$56)+7)&lt;E106,F106&lt;&gt;0),"Leaver",Y106+W106)</f>
        <v>0</v>
      </c>
      <c r="AA106" s="274">
        <f>IF(AND((F106-WEEKDAY(F106,'Sch A. Input'!$ED$56)+7)&lt;E106,F106&lt;&gt;0),"Leaver",IFERROR(H106*(SUMPRODUCT(--((MIN(Z106,900000))&gt;$C$9:$C$12),((MIN(Z106,900000))-$C$9:$C$12),$H$9:$H$12))/MIN(Z106,900000),0))</f>
        <v>0</v>
      </c>
      <c r="AB106" s="274">
        <f>IF(AND((F106-WEEKDAY(F106,'Sch A. Input'!$ED$56)+7)&lt;E106,F106&lt;&gt;0),"Leaver",IF(OR(D106="",D106&gt;$L$11,($L$11-7)&lt;$K$9),0,(E106+1-D106)/7-1))</f>
        <v>0</v>
      </c>
      <c r="AC106" s="275">
        <f>IF(AND((F106-WEEKDAY(F106,'Sch A. Input'!$ED$56)+7)&lt;E106,F106&lt;&gt;0),"Leaver",IFERROR(IF((V106/$AB106*$M$9+W106+G106)&gt;900000,"YES","NO"),0))</f>
        <v>0</v>
      </c>
      <c r="AD106" s="232">
        <f>IF(AND((F106-WEEKDAY(F106,'Sch A. Input'!$ED$56)+7)&lt;E106,F106&lt;&gt;0),"Leaver",IFERROR(IF(AC106="Yes",MIN(1/(H106/X106)*AA106,AA106),(SUMPRODUCT(--((MIN(Z106,900000))&gt;$C$9:$C$12),((MIN(Z106,900000))-$C$9:$C$12),$H$9:$H$12))-((1-(AB106/52))*(SUMPRODUCT(--((MIN(Y106,900000))&gt;$C$9:$C$12),((MIN(Y106,900000))-$C$9:$C$12),$H$9:$H$12)))),0))</f>
        <v>0</v>
      </c>
      <c r="AE106" s="173">
        <f>IF(AND((F106-WEEKDAY(F106,'Sch A. Input'!$ED$56)+7)&lt;E106,F106&lt;&gt;0),"Leaver",IFERROR(AD106/X106,0))</f>
        <v>0</v>
      </c>
      <c r="AF106" s="174">
        <f>IF(AND((F106-WEEKDAY(F106,'Sch A. Input'!$ED$56)+7)&lt;E106,F106&lt;&gt;0),"Leaver",T106-AD106)</f>
        <v>0</v>
      </c>
      <c r="AG106" s="94">
        <f t="shared" si="29"/>
        <v>0</v>
      </c>
      <c r="BK106" s="2"/>
      <c r="BL106" s="2"/>
      <c r="BM106" s="2"/>
      <c r="BN106" s="2"/>
      <c r="BO106" s="2"/>
      <c r="BP106" s="2"/>
      <c r="CI106"/>
      <c r="CJ106"/>
      <c r="CK106"/>
      <c r="CL106"/>
      <c r="CM106"/>
    </row>
    <row r="107" spans="2:91" x14ac:dyDescent="0.25">
      <c r="B107" s="70" t="str">
        <f>IF('Sch A. Input'!B105="","",'Sch A. Input'!B105)</f>
        <v/>
      </c>
      <c r="C107" s="75" t="str">
        <f>IF('Sch A. Input'!C105="","",'Sch A. Input'!C105)</f>
        <v/>
      </c>
      <c r="D107" s="71" t="str">
        <f>IF('Sch A. Input'!D105="","",'Sch A. Input'!D105)</f>
        <v/>
      </c>
      <c r="E107" s="71">
        <f>'Sch A. Input'!E105</f>
        <v>42917</v>
      </c>
      <c r="F107" s="71">
        <f>'Sch A. Input'!F105</f>
        <v>0</v>
      </c>
      <c r="G107" s="231">
        <f>'Sch A. Input'!G105</f>
        <v>0</v>
      </c>
      <c r="H107" s="231">
        <f>+IF('Sch A. Input'!D105="",0,MAX($D$12-G107,0))</f>
        <v>0</v>
      </c>
      <c r="I107" s="233">
        <f>SUMIFS('Sch A. Input'!I105:DX105,'Sch A. Input'!$I$13:$DX$13,$L$11,'Sch A. Input'!$I$14:$DX$14,"Recurring")</f>
        <v>0</v>
      </c>
      <c r="J107" s="233">
        <f>SUMIFS('Sch A. Input'!I105:DX105,'Sch A. Input'!$I$13:$DX$13,$L$11,'Sch A. Input'!$I$14:$DX$14,"One-time")</f>
        <v>0</v>
      </c>
      <c r="K107" s="234">
        <f t="shared" si="32"/>
        <v>0</v>
      </c>
      <c r="L107" s="235">
        <f>SUMIFS('Sch A. Input'!I105:DX105,'Sch A. Input'!$I$14:$DX$14,"Recurring",'Sch A. Input'!$I$13:$DX$13,"&lt;="&amp;'Sch D. Workings'!$L$11)</f>
        <v>0</v>
      </c>
      <c r="M107" s="235">
        <f>SUMIFS('Sch A. Input'!I105:DX105,'Sch A. Input'!$I$14:$DX$14,"One-time",'Sch A. Input'!$I$13:$DX$13,"&lt;="&amp;'Sch D. Workings'!$L$11)</f>
        <v>0</v>
      </c>
      <c r="N107" s="236">
        <f t="shared" si="33"/>
        <v>0</v>
      </c>
      <c r="O107" s="235">
        <f t="shared" si="25"/>
        <v>0</v>
      </c>
      <c r="P107" s="235">
        <f t="shared" si="34"/>
        <v>0</v>
      </c>
      <c r="Q107" s="235">
        <f t="shared" si="26"/>
        <v>0</v>
      </c>
      <c r="R107" s="268">
        <f t="shared" si="30"/>
        <v>0</v>
      </c>
      <c r="S107" s="278">
        <f t="shared" si="27"/>
        <v>0</v>
      </c>
      <c r="T107" s="238">
        <f t="shared" si="31"/>
        <v>0</v>
      </c>
      <c r="U107" s="97">
        <f t="shared" si="28"/>
        <v>0</v>
      </c>
      <c r="V107" s="244">
        <f>IF(AND((F107-WEEKDAY(F107,'Sch A. Input'!$ED$56)+7)&lt;E107,F107&lt;&gt;0),"Leaver",L107-I107)</f>
        <v>0</v>
      </c>
      <c r="W107" s="244">
        <f>IF(AND((F107-WEEKDAY(F107,'Sch A. Input'!$ED$56)+7)&lt;E107,F107&lt;&gt;0),"Leaver",M107-J107)</f>
        <v>0</v>
      </c>
      <c r="X107" s="245">
        <f>IF(AND((F107-WEEKDAY(F107,'Sch A. Input'!$ED$56)+7)&lt;E107,F107&lt;&gt;0),"Leaver",N107-K107)</f>
        <v>0</v>
      </c>
      <c r="Y107" s="245">
        <f>IF(AND((F107-WEEKDAY(F107,'Sch A. Input'!$ED$56)+7)&lt;E107,F107&lt;&gt;0),"Leaver",IFERROR(V107/AB107*52,0))</f>
        <v>0</v>
      </c>
      <c r="Z107" s="245">
        <f>IF(AND((F107-WEEKDAY(F107,'Sch A. Input'!$ED$56)+7)&lt;E107,F107&lt;&gt;0),"Leaver",Y107+W107)</f>
        <v>0</v>
      </c>
      <c r="AA107" s="274">
        <f>IF(AND((F107-WEEKDAY(F107,'Sch A. Input'!$ED$56)+7)&lt;E107,F107&lt;&gt;0),"Leaver",IFERROR(H107*(SUMPRODUCT(--((MIN(Z107,900000))&gt;$C$9:$C$12),((MIN(Z107,900000))-$C$9:$C$12),$H$9:$H$12))/MIN(Z107,900000),0))</f>
        <v>0</v>
      </c>
      <c r="AB107" s="274">
        <f>IF(AND((F107-WEEKDAY(F107,'Sch A. Input'!$ED$56)+7)&lt;E107,F107&lt;&gt;0),"Leaver",IF(OR(D107="",D107&gt;$L$11,($L$11-7)&lt;$K$9),0,(E107+1-D107)/7-1))</f>
        <v>0</v>
      </c>
      <c r="AC107" s="275">
        <f>IF(AND((F107-WEEKDAY(F107,'Sch A. Input'!$ED$56)+7)&lt;E107,F107&lt;&gt;0),"Leaver",IFERROR(IF((V107/$AB107*$M$9+W107+G107)&gt;900000,"YES","NO"),0))</f>
        <v>0</v>
      </c>
      <c r="AD107" s="232">
        <f>IF(AND((F107-WEEKDAY(F107,'Sch A. Input'!$ED$56)+7)&lt;E107,F107&lt;&gt;0),"Leaver",IFERROR(IF(AC107="Yes",MIN(1/(H107/X107)*AA107,AA107),(SUMPRODUCT(--((MIN(Z107,900000))&gt;$C$9:$C$12),((MIN(Z107,900000))-$C$9:$C$12),$H$9:$H$12))-((1-(AB107/52))*(SUMPRODUCT(--((MIN(Y107,900000))&gt;$C$9:$C$12),((MIN(Y107,900000))-$C$9:$C$12),$H$9:$H$12)))),0))</f>
        <v>0</v>
      </c>
      <c r="AE107" s="173">
        <f>IF(AND((F107-WEEKDAY(F107,'Sch A. Input'!$ED$56)+7)&lt;E107,F107&lt;&gt;0),"Leaver",IFERROR(AD107/X107,0))</f>
        <v>0</v>
      </c>
      <c r="AF107" s="174">
        <f>IF(AND((F107-WEEKDAY(F107,'Sch A. Input'!$ED$56)+7)&lt;E107,F107&lt;&gt;0),"Leaver",T107-AD107)</f>
        <v>0</v>
      </c>
      <c r="AG107" s="94">
        <f t="shared" si="29"/>
        <v>0</v>
      </c>
      <c r="BK107" s="2"/>
      <c r="BL107" s="2"/>
      <c r="BM107" s="2"/>
      <c r="BN107" s="2"/>
      <c r="BO107" s="2"/>
      <c r="BP107" s="2"/>
      <c r="CI107"/>
      <c r="CJ107"/>
      <c r="CK107"/>
      <c r="CL107"/>
      <c r="CM107"/>
    </row>
    <row r="108" spans="2:91" x14ac:dyDescent="0.25">
      <c r="B108" s="70" t="str">
        <f>IF('Sch A. Input'!B106="","",'Sch A. Input'!B106)</f>
        <v/>
      </c>
      <c r="C108" s="75" t="str">
        <f>IF('Sch A. Input'!C106="","",'Sch A. Input'!C106)</f>
        <v/>
      </c>
      <c r="D108" s="71" t="str">
        <f>IF('Sch A. Input'!D106="","",'Sch A. Input'!D106)</f>
        <v/>
      </c>
      <c r="E108" s="71">
        <f>'Sch A. Input'!E106</f>
        <v>42917</v>
      </c>
      <c r="F108" s="71">
        <f>'Sch A. Input'!F106</f>
        <v>0</v>
      </c>
      <c r="G108" s="231">
        <f>'Sch A. Input'!G106</f>
        <v>0</v>
      </c>
      <c r="H108" s="231">
        <f>+IF('Sch A. Input'!D106="",0,MAX($D$12-G108,0))</f>
        <v>0</v>
      </c>
      <c r="I108" s="233">
        <f>SUMIFS('Sch A. Input'!I106:DX106,'Sch A. Input'!$I$13:$DX$13,$L$11,'Sch A. Input'!$I$14:$DX$14,"Recurring")</f>
        <v>0</v>
      </c>
      <c r="J108" s="233">
        <f>SUMIFS('Sch A. Input'!I106:DX106,'Sch A. Input'!$I$13:$DX$13,$L$11,'Sch A. Input'!$I$14:$DX$14,"One-time")</f>
        <v>0</v>
      </c>
      <c r="K108" s="234">
        <f t="shared" si="32"/>
        <v>0</v>
      </c>
      <c r="L108" s="235">
        <f>SUMIFS('Sch A. Input'!I106:DX106,'Sch A. Input'!$I$14:$DX$14,"Recurring",'Sch A. Input'!$I$13:$DX$13,"&lt;="&amp;'Sch D. Workings'!$L$11)</f>
        <v>0</v>
      </c>
      <c r="M108" s="235">
        <f>SUMIFS('Sch A. Input'!I106:DX106,'Sch A. Input'!$I$14:$DX$14,"One-time",'Sch A. Input'!$I$13:$DX$13,"&lt;="&amp;'Sch D. Workings'!$L$11)</f>
        <v>0</v>
      </c>
      <c r="N108" s="236">
        <f t="shared" si="33"/>
        <v>0</v>
      </c>
      <c r="O108" s="235">
        <f t="shared" si="25"/>
        <v>0</v>
      </c>
      <c r="P108" s="235">
        <f t="shared" si="34"/>
        <v>0</v>
      </c>
      <c r="Q108" s="235">
        <f t="shared" si="26"/>
        <v>0</v>
      </c>
      <c r="R108" s="268">
        <f t="shared" si="30"/>
        <v>0</v>
      </c>
      <c r="S108" s="278">
        <f t="shared" si="27"/>
        <v>0</v>
      </c>
      <c r="T108" s="238">
        <f t="shared" si="31"/>
        <v>0</v>
      </c>
      <c r="U108" s="97">
        <f t="shared" si="28"/>
        <v>0</v>
      </c>
      <c r="V108" s="244">
        <f>IF(AND((F108-WEEKDAY(F108,'Sch A. Input'!$ED$56)+7)&lt;E108,F108&lt;&gt;0),"Leaver",L108-I108)</f>
        <v>0</v>
      </c>
      <c r="W108" s="244">
        <f>IF(AND((F108-WEEKDAY(F108,'Sch A. Input'!$ED$56)+7)&lt;E108,F108&lt;&gt;0),"Leaver",M108-J108)</f>
        <v>0</v>
      </c>
      <c r="X108" s="245">
        <f>IF(AND((F108-WEEKDAY(F108,'Sch A. Input'!$ED$56)+7)&lt;E108,F108&lt;&gt;0),"Leaver",N108-K108)</f>
        <v>0</v>
      </c>
      <c r="Y108" s="245">
        <f>IF(AND((F108-WEEKDAY(F108,'Sch A. Input'!$ED$56)+7)&lt;E108,F108&lt;&gt;0),"Leaver",IFERROR(V108/AB108*52,0))</f>
        <v>0</v>
      </c>
      <c r="Z108" s="245">
        <f>IF(AND((F108-WEEKDAY(F108,'Sch A. Input'!$ED$56)+7)&lt;E108,F108&lt;&gt;0),"Leaver",Y108+W108)</f>
        <v>0</v>
      </c>
      <c r="AA108" s="274">
        <f>IF(AND((F108-WEEKDAY(F108,'Sch A. Input'!$ED$56)+7)&lt;E108,F108&lt;&gt;0),"Leaver",IFERROR(H108*(SUMPRODUCT(--((MIN(Z108,900000))&gt;$C$9:$C$12),((MIN(Z108,900000))-$C$9:$C$12),$H$9:$H$12))/MIN(Z108,900000),0))</f>
        <v>0</v>
      </c>
      <c r="AB108" s="274">
        <f>IF(AND((F108-WEEKDAY(F108,'Sch A. Input'!$ED$56)+7)&lt;E108,F108&lt;&gt;0),"Leaver",IF(OR(D108="",D108&gt;$L$11,($L$11-7)&lt;$K$9),0,(E108+1-D108)/7-1))</f>
        <v>0</v>
      </c>
      <c r="AC108" s="275">
        <f>IF(AND((F108-WEEKDAY(F108,'Sch A. Input'!$ED$56)+7)&lt;E108,F108&lt;&gt;0),"Leaver",IFERROR(IF((V108/$AB108*$M$9+W108+G108)&gt;900000,"YES","NO"),0))</f>
        <v>0</v>
      </c>
      <c r="AD108" s="232">
        <f>IF(AND((F108-WEEKDAY(F108,'Sch A. Input'!$ED$56)+7)&lt;E108,F108&lt;&gt;0),"Leaver",IFERROR(IF(AC108="Yes",MIN(1/(H108/X108)*AA108,AA108),(SUMPRODUCT(--((MIN(Z108,900000))&gt;$C$9:$C$12),((MIN(Z108,900000))-$C$9:$C$12),$H$9:$H$12))-((1-(AB108/52))*(SUMPRODUCT(--((MIN(Y108,900000))&gt;$C$9:$C$12),((MIN(Y108,900000))-$C$9:$C$12),$H$9:$H$12)))),0))</f>
        <v>0</v>
      </c>
      <c r="AE108" s="173">
        <f>IF(AND((F108-WEEKDAY(F108,'Sch A. Input'!$ED$56)+7)&lt;E108,F108&lt;&gt;0),"Leaver",IFERROR(AD108/X108,0))</f>
        <v>0</v>
      </c>
      <c r="AF108" s="174">
        <f>IF(AND((F108-WEEKDAY(F108,'Sch A. Input'!$ED$56)+7)&lt;E108,F108&lt;&gt;0),"Leaver",T108-AD108)</f>
        <v>0</v>
      </c>
      <c r="AG108" s="94">
        <f t="shared" si="29"/>
        <v>0</v>
      </c>
      <c r="BK108" s="2"/>
      <c r="BL108" s="2"/>
      <c r="BM108" s="2"/>
      <c r="BN108" s="2"/>
      <c r="BO108" s="2"/>
      <c r="BP108" s="2"/>
      <c r="CI108"/>
      <c r="CJ108"/>
      <c r="CK108"/>
      <c r="CL108"/>
      <c r="CM108"/>
    </row>
    <row r="109" spans="2:91" x14ac:dyDescent="0.25">
      <c r="B109" s="70" t="str">
        <f>IF('Sch A. Input'!B107="","",'Sch A. Input'!B107)</f>
        <v/>
      </c>
      <c r="C109" s="75" t="str">
        <f>IF('Sch A. Input'!C107="","",'Sch A. Input'!C107)</f>
        <v/>
      </c>
      <c r="D109" s="71" t="str">
        <f>IF('Sch A. Input'!D107="","",'Sch A. Input'!D107)</f>
        <v/>
      </c>
      <c r="E109" s="71">
        <f>'Sch A. Input'!E107</f>
        <v>42917</v>
      </c>
      <c r="F109" s="71">
        <f>'Sch A. Input'!F107</f>
        <v>0</v>
      </c>
      <c r="G109" s="231">
        <f>'Sch A. Input'!G107</f>
        <v>0</v>
      </c>
      <c r="H109" s="231">
        <f>+IF('Sch A. Input'!D107="",0,MAX($D$12-G109,0))</f>
        <v>0</v>
      </c>
      <c r="I109" s="233">
        <f>SUMIFS('Sch A. Input'!I107:DX107,'Sch A. Input'!$I$13:$DX$13,$L$11,'Sch A. Input'!$I$14:$DX$14,"Recurring")</f>
        <v>0</v>
      </c>
      <c r="J109" s="233">
        <f>SUMIFS('Sch A. Input'!I107:DX107,'Sch A. Input'!$I$13:$DX$13,$L$11,'Sch A. Input'!$I$14:$DX$14,"One-time")</f>
        <v>0</v>
      </c>
      <c r="K109" s="234">
        <f t="shared" si="32"/>
        <v>0</v>
      </c>
      <c r="L109" s="235">
        <f>SUMIFS('Sch A. Input'!I107:DX107,'Sch A. Input'!$I$14:$DX$14,"Recurring",'Sch A. Input'!$I$13:$DX$13,"&lt;="&amp;'Sch D. Workings'!$L$11)</f>
        <v>0</v>
      </c>
      <c r="M109" s="235">
        <f>SUMIFS('Sch A. Input'!I107:DX107,'Sch A. Input'!$I$14:$DX$14,"One-time",'Sch A. Input'!$I$13:$DX$13,"&lt;="&amp;'Sch D. Workings'!$L$11)</f>
        <v>0</v>
      </c>
      <c r="N109" s="236">
        <f t="shared" si="33"/>
        <v>0</v>
      </c>
      <c r="O109" s="235">
        <f t="shared" si="25"/>
        <v>0</v>
      </c>
      <c r="P109" s="235">
        <f t="shared" si="34"/>
        <v>0</v>
      </c>
      <c r="Q109" s="235">
        <f t="shared" si="26"/>
        <v>0</v>
      </c>
      <c r="R109" s="268">
        <f t="shared" si="30"/>
        <v>0</v>
      </c>
      <c r="S109" s="278">
        <f t="shared" si="27"/>
        <v>0</v>
      </c>
      <c r="T109" s="238">
        <f t="shared" si="31"/>
        <v>0</v>
      </c>
      <c r="U109" s="97">
        <f t="shared" si="28"/>
        <v>0</v>
      </c>
      <c r="V109" s="244">
        <f>IF(AND((F109-WEEKDAY(F109,'Sch A. Input'!$ED$56)+7)&lt;E109,F109&lt;&gt;0),"Leaver",L109-I109)</f>
        <v>0</v>
      </c>
      <c r="W109" s="244">
        <f>IF(AND((F109-WEEKDAY(F109,'Sch A. Input'!$ED$56)+7)&lt;E109,F109&lt;&gt;0),"Leaver",M109-J109)</f>
        <v>0</v>
      </c>
      <c r="X109" s="245">
        <f>IF(AND((F109-WEEKDAY(F109,'Sch A. Input'!$ED$56)+7)&lt;E109,F109&lt;&gt;0),"Leaver",N109-K109)</f>
        <v>0</v>
      </c>
      <c r="Y109" s="245">
        <f>IF(AND((F109-WEEKDAY(F109,'Sch A. Input'!$ED$56)+7)&lt;E109,F109&lt;&gt;0),"Leaver",IFERROR(V109/AB109*52,0))</f>
        <v>0</v>
      </c>
      <c r="Z109" s="245">
        <f>IF(AND((F109-WEEKDAY(F109,'Sch A. Input'!$ED$56)+7)&lt;E109,F109&lt;&gt;0),"Leaver",Y109+W109)</f>
        <v>0</v>
      </c>
      <c r="AA109" s="274">
        <f>IF(AND((F109-WEEKDAY(F109,'Sch A. Input'!$ED$56)+7)&lt;E109,F109&lt;&gt;0),"Leaver",IFERROR(H109*(SUMPRODUCT(--((MIN(Z109,900000))&gt;$C$9:$C$12),((MIN(Z109,900000))-$C$9:$C$12),$H$9:$H$12))/MIN(Z109,900000),0))</f>
        <v>0</v>
      </c>
      <c r="AB109" s="274">
        <f>IF(AND((F109-WEEKDAY(F109,'Sch A. Input'!$ED$56)+7)&lt;E109,F109&lt;&gt;0),"Leaver",IF(OR(D109="",D109&gt;$L$11,($L$11-7)&lt;$K$9),0,(E109+1-D109)/7-1))</f>
        <v>0</v>
      </c>
      <c r="AC109" s="275">
        <f>IF(AND((F109-WEEKDAY(F109,'Sch A. Input'!$ED$56)+7)&lt;E109,F109&lt;&gt;0),"Leaver",IFERROR(IF((V109/$AB109*$M$9+W109+G109)&gt;900000,"YES","NO"),0))</f>
        <v>0</v>
      </c>
      <c r="AD109" s="232">
        <f>IF(AND((F109-WEEKDAY(F109,'Sch A. Input'!$ED$56)+7)&lt;E109,F109&lt;&gt;0),"Leaver",IFERROR(IF(AC109="Yes",MIN(1/(H109/X109)*AA109,AA109),(SUMPRODUCT(--((MIN(Z109,900000))&gt;$C$9:$C$12),((MIN(Z109,900000))-$C$9:$C$12),$H$9:$H$12))-((1-(AB109/52))*(SUMPRODUCT(--((MIN(Y109,900000))&gt;$C$9:$C$12),((MIN(Y109,900000))-$C$9:$C$12),$H$9:$H$12)))),0))</f>
        <v>0</v>
      </c>
      <c r="AE109" s="173">
        <f>IF(AND((F109-WEEKDAY(F109,'Sch A. Input'!$ED$56)+7)&lt;E109,F109&lt;&gt;0),"Leaver",IFERROR(AD109/X109,0))</f>
        <v>0</v>
      </c>
      <c r="AF109" s="174">
        <f>IF(AND((F109-WEEKDAY(F109,'Sch A. Input'!$ED$56)+7)&lt;E109,F109&lt;&gt;0),"Leaver",T109-AD109)</f>
        <v>0</v>
      </c>
      <c r="AG109" s="94">
        <f t="shared" si="29"/>
        <v>0</v>
      </c>
      <c r="BK109" s="2"/>
      <c r="BL109" s="2"/>
      <c r="BM109" s="2"/>
      <c r="BN109" s="2"/>
      <c r="BO109" s="2"/>
      <c r="BP109" s="2"/>
      <c r="CI109"/>
      <c r="CJ109"/>
      <c r="CK109"/>
      <c r="CL109"/>
      <c r="CM109"/>
    </row>
    <row r="110" spans="2:91" x14ac:dyDescent="0.25">
      <c r="B110" s="70" t="str">
        <f>IF('Sch A. Input'!B108="","",'Sch A. Input'!B108)</f>
        <v/>
      </c>
      <c r="C110" s="75" t="str">
        <f>IF('Sch A. Input'!C108="","",'Sch A. Input'!C108)</f>
        <v/>
      </c>
      <c r="D110" s="71" t="str">
        <f>IF('Sch A. Input'!D108="","",'Sch A. Input'!D108)</f>
        <v/>
      </c>
      <c r="E110" s="71">
        <f>'Sch A. Input'!E108</f>
        <v>42917</v>
      </c>
      <c r="F110" s="71">
        <f>'Sch A. Input'!F108</f>
        <v>0</v>
      </c>
      <c r="G110" s="231">
        <f>'Sch A. Input'!G108</f>
        <v>0</v>
      </c>
      <c r="H110" s="231">
        <f>+IF('Sch A. Input'!D108="",0,MAX($D$12-G110,0))</f>
        <v>0</v>
      </c>
      <c r="I110" s="233">
        <f>SUMIFS('Sch A. Input'!I108:DX108,'Sch A. Input'!$I$13:$DX$13,$L$11,'Sch A. Input'!$I$14:$DX$14,"Recurring")</f>
        <v>0</v>
      </c>
      <c r="J110" s="233">
        <f>SUMIFS('Sch A. Input'!I108:DX108,'Sch A. Input'!$I$13:$DX$13,$L$11,'Sch A. Input'!$I$14:$DX$14,"One-time")</f>
        <v>0</v>
      </c>
      <c r="K110" s="234">
        <f t="shared" si="32"/>
        <v>0</v>
      </c>
      <c r="L110" s="235">
        <f>SUMIFS('Sch A. Input'!I108:DX108,'Sch A. Input'!$I$14:$DX$14,"Recurring",'Sch A. Input'!$I$13:$DX$13,"&lt;="&amp;'Sch D. Workings'!$L$11)</f>
        <v>0</v>
      </c>
      <c r="M110" s="235">
        <f>SUMIFS('Sch A. Input'!I108:DX108,'Sch A. Input'!$I$14:$DX$14,"One-time",'Sch A. Input'!$I$13:$DX$13,"&lt;="&amp;'Sch D. Workings'!$L$11)</f>
        <v>0</v>
      </c>
      <c r="N110" s="236">
        <f t="shared" si="33"/>
        <v>0</v>
      </c>
      <c r="O110" s="235">
        <f t="shared" si="25"/>
        <v>0</v>
      </c>
      <c r="P110" s="235">
        <f t="shared" si="34"/>
        <v>0</v>
      </c>
      <c r="Q110" s="235">
        <f t="shared" si="26"/>
        <v>0</v>
      </c>
      <c r="R110" s="268">
        <f t="shared" si="30"/>
        <v>0</v>
      </c>
      <c r="S110" s="278">
        <f t="shared" si="27"/>
        <v>0</v>
      </c>
      <c r="T110" s="238">
        <f t="shared" si="31"/>
        <v>0</v>
      </c>
      <c r="U110" s="97">
        <f t="shared" si="28"/>
        <v>0</v>
      </c>
      <c r="V110" s="244">
        <f>IF(AND((F110-WEEKDAY(F110,'Sch A. Input'!$ED$56)+7)&lt;E110,F110&lt;&gt;0),"Leaver",L110-I110)</f>
        <v>0</v>
      </c>
      <c r="W110" s="244">
        <f>IF(AND((F110-WEEKDAY(F110,'Sch A. Input'!$ED$56)+7)&lt;E110,F110&lt;&gt;0),"Leaver",M110-J110)</f>
        <v>0</v>
      </c>
      <c r="X110" s="245">
        <f>IF(AND((F110-WEEKDAY(F110,'Sch A. Input'!$ED$56)+7)&lt;E110,F110&lt;&gt;0),"Leaver",N110-K110)</f>
        <v>0</v>
      </c>
      <c r="Y110" s="245">
        <f>IF(AND((F110-WEEKDAY(F110,'Sch A. Input'!$ED$56)+7)&lt;E110,F110&lt;&gt;0),"Leaver",IFERROR(V110/AB110*52,0))</f>
        <v>0</v>
      </c>
      <c r="Z110" s="245">
        <f>IF(AND((F110-WEEKDAY(F110,'Sch A. Input'!$ED$56)+7)&lt;E110,F110&lt;&gt;0),"Leaver",Y110+W110)</f>
        <v>0</v>
      </c>
      <c r="AA110" s="274">
        <f>IF(AND((F110-WEEKDAY(F110,'Sch A. Input'!$ED$56)+7)&lt;E110,F110&lt;&gt;0),"Leaver",IFERROR(H110*(SUMPRODUCT(--((MIN(Z110,900000))&gt;$C$9:$C$12),((MIN(Z110,900000))-$C$9:$C$12),$H$9:$H$12))/MIN(Z110,900000),0))</f>
        <v>0</v>
      </c>
      <c r="AB110" s="274">
        <f>IF(AND((F110-WEEKDAY(F110,'Sch A. Input'!$ED$56)+7)&lt;E110,F110&lt;&gt;0),"Leaver",IF(OR(D110="",D110&gt;$L$11,($L$11-7)&lt;$K$9),0,(E110+1-D110)/7-1))</f>
        <v>0</v>
      </c>
      <c r="AC110" s="275">
        <f>IF(AND((F110-WEEKDAY(F110,'Sch A. Input'!$ED$56)+7)&lt;E110,F110&lt;&gt;0),"Leaver",IFERROR(IF((V110/$AB110*$M$9+W110+G110)&gt;900000,"YES","NO"),0))</f>
        <v>0</v>
      </c>
      <c r="AD110" s="232">
        <f>IF(AND((F110-WEEKDAY(F110,'Sch A. Input'!$ED$56)+7)&lt;E110,F110&lt;&gt;0),"Leaver",IFERROR(IF(AC110="Yes",MIN(1/(H110/X110)*AA110,AA110),(SUMPRODUCT(--((MIN(Z110,900000))&gt;$C$9:$C$12),((MIN(Z110,900000))-$C$9:$C$12),$H$9:$H$12))-((1-(AB110/52))*(SUMPRODUCT(--((MIN(Y110,900000))&gt;$C$9:$C$12),((MIN(Y110,900000))-$C$9:$C$12),$H$9:$H$12)))),0))</f>
        <v>0</v>
      </c>
      <c r="AE110" s="173">
        <f>IF(AND((F110-WEEKDAY(F110,'Sch A. Input'!$ED$56)+7)&lt;E110,F110&lt;&gt;0),"Leaver",IFERROR(AD110/X110,0))</f>
        <v>0</v>
      </c>
      <c r="AF110" s="174">
        <f>IF(AND((F110-WEEKDAY(F110,'Sch A. Input'!$ED$56)+7)&lt;E110,F110&lt;&gt;0),"Leaver",T110-AD110)</f>
        <v>0</v>
      </c>
      <c r="AG110" s="94">
        <f t="shared" si="29"/>
        <v>0</v>
      </c>
      <c r="BK110" s="2"/>
      <c r="BL110" s="2"/>
      <c r="BM110" s="2"/>
      <c r="BN110" s="2"/>
      <c r="BO110" s="2"/>
      <c r="BP110" s="2"/>
      <c r="CI110"/>
      <c r="CJ110"/>
      <c r="CK110"/>
      <c r="CL110"/>
      <c r="CM110"/>
    </row>
    <row r="111" spans="2:91" x14ac:dyDescent="0.25">
      <c r="B111" s="70" t="str">
        <f>IF('Sch A. Input'!B109="","",'Sch A. Input'!B109)</f>
        <v/>
      </c>
      <c r="C111" s="75" t="str">
        <f>IF('Sch A. Input'!C109="","",'Sch A. Input'!C109)</f>
        <v/>
      </c>
      <c r="D111" s="71" t="str">
        <f>IF('Sch A. Input'!D109="","",'Sch A. Input'!D109)</f>
        <v/>
      </c>
      <c r="E111" s="71">
        <f>'Sch A. Input'!E109</f>
        <v>42917</v>
      </c>
      <c r="F111" s="71">
        <f>'Sch A. Input'!F109</f>
        <v>0</v>
      </c>
      <c r="G111" s="231">
        <f>'Sch A. Input'!G109</f>
        <v>0</v>
      </c>
      <c r="H111" s="231">
        <f>+IF('Sch A. Input'!D109="",0,MAX($D$12-G111,0))</f>
        <v>0</v>
      </c>
      <c r="I111" s="233">
        <f>SUMIFS('Sch A. Input'!I109:DX109,'Sch A. Input'!$I$13:$DX$13,$L$11,'Sch A. Input'!$I$14:$DX$14,"Recurring")</f>
        <v>0</v>
      </c>
      <c r="J111" s="233">
        <f>SUMIFS('Sch A. Input'!I109:DX109,'Sch A. Input'!$I$13:$DX$13,$L$11,'Sch A. Input'!$I$14:$DX$14,"One-time")</f>
        <v>0</v>
      </c>
      <c r="K111" s="234">
        <f t="shared" si="32"/>
        <v>0</v>
      </c>
      <c r="L111" s="235">
        <f>SUMIFS('Sch A. Input'!I109:DX109,'Sch A. Input'!$I$14:$DX$14,"Recurring",'Sch A. Input'!$I$13:$DX$13,"&lt;="&amp;'Sch D. Workings'!$L$11)</f>
        <v>0</v>
      </c>
      <c r="M111" s="235">
        <f>SUMIFS('Sch A. Input'!I109:DX109,'Sch A. Input'!$I$14:$DX$14,"One-time",'Sch A. Input'!$I$13:$DX$13,"&lt;="&amp;'Sch D. Workings'!$L$11)</f>
        <v>0</v>
      </c>
      <c r="N111" s="236">
        <f t="shared" si="33"/>
        <v>0</v>
      </c>
      <c r="O111" s="235">
        <f t="shared" si="25"/>
        <v>0</v>
      </c>
      <c r="P111" s="235">
        <f t="shared" si="34"/>
        <v>0</v>
      </c>
      <c r="Q111" s="235">
        <f t="shared" si="26"/>
        <v>0</v>
      </c>
      <c r="R111" s="268">
        <f t="shared" si="30"/>
        <v>0</v>
      </c>
      <c r="S111" s="278">
        <f t="shared" si="27"/>
        <v>0</v>
      </c>
      <c r="T111" s="238">
        <f t="shared" si="31"/>
        <v>0</v>
      </c>
      <c r="U111" s="97">
        <f t="shared" si="28"/>
        <v>0</v>
      </c>
      <c r="V111" s="244">
        <f>IF(AND((F111-WEEKDAY(F111,'Sch A. Input'!$ED$56)+7)&lt;E111,F111&lt;&gt;0),"Leaver",L111-I111)</f>
        <v>0</v>
      </c>
      <c r="W111" s="244">
        <f>IF(AND((F111-WEEKDAY(F111,'Sch A. Input'!$ED$56)+7)&lt;E111,F111&lt;&gt;0),"Leaver",M111-J111)</f>
        <v>0</v>
      </c>
      <c r="X111" s="245">
        <f>IF(AND((F111-WEEKDAY(F111,'Sch A. Input'!$ED$56)+7)&lt;E111,F111&lt;&gt;0),"Leaver",N111-K111)</f>
        <v>0</v>
      </c>
      <c r="Y111" s="245">
        <f>IF(AND((F111-WEEKDAY(F111,'Sch A. Input'!$ED$56)+7)&lt;E111,F111&lt;&gt;0),"Leaver",IFERROR(V111/AB111*52,0))</f>
        <v>0</v>
      </c>
      <c r="Z111" s="245">
        <f>IF(AND((F111-WEEKDAY(F111,'Sch A. Input'!$ED$56)+7)&lt;E111,F111&lt;&gt;0),"Leaver",Y111+W111)</f>
        <v>0</v>
      </c>
      <c r="AA111" s="274">
        <f>IF(AND((F111-WEEKDAY(F111,'Sch A. Input'!$ED$56)+7)&lt;E111,F111&lt;&gt;0),"Leaver",IFERROR(H111*(SUMPRODUCT(--((MIN(Z111,900000))&gt;$C$9:$C$12),((MIN(Z111,900000))-$C$9:$C$12),$H$9:$H$12))/MIN(Z111,900000),0))</f>
        <v>0</v>
      </c>
      <c r="AB111" s="274">
        <f>IF(AND((F111-WEEKDAY(F111,'Sch A. Input'!$ED$56)+7)&lt;E111,F111&lt;&gt;0),"Leaver",IF(OR(D111="",D111&gt;$L$11,($L$11-7)&lt;$K$9),0,(E111+1-D111)/7-1))</f>
        <v>0</v>
      </c>
      <c r="AC111" s="275">
        <f>IF(AND((F111-WEEKDAY(F111,'Sch A. Input'!$ED$56)+7)&lt;E111,F111&lt;&gt;0),"Leaver",IFERROR(IF((V111/$AB111*$M$9+W111+G111)&gt;900000,"YES","NO"),0))</f>
        <v>0</v>
      </c>
      <c r="AD111" s="232">
        <f>IF(AND((F111-WEEKDAY(F111,'Sch A. Input'!$ED$56)+7)&lt;E111,F111&lt;&gt;0),"Leaver",IFERROR(IF(AC111="Yes",MIN(1/(H111/X111)*AA111,AA111),(SUMPRODUCT(--((MIN(Z111,900000))&gt;$C$9:$C$12),((MIN(Z111,900000))-$C$9:$C$12),$H$9:$H$12))-((1-(AB111/52))*(SUMPRODUCT(--((MIN(Y111,900000))&gt;$C$9:$C$12),((MIN(Y111,900000))-$C$9:$C$12),$H$9:$H$12)))),0))</f>
        <v>0</v>
      </c>
      <c r="AE111" s="173">
        <f>IF(AND((F111-WEEKDAY(F111,'Sch A. Input'!$ED$56)+7)&lt;E111,F111&lt;&gt;0),"Leaver",IFERROR(AD111/X111,0))</f>
        <v>0</v>
      </c>
      <c r="AF111" s="174">
        <f>IF(AND((F111-WEEKDAY(F111,'Sch A. Input'!$ED$56)+7)&lt;E111,F111&lt;&gt;0),"Leaver",T111-AD111)</f>
        <v>0</v>
      </c>
      <c r="AG111" s="94">
        <f t="shared" si="29"/>
        <v>0</v>
      </c>
      <c r="BK111" s="2"/>
      <c r="BL111" s="2"/>
      <c r="BM111" s="2"/>
      <c r="BN111" s="2"/>
      <c r="BO111" s="2"/>
      <c r="BP111" s="2"/>
      <c r="CI111"/>
      <c r="CJ111"/>
      <c r="CK111"/>
      <c r="CL111"/>
      <c r="CM111"/>
    </row>
    <row r="112" spans="2:91" x14ac:dyDescent="0.25">
      <c r="B112" s="70" t="str">
        <f>IF('Sch A. Input'!B110="","",'Sch A. Input'!B110)</f>
        <v/>
      </c>
      <c r="C112" s="75" t="str">
        <f>IF('Sch A. Input'!C110="","",'Sch A. Input'!C110)</f>
        <v/>
      </c>
      <c r="D112" s="71" t="str">
        <f>IF('Sch A. Input'!D110="","",'Sch A. Input'!D110)</f>
        <v/>
      </c>
      <c r="E112" s="71">
        <f>'Sch A. Input'!E110</f>
        <v>42917</v>
      </c>
      <c r="F112" s="71">
        <f>'Sch A. Input'!F110</f>
        <v>0</v>
      </c>
      <c r="G112" s="231">
        <f>'Sch A. Input'!G110</f>
        <v>0</v>
      </c>
      <c r="H112" s="231">
        <f>+IF('Sch A. Input'!D110="",0,MAX($D$12-G112,0))</f>
        <v>0</v>
      </c>
      <c r="I112" s="233">
        <f>SUMIFS('Sch A. Input'!I110:DX110,'Sch A. Input'!$I$13:$DX$13,$L$11,'Sch A. Input'!$I$14:$DX$14,"Recurring")</f>
        <v>0</v>
      </c>
      <c r="J112" s="233">
        <f>SUMIFS('Sch A. Input'!I110:DX110,'Sch A. Input'!$I$13:$DX$13,$L$11,'Sch A. Input'!$I$14:$DX$14,"One-time")</f>
        <v>0</v>
      </c>
      <c r="K112" s="234">
        <f t="shared" si="32"/>
        <v>0</v>
      </c>
      <c r="L112" s="235">
        <f>SUMIFS('Sch A. Input'!I110:DX110,'Sch A. Input'!$I$14:$DX$14,"Recurring",'Sch A. Input'!$I$13:$DX$13,"&lt;="&amp;'Sch D. Workings'!$L$11)</f>
        <v>0</v>
      </c>
      <c r="M112" s="235">
        <f>SUMIFS('Sch A. Input'!I110:DX110,'Sch A. Input'!$I$14:$DX$14,"One-time",'Sch A. Input'!$I$13:$DX$13,"&lt;="&amp;'Sch D. Workings'!$L$11)</f>
        <v>0</v>
      </c>
      <c r="N112" s="236">
        <f t="shared" si="33"/>
        <v>0</v>
      </c>
      <c r="O112" s="235">
        <f t="shared" si="25"/>
        <v>0</v>
      </c>
      <c r="P112" s="235">
        <f t="shared" si="34"/>
        <v>0</v>
      </c>
      <c r="Q112" s="235">
        <f t="shared" si="26"/>
        <v>0</v>
      </c>
      <c r="R112" s="268">
        <f t="shared" si="30"/>
        <v>0</v>
      </c>
      <c r="S112" s="278">
        <f t="shared" si="27"/>
        <v>0</v>
      </c>
      <c r="T112" s="238">
        <f t="shared" si="31"/>
        <v>0</v>
      </c>
      <c r="U112" s="97">
        <f t="shared" si="28"/>
        <v>0</v>
      </c>
      <c r="V112" s="244">
        <f>IF(AND((F112-WEEKDAY(F112,'Sch A. Input'!$ED$56)+7)&lt;E112,F112&lt;&gt;0),"Leaver",L112-I112)</f>
        <v>0</v>
      </c>
      <c r="W112" s="244">
        <f>IF(AND((F112-WEEKDAY(F112,'Sch A. Input'!$ED$56)+7)&lt;E112,F112&lt;&gt;0),"Leaver",M112-J112)</f>
        <v>0</v>
      </c>
      <c r="X112" s="245">
        <f>IF(AND((F112-WEEKDAY(F112,'Sch A. Input'!$ED$56)+7)&lt;E112,F112&lt;&gt;0),"Leaver",N112-K112)</f>
        <v>0</v>
      </c>
      <c r="Y112" s="245">
        <f>IF(AND((F112-WEEKDAY(F112,'Sch A. Input'!$ED$56)+7)&lt;E112,F112&lt;&gt;0),"Leaver",IFERROR(V112/AB112*52,0))</f>
        <v>0</v>
      </c>
      <c r="Z112" s="245">
        <f>IF(AND((F112-WEEKDAY(F112,'Sch A. Input'!$ED$56)+7)&lt;E112,F112&lt;&gt;0),"Leaver",Y112+W112)</f>
        <v>0</v>
      </c>
      <c r="AA112" s="274">
        <f>IF(AND((F112-WEEKDAY(F112,'Sch A. Input'!$ED$56)+7)&lt;E112,F112&lt;&gt;0),"Leaver",IFERROR(H112*(SUMPRODUCT(--((MIN(Z112,900000))&gt;$C$9:$C$12),((MIN(Z112,900000))-$C$9:$C$12),$H$9:$H$12))/MIN(Z112,900000),0))</f>
        <v>0</v>
      </c>
      <c r="AB112" s="274">
        <f>IF(AND((F112-WEEKDAY(F112,'Sch A. Input'!$ED$56)+7)&lt;E112,F112&lt;&gt;0),"Leaver",IF(OR(D112="",D112&gt;$L$11,($L$11-7)&lt;$K$9),0,(E112+1-D112)/7-1))</f>
        <v>0</v>
      </c>
      <c r="AC112" s="275">
        <f>IF(AND((F112-WEEKDAY(F112,'Sch A. Input'!$ED$56)+7)&lt;E112,F112&lt;&gt;0),"Leaver",IFERROR(IF((V112/$AB112*$M$9+W112+G112)&gt;900000,"YES","NO"),0))</f>
        <v>0</v>
      </c>
      <c r="AD112" s="232">
        <f>IF(AND((F112-WEEKDAY(F112,'Sch A. Input'!$ED$56)+7)&lt;E112,F112&lt;&gt;0),"Leaver",IFERROR(IF(AC112="Yes",MIN(1/(H112/X112)*AA112,AA112),(SUMPRODUCT(--((MIN(Z112,900000))&gt;$C$9:$C$12),((MIN(Z112,900000))-$C$9:$C$12),$H$9:$H$12))-((1-(AB112/52))*(SUMPRODUCT(--((MIN(Y112,900000))&gt;$C$9:$C$12),((MIN(Y112,900000))-$C$9:$C$12),$H$9:$H$12)))),0))</f>
        <v>0</v>
      </c>
      <c r="AE112" s="173">
        <f>IF(AND((F112-WEEKDAY(F112,'Sch A. Input'!$ED$56)+7)&lt;E112,F112&lt;&gt;0),"Leaver",IFERROR(AD112/X112,0))</f>
        <v>0</v>
      </c>
      <c r="AF112" s="174">
        <f>IF(AND((F112-WEEKDAY(F112,'Sch A. Input'!$ED$56)+7)&lt;E112,F112&lt;&gt;0),"Leaver",T112-AD112)</f>
        <v>0</v>
      </c>
      <c r="AG112" s="94">
        <f t="shared" si="29"/>
        <v>0</v>
      </c>
      <c r="BK112" s="2"/>
      <c r="BL112" s="2"/>
      <c r="BM112" s="2"/>
      <c r="BN112" s="2"/>
      <c r="BO112" s="2"/>
      <c r="BP112" s="2"/>
      <c r="CI112"/>
      <c r="CJ112"/>
      <c r="CK112"/>
      <c r="CL112"/>
      <c r="CM112"/>
    </row>
    <row r="113" spans="1:97" x14ac:dyDescent="0.25">
      <c r="B113" s="70" t="str">
        <f>IF('Sch A. Input'!B111="","",'Sch A. Input'!B111)</f>
        <v/>
      </c>
      <c r="C113" s="75" t="str">
        <f>IF('Sch A. Input'!C111="","",'Sch A. Input'!C111)</f>
        <v/>
      </c>
      <c r="D113" s="71" t="str">
        <f>IF('Sch A. Input'!D111="","",'Sch A. Input'!D111)</f>
        <v/>
      </c>
      <c r="E113" s="71">
        <f>'Sch A. Input'!E111</f>
        <v>42917</v>
      </c>
      <c r="F113" s="71">
        <f>'Sch A. Input'!F111</f>
        <v>0</v>
      </c>
      <c r="G113" s="231">
        <f>'Sch A. Input'!G111</f>
        <v>0</v>
      </c>
      <c r="H113" s="231">
        <f>+IF('Sch A. Input'!D111="",0,MAX($D$12-G113,0))</f>
        <v>0</v>
      </c>
      <c r="I113" s="233">
        <f>SUMIFS('Sch A. Input'!I111:DX111,'Sch A. Input'!$I$13:$DX$13,$L$11,'Sch A. Input'!$I$14:$DX$14,"Recurring")</f>
        <v>0</v>
      </c>
      <c r="J113" s="233">
        <f>SUMIFS('Sch A. Input'!I111:DX111,'Sch A. Input'!$I$13:$DX$13,$L$11,'Sch A. Input'!$I$14:$DX$14,"One-time")</f>
        <v>0</v>
      </c>
      <c r="K113" s="234">
        <f t="shared" si="32"/>
        <v>0</v>
      </c>
      <c r="L113" s="235">
        <f>SUMIFS('Sch A. Input'!I111:DX111,'Sch A. Input'!$I$14:$DX$14,"Recurring",'Sch A. Input'!$I$13:$DX$13,"&lt;="&amp;'Sch D. Workings'!$L$11)</f>
        <v>0</v>
      </c>
      <c r="M113" s="235">
        <f>SUMIFS('Sch A. Input'!I111:DX111,'Sch A. Input'!$I$14:$DX$14,"One-time",'Sch A. Input'!$I$13:$DX$13,"&lt;="&amp;'Sch D. Workings'!$L$11)</f>
        <v>0</v>
      </c>
      <c r="N113" s="236">
        <f t="shared" si="33"/>
        <v>0</v>
      </c>
      <c r="O113" s="235">
        <f t="shared" si="25"/>
        <v>0</v>
      </c>
      <c r="P113" s="235">
        <f t="shared" si="34"/>
        <v>0</v>
      </c>
      <c r="Q113" s="235">
        <f t="shared" ref="Q113:Q116" si="35">IFERROR(H113*(SUMPRODUCT(--((MIN(P113,900000))&gt;$C$9:$C$12),((MIN(P113,900000))-$C$9:$C$12),$H$9:$H$12))/MIN(P113,900000),0)</f>
        <v>0</v>
      </c>
      <c r="R113" s="268">
        <f t="shared" si="30"/>
        <v>0</v>
      </c>
      <c r="S113" s="278">
        <f t="shared" si="27"/>
        <v>0</v>
      </c>
      <c r="T113" s="238">
        <f t="shared" si="31"/>
        <v>0</v>
      </c>
      <c r="U113" s="97">
        <f t="shared" ref="U113:U116" si="36">IFERROR(T113/N113,0)</f>
        <v>0</v>
      </c>
      <c r="V113" s="244">
        <f>IF(AND((F113-WEEKDAY(F113,'Sch A. Input'!$ED$56)+7)&lt;E113,F113&lt;&gt;0),"Leaver",L113-I113)</f>
        <v>0</v>
      </c>
      <c r="W113" s="244">
        <f>IF(AND((F113-WEEKDAY(F113,'Sch A. Input'!$ED$56)+7)&lt;E113,F113&lt;&gt;0),"Leaver",M113-J113)</f>
        <v>0</v>
      </c>
      <c r="X113" s="245">
        <f>IF(AND((F113-WEEKDAY(F113,'Sch A. Input'!$ED$56)+7)&lt;E113,F113&lt;&gt;0),"Leaver",N113-K113)</f>
        <v>0</v>
      </c>
      <c r="Y113" s="245">
        <f>IF(AND((F113-WEEKDAY(F113,'Sch A. Input'!$ED$56)+7)&lt;E113,F113&lt;&gt;0),"Leaver",IFERROR(V113/AB113*52,0))</f>
        <v>0</v>
      </c>
      <c r="Z113" s="245">
        <f>IF(AND((F113-WEEKDAY(F113,'Sch A. Input'!$ED$56)+7)&lt;E113,F113&lt;&gt;0),"Leaver",Y113+W113)</f>
        <v>0</v>
      </c>
      <c r="AA113" s="274">
        <f>IF(AND((F113-WEEKDAY(F113,'Sch A. Input'!$ED$56)+7)&lt;E113,F113&lt;&gt;0),"Leaver",IFERROR(H113*(SUMPRODUCT(--((MIN(Z113,900000))&gt;$C$9:$C$12),((MIN(Z113,900000))-$C$9:$C$12),$H$9:$H$12))/MIN(Z113,900000),0))</f>
        <v>0</v>
      </c>
      <c r="AB113" s="274">
        <f>IF(AND((F113-WEEKDAY(F113,'Sch A. Input'!$ED$56)+7)&lt;E113,F113&lt;&gt;0),"Leaver",IF(OR(D113="",D113&gt;$L$11,($L$11-7)&lt;$K$9),0,(E113+1-D113)/7-1))</f>
        <v>0</v>
      </c>
      <c r="AC113" s="275">
        <f>IF(AND((F113-WEEKDAY(F113,'Sch A. Input'!$ED$56)+7)&lt;E113,F113&lt;&gt;0),"Leaver",IFERROR(IF((V113/$AB113*$M$9+W113+G113)&gt;900000,"YES","NO"),0))</f>
        <v>0</v>
      </c>
      <c r="AD113" s="232">
        <f>IF(AND((F113-WEEKDAY(F113,'Sch A. Input'!$ED$56)+7)&lt;E113,F113&lt;&gt;0),"Leaver",IFERROR(IF(AC113="Yes",MIN(1/(H113/X113)*AA113,AA113),(SUMPRODUCT(--((MIN(Z113,900000))&gt;$C$9:$C$12),((MIN(Z113,900000))-$C$9:$C$12),$H$9:$H$12))-((1-(AB113/52))*(SUMPRODUCT(--((MIN(Y113,900000))&gt;$C$9:$C$12),((MIN(Y113,900000))-$C$9:$C$12),$H$9:$H$12)))),0))</f>
        <v>0</v>
      </c>
      <c r="AE113" s="173">
        <f>IF(AND((F113-WEEKDAY(F113,'Sch A. Input'!$ED$56)+7)&lt;E113,F113&lt;&gt;0),"Leaver",IFERROR(AD113/X113,0))</f>
        <v>0</v>
      </c>
      <c r="AF113" s="174">
        <f>IF(AND((F113-WEEKDAY(F113,'Sch A. Input'!$ED$56)+7)&lt;E113,F113&lt;&gt;0),"Leaver",T113-AD113)</f>
        <v>0</v>
      </c>
      <c r="AG113" s="94">
        <f t="shared" ref="AG113:AG116" si="37">+IFERROR(AF113/K113,0)</f>
        <v>0</v>
      </c>
      <c r="BK113" s="2"/>
      <c r="BL113" s="2"/>
      <c r="BM113" s="2"/>
      <c r="BN113" s="2"/>
      <c r="BO113" s="2"/>
      <c r="BP113" s="2"/>
      <c r="CI113"/>
      <c r="CJ113"/>
      <c r="CK113"/>
      <c r="CL113"/>
      <c r="CM113"/>
    </row>
    <row r="114" spans="1:97" x14ac:dyDescent="0.25">
      <c r="B114" s="70" t="str">
        <f>IF('Sch A. Input'!B112="","",'Sch A. Input'!B112)</f>
        <v/>
      </c>
      <c r="C114" s="75" t="str">
        <f>IF('Sch A. Input'!C112="","",'Sch A. Input'!C112)</f>
        <v/>
      </c>
      <c r="D114" s="71" t="str">
        <f>IF('Sch A. Input'!D112="","",'Sch A. Input'!D112)</f>
        <v/>
      </c>
      <c r="E114" s="71">
        <f>'Sch A. Input'!E112</f>
        <v>42917</v>
      </c>
      <c r="F114" s="71">
        <f>'Sch A. Input'!F112</f>
        <v>0</v>
      </c>
      <c r="G114" s="231">
        <f>'Sch A. Input'!G112</f>
        <v>0</v>
      </c>
      <c r="H114" s="231">
        <f>+IF('Sch A. Input'!D112="",0,MAX($D$12-G114,0))</f>
        <v>0</v>
      </c>
      <c r="I114" s="233">
        <f>SUMIFS('Sch A. Input'!I112:DX112,'Sch A. Input'!$I$13:$DX$13,$L$11,'Sch A. Input'!$I$14:$DX$14,"Recurring")</f>
        <v>0</v>
      </c>
      <c r="J114" s="233">
        <f>SUMIFS('Sch A. Input'!I112:DX112,'Sch A. Input'!$I$13:$DX$13,$L$11,'Sch A. Input'!$I$14:$DX$14,"One-time")</f>
        <v>0</v>
      </c>
      <c r="K114" s="234">
        <f t="shared" si="32"/>
        <v>0</v>
      </c>
      <c r="L114" s="235">
        <f>SUMIFS('Sch A. Input'!I112:DX112,'Sch A. Input'!$I$14:$DX$14,"Recurring",'Sch A. Input'!$I$13:$DX$13,"&lt;="&amp;'Sch D. Workings'!$L$11)</f>
        <v>0</v>
      </c>
      <c r="M114" s="235">
        <f>SUMIFS('Sch A. Input'!I112:DX112,'Sch A. Input'!$I$14:$DX$14,"One-time",'Sch A. Input'!$I$13:$DX$13,"&lt;="&amp;'Sch D. Workings'!$L$11)</f>
        <v>0</v>
      </c>
      <c r="N114" s="236">
        <f t="shared" si="33"/>
        <v>0</v>
      </c>
      <c r="O114" s="235">
        <f t="shared" si="25"/>
        <v>0</v>
      </c>
      <c r="P114" s="235">
        <f t="shared" si="34"/>
        <v>0</v>
      </c>
      <c r="Q114" s="235">
        <f t="shared" si="35"/>
        <v>0</v>
      </c>
      <c r="R114" s="268">
        <f t="shared" si="30"/>
        <v>0</v>
      </c>
      <c r="S114" s="278">
        <f t="shared" si="27"/>
        <v>0</v>
      </c>
      <c r="T114" s="238">
        <f t="shared" si="31"/>
        <v>0</v>
      </c>
      <c r="U114" s="97">
        <f t="shared" si="36"/>
        <v>0</v>
      </c>
      <c r="V114" s="244">
        <f>IF(AND((F114-WEEKDAY(F114,'Sch A. Input'!$ED$56)+7)&lt;E114,F114&lt;&gt;0),"Leaver",L114-I114)</f>
        <v>0</v>
      </c>
      <c r="W114" s="244">
        <f>IF(AND((F114-WEEKDAY(F114,'Sch A. Input'!$ED$56)+7)&lt;E114,F114&lt;&gt;0),"Leaver",M114-J114)</f>
        <v>0</v>
      </c>
      <c r="X114" s="245">
        <f>IF(AND((F114-WEEKDAY(F114,'Sch A. Input'!$ED$56)+7)&lt;E114,F114&lt;&gt;0),"Leaver",N114-K114)</f>
        <v>0</v>
      </c>
      <c r="Y114" s="245">
        <f>IF(AND((F114-WEEKDAY(F114,'Sch A. Input'!$ED$56)+7)&lt;E114,F114&lt;&gt;0),"Leaver",IFERROR(V114/AB114*52,0))</f>
        <v>0</v>
      </c>
      <c r="Z114" s="245">
        <f>IF(AND((F114-WEEKDAY(F114,'Sch A. Input'!$ED$56)+7)&lt;E114,F114&lt;&gt;0),"Leaver",Y114+W114)</f>
        <v>0</v>
      </c>
      <c r="AA114" s="274">
        <f>IF(AND((F114-WEEKDAY(F114,'Sch A. Input'!$ED$56)+7)&lt;E114,F114&lt;&gt;0),"Leaver",IFERROR(H114*(SUMPRODUCT(--((MIN(Z114,900000))&gt;$C$9:$C$12),((MIN(Z114,900000))-$C$9:$C$12),$H$9:$H$12))/MIN(Z114,900000),0))</f>
        <v>0</v>
      </c>
      <c r="AB114" s="274">
        <f>IF(AND((F114-WEEKDAY(F114,'Sch A. Input'!$ED$56)+7)&lt;E114,F114&lt;&gt;0),"Leaver",IF(OR(D114="",D114&gt;$L$11,($L$11-7)&lt;$K$9),0,(E114+1-D114)/7-1))</f>
        <v>0</v>
      </c>
      <c r="AC114" s="275">
        <f>IF(AND((F114-WEEKDAY(F114,'Sch A. Input'!$ED$56)+7)&lt;E114,F114&lt;&gt;0),"Leaver",IFERROR(IF((V114/$AB114*$M$9+W114+G114)&gt;900000,"YES","NO"),0))</f>
        <v>0</v>
      </c>
      <c r="AD114" s="232">
        <f>IF(AND((F114-WEEKDAY(F114,'Sch A. Input'!$ED$56)+7)&lt;E114,F114&lt;&gt;0),"Leaver",IFERROR(IF(AC114="Yes",MIN(1/(H114/X114)*AA114,AA114),(SUMPRODUCT(--((MIN(Z114,900000))&gt;$C$9:$C$12),((MIN(Z114,900000))-$C$9:$C$12),$H$9:$H$12))-((1-(AB114/52))*(SUMPRODUCT(--((MIN(Y114,900000))&gt;$C$9:$C$12),((MIN(Y114,900000))-$C$9:$C$12),$H$9:$H$12)))),0))</f>
        <v>0</v>
      </c>
      <c r="AE114" s="173">
        <f>IF(AND((F114-WEEKDAY(F114,'Sch A. Input'!$ED$56)+7)&lt;E114,F114&lt;&gt;0),"Leaver",IFERROR(AD114/X114,0))</f>
        <v>0</v>
      </c>
      <c r="AF114" s="174">
        <f>IF(AND((F114-WEEKDAY(F114,'Sch A. Input'!$ED$56)+7)&lt;E114,F114&lt;&gt;0),"Leaver",T114-AD114)</f>
        <v>0</v>
      </c>
      <c r="AG114" s="94">
        <f t="shared" si="37"/>
        <v>0</v>
      </c>
      <c r="BK114" s="2"/>
      <c r="BL114" s="2"/>
      <c r="BM114" s="2"/>
      <c r="BN114" s="2"/>
      <c r="BO114" s="2"/>
      <c r="BP114" s="2"/>
      <c r="CI114"/>
      <c r="CJ114"/>
      <c r="CK114"/>
      <c r="CL114"/>
      <c r="CM114"/>
    </row>
    <row r="115" spans="1:97" x14ac:dyDescent="0.25">
      <c r="B115" s="70" t="str">
        <f>IF('Sch A. Input'!B113="","",'Sch A. Input'!B113)</f>
        <v/>
      </c>
      <c r="C115" s="75" t="str">
        <f>IF('Sch A. Input'!C113="","",'Sch A. Input'!C113)</f>
        <v/>
      </c>
      <c r="D115" s="71" t="str">
        <f>IF('Sch A. Input'!D113="","",'Sch A. Input'!D113)</f>
        <v/>
      </c>
      <c r="E115" s="71">
        <f>'Sch A. Input'!E113</f>
        <v>42917</v>
      </c>
      <c r="F115" s="71">
        <f>'Sch A. Input'!F113</f>
        <v>0</v>
      </c>
      <c r="G115" s="231">
        <f>'Sch A. Input'!G113</f>
        <v>0</v>
      </c>
      <c r="H115" s="231">
        <f>+IF('Sch A. Input'!D113="",0,MAX($D$12-G115,0))</f>
        <v>0</v>
      </c>
      <c r="I115" s="233">
        <f>SUMIFS('Sch A. Input'!I113:DX113,'Sch A. Input'!$I$13:$DX$13,$L$11,'Sch A. Input'!$I$14:$DX$14,"Recurring")</f>
        <v>0</v>
      </c>
      <c r="J115" s="233">
        <f>SUMIFS('Sch A. Input'!I113:DX113,'Sch A. Input'!$I$13:$DX$13,$L$11,'Sch A. Input'!$I$14:$DX$14,"One-time")</f>
        <v>0</v>
      </c>
      <c r="K115" s="234">
        <f t="shared" si="32"/>
        <v>0</v>
      </c>
      <c r="L115" s="235">
        <f>SUMIFS('Sch A. Input'!I113:DX113,'Sch A. Input'!$I$14:$DX$14,"Recurring",'Sch A. Input'!$I$13:$DX$13,"&lt;="&amp;'Sch D. Workings'!$L$11)</f>
        <v>0</v>
      </c>
      <c r="M115" s="235">
        <f>SUMIFS('Sch A. Input'!I113:DX113,'Sch A. Input'!$I$14:$DX$14,"One-time",'Sch A. Input'!$I$13:$DX$13,"&lt;="&amp;'Sch D. Workings'!$L$11)</f>
        <v>0</v>
      </c>
      <c r="N115" s="236">
        <f t="shared" si="33"/>
        <v>0</v>
      </c>
      <c r="O115" s="235">
        <f t="shared" si="25"/>
        <v>0</v>
      </c>
      <c r="P115" s="235">
        <f t="shared" si="34"/>
        <v>0</v>
      </c>
      <c r="Q115" s="235">
        <f t="shared" si="35"/>
        <v>0</v>
      </c>
      <c r="R115" s="268">
        <f t="shared" si="30"/>
        <v>0</v>
      </c>
      <c r="S115" s="278">
        <f t="shared" si="27"/>
        <v>0</v>
      </c>
      <c r="T115" s="238">
        <f t="shared" si="31"/>
        <v>0</v>
      </c>
      <c r="U115" s="97">
        <f t="shared" si="36"/>
        <v>0</v>
      </c>
      <c r="V115" s="244">
        <f>IF(AND((F115-WEEKDAY(F115,'Sch A. Input'!$ED$56)+7)&lt;E115,F115&lt;&gt;0),"Leaver",L115-I115)</f>
        <v>0</v>
      </c>
      <c r="W115" s="244">
        <f>IF(AND((F115-WEEKDAY(F115,'Sch A. Input'!$ED$56)+7)&lt;E115,F115&lt;&gt;0),"Leaver",M115-J115)</f>
        <v>0</v>
      </c>
      <c r="X115" s="245">
        <f>IF(AND((F115-WEEKDAY(F115,'Sch A. Input'!$ED$56)+7)&lt;E115,F115&lt;&gt;0),"Leaver",N115-K115)</f>
        <v>0</v>
      </c>
      <c r="Y115" s="245">
        <f>IF(AND((F115-WEEKDAY(F115,'Sch A. Input'!$ED$56)+7)&lt;E115,F115&lt;&gt;0),"Leaver",IFERROR(V115/AB115*52,0))</f>
        <v>0</v>
      </c>
      <c r="Z115" s="245">
        <f>IF(AND((F115-WEEKDAY(F115,'Sch A. Input'!$ED$56)+7)&lt;E115,F115&lt;&gt;0),"Leaver",Y115+W115)</f>
        <v>0</v>
      </c>
      <c r="AA115" s="274">
        <f>IF(AND((F115-WEEKDAY(F115,'Sch A. Input'!$ED$56)+7)&lt;E115,F115&lt;&gt;0),"Leaver",IFERROR(H115*(SUMPRODUCT(--((MIN(Z115,900000))&gt;$C$9:$C$12),((MIN(Z115,900000))-$C$9:$C$12),$H$9:$H$12))/MIN(Z115,900000),0))</f>
        <v>0</v>
      </c>
      <c r="AB115" s="274">
        <f>IF(AND((F115-WEEKDAY(F115,'Sch A. Input'!$ED$56)+7)&lt;E115,F115&lt;&gt;0),"Leaver",IF(OR(D115="",D115&gt;$L$11,($L$11-7)&lt;$K$9),0,(E115+1-D115)/7-1))</f>
        <v>0</v>
      </c>
      <c r="AC115" s="275">
        <f>IF(AND((F115-WEEKDAY(F115,'Sch A. Input'!$ED$56)+7)&lt;E115,F115&lt;&gt;0),"Leaver",IFERROR(IF((V115/$AB115*$M$9+W115+G115)&gt;900000,"YES","NO"),0))</f>
        <v>0</v>
      </c>
      <c r="AD115" s="232">
        <f>IF(AND((F115-WEEKDAY(F115,'Sch A. Input'!$ED$56)+7)&lt;E115,F115&lt;&gt;0),"Leaver",IFERROR(IF(AC115="Yes",MIN(1/(H115/X115)*AA115,AA115),(SUMPRODUCT(--((MIN(Z115,900000))&gt;$C$9:$C$12),((MIN(Z115,900000))-$C$9:$C$12),$H$9:$H$12))-((1-(AB115/52))*(SUMPRODUCT(--((MIN(Y115,900000))&gt;$C$9:$C$12),((MIN(Y115,900000))-$C$9:$C$12),$H$9:$H$12)))),0))</f>
        <v>0</v>
      </c>
      <c r="AE115" s="173">
        <f>IF(AND((F115-WEEKDAY(F115,'Sch A. Input'!$ED$56)+7)&lt;E115,F115&lt;&gt;0),"Leaver",IFERROR(AD115/X115,0))</f>
        <v>0</v>
      </c>
      <c r="AF115" s="174">
        <f>IF(AND((F115-WEEKDAY(F115,'Sch A. Input'!$ED$56)+7)&lt;E115,F115&lt;&gt;0),"Leaver",T115-AD115)</f>
        <v>0</v>
      </c>
      <c r="AG115" s="94">
        <f t="shared" si="37"/>
        <v>0</v>
      </c>
      <c r="BK115" s="2"/>
      <c r="BL115" s="2"/>
      <c r="BM115" s="2"/>
      <c r="BN115" s="2"/>
      <c r="BO115" s="2"/>
      <c r="BP115" s="2"/>
      <c r="CI115"/>
      <c r="CJ115"/>
      <c r="CK115"/>
      <c r="CL115"/>
      <c r="CM115"/>
    </row>
    <row r="116" spans="1:97" ht="15.75" thickBot="1" x14ac:dyDescent="0.3">
      <c r="B116" s="70" t="str">
        <f>IF('Sch A. Input'!B114="","",'Sch A. Input'!B114)</f>
        <v/>
      </c>
      <c r="C116" s="75" t="str">
        <f>IF('Sch A. Input'!C114="","",'Sch A. Input'!C114)</f>
        <v/>
      </c>
      <c r="D116" s="71" t="str">
        <f>IF('Sch A. Input'!D114="","",'Sch A. Input'!D114)</f>
        <v/>
      </c>
      <c r="E116" s="71">
        <f>'Sch A. Input'!E114</f>
        <v>42917</v>
      </c>
      <c r="F116" s="71">
        <f>'Sch A. Input'!F114</f>
        <v>0</v>
      </c>
      <c r="G116" s="231">
        <f>'Sch A. Input'!G114</f>
        <v>0</v>
      </c>
      <c r="H116" s="231">
        <f>+IF('Sch A. Input'!D114="",0,MAX($D$12-G116,0))</f>
        <v>0</v>
      </c>
      <c r="I116" s="233">
        <f>SUMIFS('Sch A. Input'!I114:DX114,'Sch A. Input'!$I$13:$DX$13,$L$11,'Sch A. Input'!$I$14:$DX$14,"Recurring")</f>
        <v>0</v>
      </c>
      <c r="J116" s="233">
        <f>SUMIFS('Sch A. Input'!I114:DX114,'Sch A. Input'!$I$13:$DX$13,$L$11,'Sch A. Input'!$I$14:$DX$14,"One-time")</f>
        <v>0</v>
      </c>
      <c r="K116" s="234">
        <f t="shared" si="32"/>
        <v>0</v>
      </c>
      <c r="L116" s="235">
        <f>SUMIFS('Sch A. Input'!I114:DX114,'Sch A. Input'!$I$14:$DX$14,"Recurring",'Sch A. Input'!$I$13:$DX$13,"&lt;="&amp;'Sch D. Workings'!$L$11)</f>
        <v>0</v>
      </c>
      <c r="M116" s="235">
        <f>SUMIFS('Sch A. Input'!I114:DX114,'Sch A. Input'!$I$14:$DX$14,"One-time",'Sch A. Input'!$I$13:$DX$13,"&lt;="&amp;'Sch D. Workings'!$L$11)</f>
        <v>0</v>
      </c>
      <c r="N116" s="236">
        <f t="shared" si="33"/>
        <v>0</v>
      </c>
      <c r="O116" s="235">
        <f t="shared" si="25"/>
        <v>0</v>
      </c>
      <c r="P116" s="235">
        <f t="shared" si="34"/>
        <v>0</v>
      </c>
      <c r="Q116" s="235">
        <f t="shared" si="35"/>
        <v>0</v>
      </c>
      <c r="R116" s="268">
        <f t="shared" si="30"/>
        <v>0</v>
      </c>
      <c r="S116" s="278">
        <f t="shared" si="27"/>
        <v>0</v>
      </c>
      <c r="T116" s="238">
        <f t="shared" si="31"/>
        <v>0</v>
      </c>
      <c r="U116" s="97">
        <f t="shared" si="36"/>
        <v>0</v>
      </c>
      <c r="V116" s="244">
        <f>IF(AND((F116-WEEKDAY(F116,'Sch A. Input'!$ED$56)+7)&lt;E116,F116&lt;&gt;0),"Leaver",L116-I116)</f>
        <v>0</v>
      </c>
      <c r="W116" s="244">
        <f>IF(AND((F116-WEEKDAY(F116,'Sch A. Input'!$ED$56)+7)&lt;E116,F116&lt;&gt;0),"Leaver",M116-J116)</f>
        <v>0</v>
      </c>
      <c r="X116" s="245">
        <f>IF(AND((F116-WEEKDAY(F116,'Sch A. Input'!$ED$56)+7)&lt;E116,F116&lt;&gt;0),"Leaver",N116-K116)</f>
        <v>0</v>
      </c>
      <c r="Y116" s="245">
        <f>IF(AND((F116-WEEKDAY(F116,'Sch A. Input'!$ED$56)+7)&lt;E116,F116&lt;&gt;0),"Leaver",IFERROR(V116/AB116*52,0))</f>
        <v>0</v>
      </c>
      <c r="Z116" s="245">
        <f>IF(AND((F116-WEEKDAY(F116,'Sch A. Input'!$ED$56)+7)&lt;E116,F116&lt;&gt;0),"Leaver",Y116+W116)</f>
        <v>0</v>
      </c>
      <c r="AA116" s="276">
        <f>IF(AND((F116-WEEKDAY(F116,'Sch A. Input'!$ED$56)+7)&lt;E116,F116&lt;&gt;0),"Leaver",IFERROR(H116*(SUMPRODUCT(--((MIN(Z116,900000))&gt;$C$9:$C$12),((MIN(Z116,900000))-$C$9:$C$12),$H$9:$H$12))/MIN(Z116,900000),0))</f>
        <v>0</v>
      </c>
      <c r="AB116" s="276">
        <f>IF(AND((F116-WEEKDAY(F116,'Sch A. Input'!$ED$56)+7)&lt;E116,F116&lt;&gt;0),"Leaver",IF(OR(D116="",D116&gt;$L$11,($L$11-7)&lt;$K$9),0,(E116+1-D116)/7-1))</f>
        <v>0</v>
      </c>
      <c r="AC116" s="277">
        <f>IF(AND((F116-WEEKDAY(F116,'Sch A. Input'!$ED$56)+7)&lt;E116,F116&lt;&gt;0),"Leaver",IFERROR(IF((V116/$AB116*$M$9+W116+G116)&gt;900000,"YES","NO"),0))</f>
        <v>0</v>
      </c>
      <c r="AD116" s="232">
        <f>IF(AND((F116-WEEKDAY(F116,'Sch A. Input'!$ED$56)+7)&lt;E116,F116&lt;&gt;0),"Leaver",IFERROR(IF(AC116="Yes",MIN(1/(H116/X116)*AA116,AA116),(SUMPRODUCT(--((MIN(Z116,900000))&gt;$C$9:$C$12),((MIN(Z116,900000))-$C$9:$C$12),$H$9:$H$12))-((1-(AB116/52))*(SUMPRODUCT(--((MIN(Y116,900000))&gt;$C$9:$C$12),((MIN(Y116,900000))-$C$9:$C$12),$H$9:$H$12)))),0))</f>
        <v>0</v>
      </c>
      <c r="AE116" s="173">
        <f>IF(AND((F116-WEEKDAY(F116,'Sch A. Input'!$ED$56)+7)&lt;E116,F116&lt;&gt;0),"Leaver",IFERROR(AD116/X116,0))</f>
        <v>0</v>
      </c>
      <c r="AF116" s="174">
        <f>IF(AND((F116-WEEKDAY(F116,'Sch A. Input'!$ED$56)+7)&lt;E116,F116&lt;&gt;0),"Leaver",T116-AD116)</f>
        <v>0</v>
      </c>
      <c r="AG116" s="94">
        <f t="shared" si="37"/>
        <v>0</v>
      </c>
      <c r="BK116" s="2"/>
      <c r="BL116" s="2"/>
      <c r="BM116" s="2"/>
      <c r="BN116" s="2"/>
      <c r="BO116" s="2"/>
      <c r="BP116" s="2"/>
      <c r="CI116"/>
      <c r="CJ116"/>
      <c r="CK116"/>
      <c r="CL116"/>
      <c r="CM116"/>
    </row>
    <row r="117" spans="1:97" s="112" customFormat="1" ht="15.75" thickBot="1" x14ac:dyDescent="0.3">
      <c r="B117" s="113"/>
      <c r="C117" s="114"/>
      <c r="D117" s="115"/>
      <c r="E117" s="115"/>
      <c r="F117" s="115"/>
      <c r="G117" s="116"/>
      <c r="H117" s="116"/>
      <c r="I117" s="239">
        <f t="shared" ref="I117:T117" si="38">SUM(I17:I116)</f>
        <v>0</v>
      </c>
      <c r="J117" s="239">
        <f t="shared" si="38"/>
        <v>0</v>
      </c>
      <c r="K117" s="240">
        <f t="shared" si="38"/>
        <v>0</v>
      </c>
      <c r="L117" s="241">
        <f t="shared" si="38"/>
        <v>0</v>
      </c>
      <c r="M117" s="241">
        <f t="shared" si="38"/>
        <v>0</v>
      </c>
      <c r="N117" s="242">
        <f t="shared" si="38"/>
        <v>0</v>
      </c>
      <c r="O117" s="241">
        <f t="shared" si="38"/>
        <v>0</v>
      </c>
      <c r="P117" s="241">
        <f t="shared" si="38"/>
        <v>0</v>
      </c>
      <c r="Q117" s="269"/>
      <c r="R117" s="270"/>
      <c r="S117" s="269"/>
      <c r="T117" s="243">
        <f t="shared" si="38"/>
        <v>0</v>
      </c>
      <c r="U117" s="108"/>
      <c r="V117" s="246">
        <f t="shared" ref="V117:Z117" si="39">SUM(V17:V116)</f>
        <v>0</v>
      </c>
      <c r="W117" s="246">
        <f t="shared" si="39"/>
        <v>0</v>
      </c>
      <c r="X117" s="247">
        <f t="shared" si="39"/>
        <v>0</v>
      </c>
      <c r="Y117" s="246">
        <f t="shared" si="39"/>
        <v>0</v>
      </c>
      <c r="Z117" s="246">
        <f t="shared" si="39"/>
        <v>0</v>
      </c>
      <c r="AA117" s="271"/>
      <c r="AB117" s="272"/>
      <c r="AC117" s="273"/>
      <c r="AD117" s="248">
        <f>SUM(AD17:AD116)</f>
        <v>0</v>
      </c>
      <c r="AE117" s="109"/>
      <c r="AF117" s="110">
        <f>SUM(AF17:AF116)</f>
        <v>0</v>
      </c>
      <c r="AG117" s="111"/>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row>
    <row r="118" spans="1:97" ht="15.75" thickTop="1" x14ac:dyDescent="0.25">
      <c r="A118" s="30"/>
      <c r="B118" s="30"/>
      <c r="BK118" s="2"/>
    </row>
    <row r="119" spans="1:97" ht="20.25" x14ac:dyDescent="0.3">
      <c r="B119" s="46" t="s">
        <v>60</v>
      </c>
    </row>
    <row r="120" spans="1:97" x14ac:dyDescent="0.25">
      <c r="C120" s="2"/>
      <c r="I120" s="291">
        <f>VLOOKUP($R$120,'Sch A. Input'!$EC$15:$ED$54,2,FALSE)</f>
        <v>14</v>
      </c>
      <c r="J120" s="5" t="s">
        <v>161</v>
      </c>
      <c r="K120" s="5"/>
      <c r="L120" s="5"/>
      <c r="M120" s="5"/>
      <c r="N120" s="5"/>
      <c r="O120" s="5"/>
      <c r="P120" s="5"/>
      <c r="Q120" s="5"/>
      <c r="R120" s="203">
        <f t="array" ref="R120">MAX(IF(MONTH('Sch A. Input'!$EC$15:$EC$54)=9,'Sch A. Input'!$EC$15:$EC$54))</f>
        <v>43008</v>
      </c>
      <c r="S120" s="256"/>
      <c r="T120" s="291">
        <f>VLOOKUP($AC$120,'Sch A. Input'!$EC$15:$ED$54,2,FALSE)-I120</f>
        <v>13</v>
      </c>
      <c r="U120" s="5" t="s">
        <v>161</v>
      </c>
      <c r="V120" s="5"/>
      <c r="W120" s="5"/>
      <c r="X120" s="5"/>
      <c r="Y120" s="5"/>
      <c r="Z120" s="5"/>
      <c r="AA120" s="5"/>
      <c r="AB120" s="5"/>
      <c r="AC120" s="203">
        <f t="array" ref="AC120">MAX(IF(MONTH('Sch A. Input'!$EC$15:$EC$54)=12,'Sch A. Input'!$EC$15:$EC$54))</f>
        <v>43099</v>
      </c>
      <c r="AE120" s="291">
        <f>VLOOKUP($AN$120,'Sch A. Input'!$EC$15:$ED$54,2,FALSE)-(I120+T120)</f>
        <v>13</v>
      </c>
      <c r="AF120" s="5" t="s">
        <v>161</v>
      </c>
      <c r="AG120" s="5"/>
      <c r="AH120" s="5"/>
      <c r="AI120" s="5"/>
      <c r="AJ120" s="5"/>
      <c r="AK120" s="5"/>
      <c r="AL120" s="5"/>
      <c r="AM120" s="5"/>
      <c r="AN120" s="203">
        <f t="array" ref="AN120">MAX(IF(MONTH('Sch A. Input'!$EC$15:$EC$54)=3,'Sch A. Input'!$EC$15:$EC$54))</f>
        <v>43190</v>
      </c>
      <c r="BK120" s="2"/>
      <c r="BL120" s="2"/>
      <c r="BM120" s="2"/>
      <c r="BN120" s="2"/>
      <c r="BO120" s="2"/>
      <c r="BP120" s="2"/>
      <c r="BQ120" s="2"/>
      <c r="BR120" s="2"/>
      <c r="BS120" s="2"/>
      <c r="BT120" s="2"/>
      <c r="BU120" s="2"/>
      <c r="BV120" s="2"/>
      <c r="CI120"/>
      <c r="CJ120"/>
      <c r="CK120"/>
      <c r="CL120"/>
      <c r="CM120"/>
      <c r="CN120"/>
      <c r="CO120"/>
      <c r="CP120"/>
      <c r="CQ120"/>
      <c r="CR120"/>
      <c r="CS120"/>
    </row>
    <row r="121" spans="1:97" s="44" customFormat="1" ht="12.75" x14ac:dyDescent="0.2">
      <c r="A121" s="2"/>
      <c r="B121" s="2"/>
      <c r="C121" s="2"/>
      <c r="D121" s="2"/>
      <c r="E121" s="2"/>
      <c r="F121" s="2"/>
      <c r="I121" s="100" t="s">
        <v>18</v>
      </c>
      <c r="J121" s="88" t="s">
        <v>32</v>
      </c>
      <c r="K121" s="88" t="s">
        <v>32</v>
      </c>
      <c r="L121" s="88" t="s">
        <v>32</v>
      </c>
      <c r="M121" s="88" t="s">
        <v>32</v>
      </c>
      <c r="N121" s="88" t="s">
        <v>32</v>
      </c>
      <c r="O121" s="88" t="s">
        <v>32</v>
      </c>
      <c r="P121" s="88" t="s">
        <v>145</v>
      </c>
      <c r="Q121" s="88"/>
      <c r="R121" s="292" t="s">
        <v>32</v>
      </c>
      <c r="S121" s="256"/>
      <c r="T121" s="100" t="s">
        <v>19</v>
      </c>
      <c r="U121" s="88" t="s">
        <v>32</v>
      </c>
      <c r="V121" s="88" t="s">
        <v>32</v>
      </c>
      <c r="W121" s="88" t="s">
        <v>32</v>
      </c>
      <c r="X121" s="88" t="s">
        <v>32</v>
      </c>
      <c r="Y121" s="88" t="s">
        <v>32</v>
      </c>
      <c r="Z121" s="88" t="s">
        <v>32</v>
      </c>
      <c r="AA121" s="88" t="s">
        <v>145</v>
      </c>
      <c r="AB121" s="88"/>
      <c r="AC121" s="88" t="s">
        <v>32</v>
      </c>
      <c r="AE121" s="100" t="s">
        <v>20</v>
      </c>
      <c r="AF121" s="88" t="s">
        <v>32</v>
      </c>
      <c r="AG121" s="88" t="s">
        <v>32</v>
      </c>
      <c r="AH121" s="88" t="s">
        <v>32</v>
      </c>
      <c r="AI121" s="88" t="s">
        <v>32</v>
      </c>
      <c r="AJ121" s="88" t="s">
        <v>32</v>
      </c>
      <c r="AK121" s="88" t="s">
        <v>32</v>
      </c>
      <c r="AL121" s="88" t="s">
        <v>145</v>
      </c>
      <c r="AM121" s="88"/>
      <c r="AN121" s="88" t="s">
        <v>32</v>
      </c>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row>
    <row r="122" spans="1:97" ht="0.75" customHeight="1" thickBot="1" x14ac:dyDescent="0.3">
      <c r="C122" s="2"/>
      <c r="R122" s="25"/>
      <c r="S122" s="256"/>
      <c r="AR122" s="44"/>
      <c r="AS122" s="44"/>
      <c r="BK122" s="2"/>
      <c r="BL122" s="2"/>
      <c r="BM122" s="2"/>
      <c r="BN122" s="2"/>
      <c r="BO122" s="2"/>
      <c r="BP122" s="2"/>
      <c r="BQ122" s="2"/>
      <c r="BR122" s="2"/>
      <c r="BS122" s="2"/>
      <c r="BT122" s="2"/>
      <c r="BU122" s="2"/>
      <c r="BV122" s="2"/>
      <c r="CI122"/>
      <c r="CJ122"/>
      <c r="CK122"/>
      <c r="CL122"/>
      <c r="CM122"/>
      <c r="CN122"/>
      <c r="CO122"/>
      <c r="CP122"/>
      <c r="CQ122"/>
      <c r="CR122"/>
      <c r="CS122"/>
    </row>
    <row r="123" spans="1:97" ht="75" customHeight="1" x14ac:dyDescent="0.25">
      <c r="B123" s="67" t="str">
        <f t="shared" ref="B123:H142" si="40">B16</f>
        <v>Staff Number</v>
      </c>
      <c r="C123" s="167" t="str">
        <f t="shared" si="40"/>
        <v>Staff Name</v>
      </c>
      <c r="D123" s="279" t="str">
        <f t="shared" si="40"/>
        <v>Start date 
(First pay-period start date or joining date, whichever is later)</v>
      </c>
      <c r="E123" s="279" t="str">
        <f t="shared" si="40"/>
        <v>Pay-period end date</v>
      </c>
      <c r="F123" s="279" t="str">
        <f t="shared" si="40"/>
        <v>Employment end date  (if applicable)</v>
      </c>
      <c r="G123" s="279" t="str">
        <f t="shared" si="40"/>
        <v>Total Taxable remuneration paid Q1' FY 2017/18</v>
      </c>
      <c r="H123" s="279" t="str">
        <f t="shared" si="40"/>
        <v>Cap amount  remaining at the start of Q2' FY 2017/18</v>
      </c>
      <c r="I123" s="83" t="s">
        <v>25</v>
      </c>
      <c r="J123" s="69" t="s">
        <v>21</v>
      </c>
      <c r="K123" s="171" t="s">
        <v>23</v>
      </c>
      <c r="L123" s="281" t="s">
        <v>62</v>
      </c>
      <c r="M123" s="69" t="s">
        <v>83</v>
      </c>
      <c r="N123" s="69" t="s">
        <v>82</v>
      </c>
      <c r="O123" s="83" t="s">
        <v>159</v>
      </c>
      <c r="P123" s="69" t="s">
        <v>160</v>
      </c>
      <c r="Q123" s="279" t="s">
        <v>162</v>
      </c>
      <c r="R123" s="69" t="s">
        <v>164</v>
      </c>
      <c r="S123" s="256"/>
      <c r="T123" s="4" t="s">
        <v>24</v>
      </c>
      <c r="U123" s="171" t="s">
        <v>21</v>
      </c>
      <c r="V123" s="171" t="s">
        <v>23</v>
      </c>
      <c r="W123" s="61" t="s">
        <v>17</v>
      </c>
      <c r="X123" s="69" t="s">
        <v>81</v>
      </c>
      <c r="Y123" s="69" t="s">
        <v>84</v>
      </c>
      <c r="Z123" s="83" t="s">
        <v>163</v>
      </c>
      <c r="AA123" s="69" t="s">
        <v>165</v>
      </c>
      <c r="AB123" s="279" t="s">
        <v>162</v>
      </c>
      <c r="AC123" s="69" t="s">
        <v>88</v>
      </c>
      <c r="AE123" s="4" t="s">
        <v>24</v>
      </c>
      <c r="AF123" s="171" t="s">
        <v>21</v>
      </c>
      <c r="AG123" s="171" t="s">
        <v>23</v>
      </c>
      <c r="AH123" s="61" t="s">
        <v>17</v>
      </c>
      <c r="AI123" s="69" t="s">
        <v>85</v>
      </c>
      <c r="AJ123" s="69" t="s">
        <v>86</v>
      </c>
      <c r="AK123" s="83" t="s">
        <v>166</v>
      </c>
      <c r="AL123" s="69" t="s">
        <v>167</v>
      </c>
      <c r="AM123" s="279" t="s">
        <v>162</v>
      </c>
      <c r="AN123" s="69" t="s">
        <v>87</v>
      </c>
      <c r="AR123" s="44"/>
      <c r="AS123" s="44"/>
      <c r="BK123" s="2"/>
      <c r="BL123" s="2"/>
      <c r="BM123" s="2"/>
      <c r="BN123" s="2"/>
      <c r="BO123" s="2"/>
      <c r="BP123" s="2"/>
      <c r="BQ123" s="2"/>
      <c r="BR123" s="2"/>
      <c r="BS123" s="2"/>
      <c r="BT123" s="2"/>
      <c r="BU123" s="2"/>
      <c r="BV123" s="2"/>
      <c r="CI123"/>
      <c r="CJ123"/>
      <c r="CK123"/>
      <c r="CL123"/>
      <c r="CM123"/>
      <c r="CN123"/>
      <c r="CO123"/>
      <c r="CP123"/>
      <c r="CQ123"/>
      <c r="CR123"/>
      <c r="CS123"/>
    </row>
    <row r="124" spans="1:97" x14ac:dyDescent="0.25">
      <c r="B124" s="70" t="str">
        <f t="shared" si="40"/>
        <v/>
      </c>
      <c r="C124" s="168" t="str">
        <f t="shared" si="40"/>
        <v/>
      </c>
      <c r="D124" s="283" t="str">
        <f t="shared" si="40"/>
        <v/>
      </c>
      <c r="E124" s="283">
        <f t="shared" si="40"/>
        <v>42917</v>
      </c>
      <c r="F124" s="283">
        <f t="shared" si="40"/>
        <v>0</v>
      </c>
      <c r="G124" s="284">
        <f t="shared" si="40"/>
        <v>0</v>
      </c>
      <c r="H124" s="288">
        <f>H17</f>
        <v>0</v>
      </c>
      <c r="I124" s="98">
        <f>COUNTIFS(D124,"&lt;="&amp;$R$120,D124,"&lt;&gt;"&amp;0,D124,"&lt;="&amp;$L$11)</f>
        <v>0</v>
      </c>
      <c r="J124" s="249">
        <f>IF(I124=0,0,SUMIFS('Sch A. Input'!I15:DX15,'Sch A. Input'!$I$14:$DX$14,"Recurring",'Sch A. Input'!$I$13:$DX$13,"&lt;="&amp;$R$120,'Sch A. Input'!$I$13:$DX$13,"&lt;="&amp;$L$11))</f>
        <v>0</v>
      </c>
      <c r="K124" s="249">
        <f>IF(I124=0,0,SUMIFS('Sch A. Input'!I15:DX15,'Sch A. Input'!$I$14:$DX$14,"One-time",'Sch A. Input'!$I$13:$DX$13,"&lt;="&amp;$R$120,'Sch A. Input'!$I$13:$DX$13,"&lt;="&amp;$L$11))</f>
        <v>0</v>
      </c>
      <c r="L124" s="299">
        <f t="shared" ref="L124" si="41">SUM(J124:K124)</f>
        <v>0</v>
      </c>
      <c r="M124" s="249">
        <f>+IFERROR(J124/$P124*52,0)</f>
        <v>0</v>
      </c>
      <c r="N124" s="249">
        <f>IFERROR(M124+K124,0)</f>
        <v>0</v>
      </c>
      <c r="O124" s="165">
        <f>IFERROR(H124*(SUMPRODUCT(--((MIN(N124,900000))&gt;$C$9:$C$12),((MIN(N124,900000))-$C$9:$C$12),$H$9:$H$12))/MIN(N124,900000),0)</f>
        <v>0</v>
      </c>
      <c r="P124" s="231">
        <f>IF(OR(D124="",D124&gt;$R$120),0,IF(E124&lt;=$R$120,IF(AND(F124&lt;E124,F124&gt;0),((F124+1-D124)/7),(((E124+1-D124)/7))),IF(AND(F124&lt;$R$120,F124&gt;0),((F124+1-D124)/7),((($R$120+1-D124)/7)))))</f>
        <v>0</v>
      </c>
      <c r="Q124" s="295">
        <f>IFERROR(IF((J124/$P124*$M$9+K124+G124)&gt;900000,"YES","NO"),0)</f>
        <v>0</v>
      </c>
      <c r="R124" s="252">
        <f>IFERROR(IF(Q124="YES",MIN(L124/H124*O124,O124),((SUMPRODUCT(--((MIN(N124,900000))&gt;$C$9:$C$12),((MIN(N124,900000))-$C$9:$C$12),$H$9:$H$12))-((1-P124/52)*((SUMPRODUCT(--((MIN(M124,900000))&gt;$C$9:$C$12),((MIN(M124,900000))-$C$9:$C$12),$H$9:$H$12)))))),0)</f>
        <v>0</v>
      </c>
      <c r="S124" s="256"/>
      <c r="T124" s="302">
        <f>IF($F17=0,IF(AND($D17&lt;=AC$120,$D17&lt;&gt;0,$E17&gt;R$120),1,0),IF(AND($D17&lt;=AC$120,$D17&lt;&gt;0,$E17&gt;R$120,$F17&gt;R$120),1,0))</f>
        <v>0</v>
      </c>
      <c r="U124" s="249">
        <f>IF(T124=0,0,SUMIFS('Sch A. Input'!I15:DX15,'Sch A. Input'!$I$14:$DX$14,"Recurring",'Sch A. Input'!$I$13:$DX$13,"&lt;="&amp;$L$11,'Sch A. Input'!$I$13:$DX$13,"&lt;="&amp;$AC$120,'Sch A. Input'!$I$13:$DX$13,"&gt;"&amp;$R$120))</f>
        <v>0</v>
      </c>
      <c r="V124" s="249">
        <f>IF(T124=0,0,SUMIFS('Sch A. Input'!I15:DX15,'Sch A. Input'!$I$14:$DX$14,"One-time",'Sch A. Input'!$I$13:$DX$13,"&lt;="&amp;$L$11,'Sch A. Input'!$I$13:$DX$13,"&lt;="&amp;$AC$120,'Sch A. Input'!$I$13:$DX$13,"&gt;"&amp;$R$120))</f>
        <v>0</v>
      </c>
      <c r="W124" s="299">
        <f t="shared" ref="W124" si="42">SUM(U124:V124)</f>
        <v>0</v>
      </c>
      <c r="X124" s="249">
        <f>IF(T124=0,0,IFERROR((U124+J124)/AA124*52,0))</f>
        <v>0</v>
      </c>
      <c r="Y124" s="249">
        <f>IF(T124=0,0,IFERROR(X124+V124+K124,0))</f>
        <v>0</v>
      </c>
      <c r="Z124" s="165">
        <f>IFERROR(H124*(SUMPRODUCT(--((MIN(Y124,900000))&gt;$C$9:$C$12),((MIN(Y124,900000))-$C$9:$C$12),$H$9:$H$12))/MIN(Y124,900000),0)</f>
        <v>0</v>
      </c>
      <c r="AA124" s="231">
        <f>IF(OR(D124="",D124&gt;$AC$120,AND(F124&lt;=$R$120,F124&lt;&gt;0)),0,IF(AND(E124&gt;$R$120,E124&lt;=$AC$120),IF(AND(F124&lt;E124,F124&gt;0),((F124+1-D124)/7),(((E124+1-D124)/7))),IF(E124&lt;=$R$120,0,IF(AND(F124&lt;$AC$120,F124&gt;0),((F124+1-D124)/7),((($AC$120+1-D124)/7))))))</f>
        <v>0</v>
      </c>
      <c r="AB124" s="295">
        <f>IFERROR(IF(((J124+U124)/$AA124*$M$9+K124+V124+G124)&gt;900000,"YES","NO"),0)</f>
        <v>0</v>
      </c>
      <c r="AC124" s="252">
        <f>IF(T124=0,0,IFERROR(IF(AB124="YES",MIN((W124+L124)/H124*Z124,Z124),((SUMPRODUCT(--((MIN(Y124,900000))&gt;$C$9:$C$12),((MIN(Y124,900000))-$C$9:$C$12),$H$9:$H$12))-((1-AA124/52)*((SUMPRODUCT(--((MIN(X124,900000))&gt;$C$9:$C$12),((MIN(X124,900000))-$C$9:$C$12),$H$9:$H$12))))))-R124,0))</f>
        <v>0</v>
      </c>
      <c r="AE124" s="302">
        <f t="shared" ref="AE124" si="43">IF($F17=0,IF(AND($D17&lt;=AN$120,$D17&lt;&gt;0,$E17&gt;AC$120),1,0),IF(AND($D17&lt;=AN$120,$D17&lt;&gt;0,$E17&gt;AC$120,$F17&lt;=AN$120,$F17&gt;AC$120),1,0))</f>
        <v>0</v>
      </c>
      <c r="AF124" s="249">
        <f>IF(AE124=0,0,SUMIFS('Sch A. Input'!I15:DX15,'Sch A. Input'!$I$14:$DX$14,"Recurring",'Sch A. Input'!$I$13:$DX$13,"&lt;="&amp;$L$11,'Sch A. Input'!$I$13:$DX$13,"&lt;="&amp;$AN$120,'Sch A. Input'!$I$13:$DX$13,"&gt;"&amp;$AC$120))</f>
        <v>0</v>
      </c>
      <c r="AG124" s="249">
        <f>IF(AE124=0,0,SUMIFS('Sch A. Input'!I15:DX15,'Sch A. Input'!$I$14:$DX$14,"One-time",'Sch A. Input'!$I$13:$DX$13,"&lt;="&amp;L$11,'Sch A. Input'!$I$13:$DX$13,"&lt;="&amp;$AN$120,'Sch A. Input'!$I$13:$DX$13,"&gt;"&amp;$AC$120))</f>
        <v>0</v>
      </c>
      <c r="AH124" s="299">
        <f>+AF124+AG124</f>
        <v>0</v>
      </c>
      <c r="AI124" s="249">
        <f>IF(AE124=0,0,IFERROR((U124+J124+AF124)/AL124*52,0))</f>
        <v>0</v>
      </c>
      <c r="AJ124" s="249">
        <f t="shared" ref="AJ124" si="44">IF(AE124=0,0,IFERROR(AI124+AG124+V124+K124,0))</f>
        <v>0</v>
      </c>
      <c r="AK124" s="165">
        <f>IFERROR(H124*(SUMPRODUCT(--((MIN(AJ124,900000))&gt;$C$9:$C$12),((MIN(AJ124,900000))-$C$9:$C$12),$H$9:$H$12))/MIN(AJ124,900000),0)</f>
        <v>0</v>
      </c>
      <c r="AL124" s="231">
        <f>IF(OR(D124="",AND(F124&lt;=$AC$120,F124&lt;&gt;0)),0,IF(AND(E124&gt;$AC$120,E124&lt;=$AN$120),IF(AND(F124&lt;E124,F124&gt;0),((F124+1-D124)/7),(((E124+1-D124)/7))),0))</f>
        <v>0</v>
      </c>
      <c r="AM124" s="295">
        <f>IFERROR(IF(((J124+U124+AF124)/$AL124*$M$9+K124+V124+AG124+G124)&gt;900000,"YES","NO"),0)</f>
        <v>0</v>
      </c>
      <c r="AN124" s="252">
        <f>IF(AE124=0,0,IFERROR(IF(AM124="YES",MIN((AH124+W124+L124)/H124*AK124,AK124),((SUMPRODUCT(--((MIN(AJ124,900000))&gt;$C$9:$C$12),((MIN(AJ124,900000))-$C$9:$C$12),$H$9:$H$12))-((1-AL124/52)*((SUMPRODUCT(--((MIN(AI124,900000))&gt;$C$9:$C$12),((MIN(AI124,900000))-$C$9:$C$12),$H$9:$H$12))))))-R124-AC124,0))</f>
        <v>0</v>
      </c>
      <c r="AQ124" s="3"/>
      <c r="AR124" s="304"/>
      <c r="AS124" s="304"/>
      <c r="BK124" s="2"/>
      <c r="BL124" s="2"/>
      <c r="BM124" s="2"/>
      <c r="BN124" s="2"/>
      <c r="BO124" s="2"/>
      <c r="BP124" s="2"/>
      <c r="BQ124" s="2"/>
      <c r="BR124" s="2"/>
      <c r="BS124" s="2"/>
      <c r="BT124" s="2"/>
      <c r="BU124" s="2"/>
      <c r="BV124" s="2"/>
      <c r="CI124"/>
      <c r="CJ124"/>
      <c r="CK124"/>
      <c r="CL124"/>
      <c r="CM124"/>
      <c r="CN124"/>
      <c r="CO124"/>
      <c r="CP124"/>
      <c r="CQ124"/>
      <c r="CR124"/>
      <c r="CS124"/>
    </row>
    <row r="125" spans="1:97" x14ac:dyDescent="0.25">
      <c r="B125" s="73" t="str">
        <f t="shared" si="40"/>
        <v/>
      </c>
      <c r="C125" s="169" t="str">
        <f t="shared" si="40"/>
        <v/>
      </c>
      <c r="D125" s="283" t="str">
        <f t="shared" ref="D125:H125" si="45">D18</f>
        <v/>
      </c>
      <c r="E125" s="283">
        <f t="shared" si="45"/>
        <v>42917</v>
      </c>
      <c r="F125" s="283">
        <f t="shared" si="45"/>
        <v>0</v>
      </c>
      <c r="G125" s="284">
        <f t="shared" si="45"/>
        <v>0</v>
      </c>
      <c r="H125" s="288">
        <f t="shared" si="45"/>
        <v>0</v>
      </c>
      <c r="I125" s="98">
        <f t="shared" ref="I125:I188" si="46">COUNTIFS(D125,"&lt;="&amp;$R$120,D125,"&lt;&gt;"&amp;0,D125,"&lt;="&amp;$L$11)</f>
        <v>0</v>
      </c>
      <c r="J125" s="249">
        <f>IF(I125=0,0,SUMIFS('Sch A. Input'!I16:DX16,'Sch A. Input'!$I$14:$DX$14,"Recurring",'Sch A. Input'!$I$13:$DX$13,"&lt;="&amp;$R$120,'Sch A. Input'!$I$13:$DX$13,"&lt;="&amp;$L$11))</f>
        <v>0</v>
      </c>
      <c r="K125" s="249">
        <f>IF(I125=0,0,SUMIFS('Sch A. Input'!I16:DX16,'Sch A. Input'!$I$14:$DX$14,"One-time",'Sch A. Input'!$I$13:$DX$13,"&lt;="&amp;$R$120,'Sch A. Input'!$I$13:$DX$13,"&lt;="&amp;$L$11))</f>
        <v>0</v>
      </c>
      <c r="L125" s="299">
        <f t="shared" ref="L125:L188" si="47">SUM(J125:K125)</f>
        <v>0</v>
      </c>
      <c r="M125" s="249">
        <f t="shared" ref="M125:M188" si="48">+IFERROR(J125/$P125*52,0)</f>
        <v>0</v>
      </c>
      <c r="N125" s="249">
        <f t="shared" ref="N125:N188" si="49">IFERROR(M125+K125,0)</f>
        <v>0</v>
      </c>
      <c r="O125" s="296">
        <f t="shared" ref="O125:O188" si="50">IFERROR(H125*(SUMPRODUCT(--((MIN(N125,900000))&gt;$C$9:$C$12),((MIN(N125,900000))-$C$9:$C$12),$H$9:$H$12))/MIN(N125,900000),0)</f>
        <v>0</v>
      </c>
      <c r="P125" s="231">
        <f t="shared" ref="P125:P188" si="51">IF(OR(D125="",D125&gt;$R$120),0,IF(E125&lt;=$R$120,IF(AND(F125&lt;E125,F125&gt;0),((F125+1-D125)/7),(((E125+1-D125)/7))),IF(AND(F125&lt;$R$120,F125&gt;0),((F125+1-D125)/7),((($R$120+1-D125)/7)))))</f>
        <v>0</v>
      </c>
      <c r="Q125" s="295">
        <f t="shared" ref="Q125:Q188" si="52">IFERROR(IF((J125/$P125*$M$9+K125+G125)&gt;900000,"YES","NO"),0)</f>
        <v>0</v>
      </c>
      <c r="R125" s="252">
        <f t="shared" ref="R125:R188" si="53">IFERROR(IF(Q125="YES",MIN(L125/H125*O125,O125),((SUMPRODUCT(--((MIN(N125,900000))&gt;$C$9:$C$12),((MIN(N125,900000))-$C$9:$C$12),$H$9:$H$12))-((1-P125/52)*((SUMPRODUCT(--((MIN(M125,900000))&gt;$C$9:$C$12),((MIN(M125,900000))-$C$9:$C$12),$H$9:$H$12)))))),0)</f>
        <v>0</v>
      </c>
      <c r="S125" s="256"/>
      <c r="T125" s="302">
        <f t="shared" ref="T125:T188" si="54">IF($F18=0,IF(AND($D18&lt;=AC$120,$D18&lt;&gt;0,$E18&gt;R$120),1,0),IF(AND($D18&lt;=AC$120,$D18&lt;&gt;0,$E18&gt;R$120,$F18&gt;R$120),1,0))</f>
        <v>0</v>
      </c>
      <c r="U125" s="249">
        <f>IF(T125=0,0,SUMIFS('Sch A. Input'!I16:DX16,'Sch A. Input'!$I$14:$DX$14,"Recurring",'Sch A. Input'!$I$13:$DX$13,"&lt;="&amp;$L$11,'Sch A. Input'!$I$13:$DX$13,"&lt;="&amp;$AC$120,'Sch A. Input'!$I$13:$DX$13,"&gt;"&amp;$R$120))</f>
        <v>0</v>
      </c>
      <c r="V125" s="249">
        <f>IF(T125=0,0,SUMIFS('Sch A. Input'!I16:DX16,'Sch A. Input'!$I$14:$DX$14,"One-time",'Sch A. Input'!$I$13:$DX$13,"&lt;="&amp;$L$11,'Sch A. Input'!$I$13:$DX$13,"&lt;="&amp;$AC$120,'Sch A. Input'!$I$13:$DX$13,"&gt;"&amp;$R$120))</f>
        <v>0</v>
      </c>
      <c r="W125" s="299">
        <f t="shared" ref="W125:W188" si="55">SUM(U125:V125)</f>
        <v>0</v>
      </c>
      <c r="X125" s="249">
        <f t="shared" ref="X125:X188" si="56">IF(T125=0,0,IFERROR((U125+J125)/AA125*52,0))</f>
        <v>0</v>
      </c>
      <c r="Y125" s="249">
        <f t="shared" ref="Y125:Y188" si="57">IF(T125=0,0,IFERROR(X125+V125+K125,0))</f>
        <v>0</v>
      </c>
      <c r="Z125" s="296">
        <f t="shared" ref="Z125:Z188" si="58">IFERROR(H125*(SUMPRODUCT(--((MIN(Y125,900000))&gt;$C$9:$C$12),((MIN(Y125,900000))-$C$9:$C$12),$H$9:$H$12))/MIN(Y125,900000),0)</f>
        <v>0</v>
      </c>
      <c r="AA125" s="231">
        <f t="shared" ref="AA125:AA188" si="59">IF(OR(D125="",D125&gt;$AC$120,AND(F125&lt;=$R$120,F125&lt;&gt;0)),0,IF(AND(E125&gt;$R$120,E125&lt;=$AC$120),IF(AND(F125&lt;E125,F125&gt;0),((F125+1-D125)/7),(((E125+1-D125)/7))),IF(E125&lt;=$R$120,0,IF(AND(F125&lt;$AC$120,F125&gt;0),((F125+1-D125)/7),((($AC$120+1-D125)/7))))))</f>
        <v>0</v>
      </c>
      <c r="AB125" s="295">
        <f t="shared" ref="AB125:AB188" si="60">IFERROR(IF(((J125+U125)/$AA125*$M$9+K125+V125+G125)&gt;900000,"YES","NO"),0)</f>
        <v>0</v>
      </c>
      <c r="AC125" s="252">
        <f t="shared" ref="AC125:AC188" si="61">IF(T125=0,0,IFERROR(IF(AB125="YES",MIN((W125+L125)/H125*Z125,Z125),((SUMPRODUCT(--((MIN(Y125,900000))&gt;$C$9:$C$12),((MIN(Y125,900000))-$C$9:$C$12),$H$9:$H$12))-((1-AA125/52)*((SUMPRODUCT(--((MIN(X125,900000))&gt;$C$9:$C$12),((MIN(X125,900000))-$C$9:$C$12),$H$9:$H$12))))))-R125,0))</f>
        <v>0</v>
      </c>
      <c r="AE125" s="302">
        <f t="shared" ref="AE125:AE188" si="62">IF($F18=0,IF(AND($D18&lt;=AN$120,$D18&lt;&gt;0,$E18&gt;AC$120),1,0),IF(AND($D18&lt;=AN$120,$D18&lt;&gt;0,$E18&gt;AC$120,$F18&lt;=AN$120,$F18&gt;AC$120),1,0))</f>
        <v>0</v>
      </c>
      <c r="AF125" s="249">
        <f>IF(AE125=0,0,SUMIFS('Sch A. Input'!I16:DX16,'Sch A. Input'!$I$14:$DX$14,"Recurring",'Sch A. Input'!$I$13:$DX$13,"&lt;="&amp;$L$11,'Sch A. Input'!$I$13:$DX$13,"&lt;="&amp;$AN$120,'Sch A. Input'!$I$13:$DX$13,"&gt;"&amp;$AC$120))</f>
        <v>0</v>
      </c>
      <c r="AG125" s="249">
        <f>IF(AE125=0,0,SUMIFS('Sch A. Input'!I16:DX16,'Sch A. Input'!$I$14:$DX$14,"One-time",'Sch A. Input'!$I$13:$DX$13,"&lt;="&amp;L$11,'Sch A. Input'!$I$13:$DX$13,"&lt;="&amp;$AN$120,'Sch A. Input'!$I$13:$DX$13,"&gt;"&amp;$AC$120))</f>
        <v>0</v>
      </c>
      <c r="AH125" s="299">
        <f t="shared" ref="AH125:AH188" si="63">+AF125+AG125</f>
        <v>0</v>
      </c>
      <c r="AI125" s="249">
        <f t="shared" ref="AI125:AI188" si="64">IF(AE125=0,0,IFERROR((U125+J125+AF125)/AL125*52,0))</f>
        <v>0</v>
      </c>
      <c r="AJ125" s="249">
        <f t="shared" ref="AJ125:AJ188" si="65">IF(AE125=0,0,IFERROR(AI125+AG125+V125+K125,0))</f>
        <v>0</v>
      </c>
      <c r="AK125" s="296">
        <f t="shared" ref="AK125:AK188" si="66">IFERROR(H125*(SUMPRODUCT(--((MIN(AJ125,900000))&gt;$C$9:$C$12),((MIN(AJ125,900000))-$C$9:$C$12),$H$9:$H$12))/MIN(AJ125,900000),0)</f>
        <v>0</v>
      </c>
      <c r="AL125" s="231">
        <f t="shared" ref="AL125:AL188" si="67">IF(OR(D125="",AND(F125&lt;=$AC$120,F125&lt;&gt;0)),0,IF(AND(E125&gt;$AC$120,E125&lt;=$AN$120),IF(AND(F125&lt;E125,F125&gt;0),((F125+1-D125)/7),(((E125+1-D125)/7))),0))</f>
        <v>0</v>
      </c>
      <c r="AM125" s="295">
        <f t="shared" ref="AM125:AM188" si="68">IFERROR(IF(((J125+U125+AF125)/$AL125*$M$9+K125+V125+AG125+G125)&gt;900000,"YES","NO"),0)</f>
        <v>0</v>
      </c>
      <c r="AN125" s="252">
        <f t="shared" ref="AN125:AN188" si="69">IF(AE125=0,0,IFERROR(IF(AM125="YES",MIN((AH125+W125+L125)/H125*AK125,AK125),((SUMPRODUCT(--((MIN(AJ125,900000))&gt;$C$9:$C$12),((MIN(AJ125,900000))-$C$9:$C$12),$H$9:$H$12))-((1-AL125/52)*((SUMPRODUCT(--((MIN(AI125,900000))&gt;$C$9:$C$12),((MIN(AI125,900000))-$C$9:$C$12),$H$9:$H$12))))))-R125-AC125,0))</f>
        <v>0</v>
      </c>
      <c r="AQ125" s="3"/>
      <c r="AR125" s="304"/>
      <c r="AS125" s="304"/>
      <c r="BK125" s="2"/>
      <c r="BL125" s="2"/>
      <c r="BM125" s="2"/>
      <c r="BN125" s="2"/>
      <c r="BO125" s="2"/>
      <c r="BP125" s="2"/>
      <c r="BQ125" s="2"/>
      <c r="BR125" s="2"/>
      <c r="BS125" s="2"/>
      <c r="BT125" s="2"/>
      <c r="BU125" s="2"/>
      <c r="BV125" s="2"/>
      <c r="CI125"/>
      <c r="CJ125"/>
      <c r="CK125"/>
      <c r="CL125"/>
      <c r="CM125"/>
      <c r="CN125"/>
      <c r="CO125"/>
      <c r="CP125"/>
      <c r="CQ125"/>
      <c r="CR125"/>
      <c r="CS125"/>
    </row>
    <row r="126" spans="1:97" x14ac:dyDescent="0.25">
      <c r="B126" s="70" t="str">
        <f t="shared" si="40"/>
        <v/>
      </c>
      <c r="C126" s="170" t="str">
        <f t="shared" si="40"/>
        <v/>
      </c>
      <c r="D126" s="283" t="str">
        <f t="shared" ref="D126:H126" si="70">D19</f>
        <v/>
      </c>
      <c r="E126" s="283">
        <f t="shared" si="70"/>
        <v>42917</v>
      </c>
      <c r="F126" s="283">
        <f t="shared" si="70"/>
        <v>0</v>
      </c>
      <c r="G126" s="284">
        <f t="shared" si="70"/>
        <v>0</v>
      </c>
      <c r="H126" s="288">
        <f t="shared" si="70"/>
        <v>0</v>
      </c>
      <c r="I126" s="98">
        <f t="shared" si="46"/>
        <v>0</v>
      </c>
      <c r="J126" s="249">
        <f>IF(I126=0,0,SUMIFS('Sch A. Input'!I17:DX17,'Sch A. Input'!$I$14:$DX$14,"Recurring",'Sch A. Input'!$I$13:$DX$13,"&lt;="&amp;$R$120,'Sch A. Input'!$I$13:$DX$13,"&lt;="&amp;$L$11))</f>
        <v>0</v>
      </c>
      <c r="K126" s="249">
        <f>IF(I126=0,0,SUMIFS('Sch A. Input'!I17:DX17,'Sch A. Input'!$I$14:$DX$14,"One-time",'Sch A. Input'!$I$13:$DX$13,"&lt;="&amp;$R$120,'Sch A. Input'!$I$13:$DX$13,"&lt;="&amp;$L$11))</f>
        <v>0</v>
      </c>
      <c r="L126" s="299">
        <f t="shared" si="47"/>
        <v>0</v>
      </c>
      <c r="M126" s="249">
        <f t="shared" si="48"/>
        <v>0</v>
      </c>
      <c r="N126" s="249">
        <f t="shared" si="49"/>
        <v>0</v>
      </c>
      <c r="O126" s="296">
        <f t="shared" si="50"/>
        <v>0</v>
      </c>
      <c r="P126" s="231">
        <f t="shared" si="51"/>
        <v>0</v>
      </c>
      <c r="Q126" s="295">
        <f t="shared" si="52"/>
        <v>0</v>
      </c>
      <c r="R126" s="252">
        <f t="shared" si="53"/>
        <v>0</v>
      </c>
      <c r="S126" s="256"/>
      <c r="T126" s="302">
        <f t="shared" si="54"/>
        <v>0</v>
      </c>
      <c r="U126" s="249">
        <f>IF(T126=0,0,SUMIFS('Sch A. Input'!I17:DX17,'Sch A. Input'!$I$14:$DX$14,"Recurring",'Sch A. Input'!$I$13:$DX$13,"&lt;="&amp;$L$11,'Sch A. Input'!$I$13:$DX$13,"&lt;="&amp;$AC$120,'Sch A. Input'!$I$13:$DX$13,"&gt;"&amp;$R$120))</f>
        <v>0</v>
      </c>
      <c r="V126" s="249">
        <f>IF(T126=0,0,SUMIFS('Sch A. Input'!I17:DX17,'Sch A. Input'!$I$14:$DX$14,"One-time",'Sch A. Input'!$I$13:$DX$13,"&lt;="&amp;$L$11,'Sch A. Input'!$I$13:$DX$13,"&lt;="&amp;$AC$120,'Sch A. Input'!$I$13:$DX$13,"&gt;"&amp;$R$120))</f>
        <v>0</v>
      </c>
      <c r="W126" s="299">
        <f t="shared" si="55"/>
        <v>0</v>
      </c>
      <c r="X126" s="249">
        <f t="shared" si="56"/>
        <v>0</v>
      </c>
      <c r="Y126" s="249">
        <f t="shared" si="57"/>
        <v>0</v>
      </c>
      <c r="Z126" s="296">
        <f t="shared" si="58"/>
        <v>0</v>
      </c>
      <c r="AA126" s="231">
        <f t="shared" si="59"/>
        <v>0</v>
      </c>
      <c r="AB126" s="295">
        <f t="shared" si="60"/>
        <v>0</v>
      </c>
      <c r="AC126" s="252">
        <f t="shared" si="61"/>
        <v>0</v>
      </c>
      <c r="AE126" s="302">
        <f t="shared" si="62"/>
        <v>0</v>
      </c>
      <c r="AF126" s="249">
        <f>IF(AE126=0,0,SUMIFS('Sch A. Input'!I17:DX17,'Sch A. Input'!$I$14:$DX$14,"Recurring",'Sch A. Input'!$I$13:$DX$13,"&lt;="&amp;$L$11,'Sch A. Input'!$I$13:$DX$13,"&lt;="&amp;$AN$120,'Sch A. Input'!$I$13:$DX$13,"&gt;"&amp;$AC$120))</f>
        <v>0</v>
      </c>
      <c r="AG126" s="249">
        <f>IF(AE126=0,0,SUMIFS('Sch A. Input'!I17:DX17,'Sch A. Input'!$I$14:$DX$14,"One-time",'Sch A. Input'!$I$13:$DX$13,"&lt;="&amp;L$11,'Sch A. Input'!$I$13:$DX$13,"&lt;="&amp;$AN$120,'Sch A. Input'!$I$13:$DX$13,"&gt;"&amp;$AC$120))</f>
        <v>0</v>
      </c>
      <c r="AH126" s="299">
        <f t="shared" si="63"/>
        <v>0</v>
      </c>
      <c r="AI126" s="249">
        <f t="shared" si="64"/>
        <v>0</v>
      </c>
      <c r="AJ126" s="249">
        <f t="shared" si="65"/>
        <v>0</v>
      </c>
      <c r="AK126" s="296">
        <f t="shared" si="66"/>
        <v>0</v>
      </c>
      <c r="AL126" s="231">
        <f t="shared" si="67"/>
        <v>0</v>
      </c>
      <c r="AM126" s="295">
        <f t="shared" si="68"/>
        <v>0</v>
      </c>
      <c r="AN126" s="252">
        <f t="shared" si="69"/>
        <v>0</v>
      </c>
      <c r="AQ126" s="3"/>
      <c r="AR126" s="304"/>
      <c r="AS126" s="304"/>
      <c r="BK126" s="2"/>
      <c r="BL126" s="2"/>
      <c r="BM126" s="2"/>
      <c r="BN126" s="2"/>
      <c r="BO126" s="2"/>
      <c r="BP126" s="2"/>
      <c r="BQ126" s="2"/>
      <c r="BR126" s="2"/>
      <c r="BS126" s="2"/>
      <c r="BT126" s="2"/>
      <c r="BU126" s="2"/>
      <c r="BV126" s="2"/>
      <c r="CI126"/>
      <c r="CJ126"/>
      <c r="CK126"/>
      <c r="CL126"/>
      <c r="CM126"/>
      <c r="CN126"/>
      <c r="CO126"/>
      <c r="CP126"/>
      <c r="CQ126"/>
      <c r="CR126"/>
      <c r="CS126"/>
    </row>
    <row r="127" spans="1:97" x14ac:dyDescent="0.25">
      <c r="B127" s="70" t="str">
        <f t="shared" si="40"/>
        <v/>
      </c>
      <c r="C127" s="170" t="str">
        <f t="shared" si="40"/>
        <v/>
      </c>
      <c r="D127" s="283" t="str">
        <f t="shared" ref="D127:H127" si="71">D20</f>
        <v/>
      </c>
      <c r="E127" s="283">
        <f t="shared" si="71"/>
        <v>42917</v>
      </c>
      <c r="F127" s="283">
        <f t="shared" si="71"/>
        <v>0</v>
      </c>
      <c r="G127" s="284">
        <f t="shared" si="71"/>
        <v>0</v>
      </c>
      <c r="H127" s="288">
        <f t="shared" si="71"/>
        <v>0</v>
      </c>
      <c r="I127" s="98">
        <f t="shared" si="46"/>
        <v>0</v>
      </c>
      <c r="J127" s="249">
        <f>IF(I127=0,0,SUMIFS('Sch A. Input'!I18:DX18,'Sch A. Input'!$I$14:$DX$14,"Recurring",'Sch A. Input'!$I$13:$DX$13,"&lt;="&amp;$R$120,'Sch A. Input'!$I$13:$DX$13,"&lt;="&amp;$L$11))</f>
        <v>0</v>
      </c>
      <c r="K127" s="249">
        <f>IF(I127=0,0,SUMIFS('Sch A. Input'!I18:DX18,'Sch A. Input'!$I$14:$DX$14,"One-time",'Sch A. Input'!$I$13:$DX$13,"&lt;="&amp;$R$120,'Sch A. Input'!$I$13:$DX$13,"&lt;="&amp;$L$11))</f>
        <v>0</v>
      </c>
      <c r="L127" s="299">
        <f t="shared" si="47"/>
        <v>0</v>
      </c>
      <c r="M127" s="300">
        <f t="shared" si="48"/>
        <v>0</v>
      </c>
      <c r="N127" s="300">
        <f t="shared" si="49"/>
        <v>0</v>
      </c>
      <c r="O127" s="296">
        <f t="shared" si="50"/>
        <v>0</v>
      </c>
      <c r="P127" s="289">
        <f t="shared" si="51"/>
        <v>0</v>
      </c>
      <c r="Q127" s="295">
        <f t="shared" si="52"/>
        <v>0</v>
      </c>
      <c r="R127" s="252">
        <f t="shared" si="53"/>
        <v>0</v>
      </c>
      <c r="S127" s="256"/>
      <c r="T127" s="302">
        <f t="shared" si="54"/>
        <v>0</v>
      </c>
      <c r="U127" s="249">
        <f>IF(T127=0,0,SUMIFS('Sch A. Input'!I18:DX18,'Sch A. Input'!$I$14:$DX$14,"Recurring",'Sch A. Input'!$I$13:$DX$13,"&lt;="&amp;$L$11,'Sch A. Input'!$I$13:$DX$13,"&lt;="&amp;$AC$120,'Sch A. Input'!$I$13:$DX$13,"&gt;"&amp;$R$120))</f>
        <v>0</v>
      </c>
      <c r="V127" s="249">
        <f>IF(T127=0,0,SUMIFS('Sch A. Input'!I18:DX18,'Sch A. Input'!$I$14:$DX$14,"One-time",'Sch A. Input'!$I$13:$DX$13,"&lt;="&amp;$L$11,'Sch A. Input'!$I$13:$DX$13,"&lt;="&amp;$AC$120,'Sch A. Input'!$I$13:$DX$13,"&gt;"&amp;$R$120))</f>
        <v>0</v>
      </c>
      <c r="W127" s="299">
        <f t="shared" si="55"/>
        <v>0</v>
      </c>
      <c r="X127" s="300">
        <f t="shared" si="56"/>
        <v>0</v>
      </c>
      <c r="Y127" s="300">
        <f t="shared" si="57"/>
        <v>0</v>
      </c>
      <c r="Z127" s="296">
        <f t="shared" si="58"/>
        <v>0</v>
      </c>
      <c r="AA127" s="289">
        <f t="shared" si="59"/>
        <v>0</v>
      </c>
      <c r="AB127" s="295">
        <f t="shared" si="60"/>
        <v>0</v>
      </c>
      <c r="AC127" s="252">
        <f t="shared" si="61"/>
        <v>0</v>
      </c>
      <c r="AE127" s="302">
        <f t="shared" si="62"/>
        <v>0</v>
      </c>
      <c r="AF127" s="249">
        <f>IF(AE127=0,0,SUMIFS('Sch A. Input'!I18:DX18,'Sch A. Input'!$I$14:$DX$14,"Recurring",'Sch A. Input'!$I$13:$DX$13,"&lt;="&amp;$L$11,'Sch A. Input'!$I$13:$DX$13,"&lt;="&amp;$AN$120,'Sch A. Input'!$I$13:$DX$13,"&gt;"&amp;$AC$120))</f>
        <v>0</v>
      </c>
      <c r="AG127" s="249">
        <f>IF(AE127=0,0,SUMIFS('Sch A. Input'!I18:DX18,'Sch A. Input'!$I$14:$DX$14,"One-time",'Sch A. Input'!$I$13:$DX$13,"&lt;="&amp;L$11,'Sch A. Input'!$I$13:$DX$13,"&lt;="&amp;$AN$120,'Sch A. Input'!$I$13:$DX$13,"&gt;"&amp;$AC$120))</f>
        <v>0</v>
      </c>
      <c r="AH127" s="299">
        <f t="shared" si="63"/>
        <v>0</v>
      </c>
      <c r="AI127" s="300">
        <f t="shared" si="64"/>
        <v>0</v>
      </c>
      <c r="AJ127" s="300">
        <f t="shared" si="65"/>
        <v>0</v>
      </c>
      <c r="AK127" s="296">
        <f t="shared" si="66"/>
        <v>0</v>
      </c>
      <c r="AL127" s="289">
        <f t="shared" si="67"/>
        <v>0</v>
      </c>
      <c r="AM127" s="295">
        <f t="shared" si="68"/>
        <v>0</v>
      </c>
      <c r="AN127" s="252">
        <f t="shared" si="69"/>
        <v>0</v>
      </c>
      <c r="AQ127" s="3"/>
      <c r="AR127" s="304"/>
      <c r="AS127" s="304"/>
      <c r="BK127" s="2"/>
      <c r="BL127" s="2"/>
      <c r="BM127" s="2"/>
      <c r="BN127" s="2"/>
      <c r="BO127" s="2"/>
      <c r="BP127" s="2"/>
      <c r="BQ127" s="2"/>
      <c r="BR127" s="2"/>
      <c r="BS127" s="2"/>
      <c r="BT127" s="2"/>
      <c r="BU127" s="2"/>
      <c r="BV127" s="2"/>
      <c r="CI127"/>
      <c r="CJ127"/>
      <c r="CK127"/>
      <c r="CL127"/>
      <c r="CM127"/>
      <c r="CN127"/>
      <c r="CO127"/>
      <c r="CP127"/>
      <c r="CQ127"/>
      <c r="CR127"/>
      <c r="CS127"/>
    </row>
    <row r="128" spans="1:97" x14ac:dyDescent="0.25">
      <c r="B128" s="70" t="str">
        <f t="shared" si="40"/>
        <v/>
      </c>
      <c r="C128" s="170" t="str">
        <f t="shared" si="40"/>
        <v/>
      </c>
      <c r="D128" s="283" t="str">
        <f t="shared" ref="D128:H128" si="72">D21</f>
        <v/>
      </c>
      <c r="E128" s="283">
        <f t="shared" si="72"/>
        <v>42917</v>
      </c>
      <c r="F128" s="283">
        <f t="shared" si="72"/>
        <v>0</v>
      </c>
      <c r="G128" s="284">
        <f t="shared" si="72"/>
        <v>0</v>
      </c>
      <c r="H128" s="288">
        <f t="shared" si="72"/>
        <v>0</v>
      </c>
      <c r="I128" s="98">
        <f t="shared" si="46"/>
        <v>0</v>
      </c>
      <c r="J128" s="249">
        <f>IF(I128=0,0,SUMIFS('Sch A. Input'!I19:DX19,'Sch A. Input'!$I$14:$DX$14,"Recurring",'Sch A. Input'!$I$13:$DX$13,"&lt;="&amp;$R$120,'Sch A. Input'!$I$13:$DX$13,"&lt;="&amp;$L$11))</f>
        <v>0</v>
      </c>
      <c r="K128" s="249">
        <f>IF(I128=0,0,SUMIFS('Sch A. Input'!I19:DX19,'Sch A. Input'!$I$14:$DX$14,"One-time",'Sch A. Input'!$I$13:$DX$13,"&lt;="&amp;$R$120,'Sch A. Input'!$I$13:$DX$13,"&lt;="&amp;$L$11))</f>
        <v>0</v>
      </c>
      <c r="L128" s="299">
        <f t="shared" si="47"/>
        <v>0</v>
      </c>
      <c r="M128" s="249">
        <f t="shared" si="48"/>
        <v>0</v>
      </c>
      <c r="N128" s="249">
        <f t="shared" si="49"/>
        <v>0</v>
      </c>
      <c r="O128" s="296">
        <f t="shared" si="50"/>
        <v>0</v>
      </c>
      <c r="P128" s="289">
        <f t="shared" si="51"/>
        <v>0</v>
      </c>
      <c r="Q128" s="295">
        <f t="shared" si="52"/>
        <v>0</v>
      </c>
      <c r="R128" s="252">
        <f t="shared" si="53"/>
        <v>0</v>
      </c>
      <c r="S128" s="256"/>
      <c r="T128" s="302">
        <f t="shared" si="54"/>
        <v>0</v>
      </c>
      <c r="U128" s="249">
        <f>IF(T128=0,0,SUMIFS('Sch A. Input'!I19:DX19,'Sch A. Input'!$I$14:$DX$14,"Recurring",'Sch A. Input'!$I$13:$DX$13,"&lt;="&amp;$L$11,'Sch A. Input'!$I$13:$DX$13,"&lt;="&amp;$AC$120,'Sch A. Input'!$I$13:$DX$13,"&gt;"&amp;$R$120))</f>
        <v>0</v>
      </c>
      <c r="V128" s="249">
        <f>IF(T128=0,0,SUMIFS('Sch A. Input'!I19:DX19,'Sch A. Input'!$I$14:$DX$14,"One-time",'Sch A. Input'!$I$13:$DX$13,"&lt;="&amp;$L$11,'Sch A. Input'!$I$13:$DX$13,"&lt;="&amp;$AC$120,'Sch A. Input'!$I$13:$DX$13,"&gt;"&amp;$R$120))</f>
        <v>0</v>
      </c>
      <c r="W128" s="299">
        <f t="shared" si="55"/>
        <v>0</v>
      </c>
      <c r="X128" s="249">
        <f t="shared" si="56"/>
        <v>0</v>
      </c>
      <c r="Y128" s="249">
        <f t="shared" si="57"/>
        <v>0</v>
      </c>
      <c r="Z128" s="296">
        <f t="shared" si="58"/>
        <v>0</v>
      </c>
      <c r="AA128" s="289">
        <f t="shared" si="59"/>
        <v>0</v>
      </c>
      <c r="AB128" s="295">
        <f t="shared" si="60"/>
        <v>0</v>
      </c>
      <c r="AC128" s="252">
        <f t="shared" si="61"/>
        <v>0</v>
      </c>
      <c r="AE128" s="302">
        <f t="shared" si="62"/>
        <v>0</v>
      </c>
      <c r="AF128" s="249">
        <f>IF(AE128=0,0,SUMIFS('Sch A. Input'!I19:DX19,'Sch A. Input'!$I$14:$DX$14,"Recurring",'Sch A. Input'!$I$13:$DX$13,"&lt;="&amp;$L$11,'Sch A. Input'!$I$13:$DX$13,"&lt;="&amp;$AN$120,'Sch A. Input'!$I$13:$DX$13,"&gt;"&amp;$AC$120))</f>
        <v>0</v>
      </c>
      <c r="AG128" s="249">
        <f>IF(AE128=0,0,SUMIFS('Sch A. Input'!I19:DX19,'Sch A. Input'!$I$14:$DX$14,"One-time",'Sch A. Input'!$I$13:$DX$13,"&lt;="&amp;L$11,'Sch A. Input'!$I$13:$DX$13,"&lt;="&amp;$AN$120,'Sch A. Input'!$I$13:$DX$13,"&gt;"&amp;$AC$120))</f>
        <v>0</v>
      </c>
      <c r="AH128" s="299">
        <f t="shared" si="63"/>
        <v>0</v>
      </c>
      <c r="AI128" s="249">
        <f t="shared" si="64"/>
        <v>0</v>
      </c>
      <c r="AJ128" s="249">
        <f t="shared" si="65"/>
        <v>0</v>
      </c>
      <c r="AK128" s="296">
        <f t="shared" si="66"/>
        <v>0</v>
      </c>
      <c r="AL128" s="289">
        <f t="shared" si="67"/>
        <v>0</v>
      </c>
      <c r="AM128" s="295">
        <f t="shared" si="68"/>
        <v>0</v>
      </c>
      <c r="AN128" s="252">
        <f t="shared" si="69"/>
        <v>0</v>
      </c>
      <c r="AQ128" s="3"/>
      <c r="AR128" s="304"/>
      <c r="AS128" s="304"/>
      <c r="BK128" s="2"/>
      <c r="BL128" s="2"/>
      <c r="BM128" s="2"/>
      <c r="BN128" s="2"/>
      <c r="BO128" s="2"/>
      <c r="BP128" s="2"/>
      <c r="BQ128" s="2"/>
      <c r="BR128" s="2"/>
      <c r="BS128" s="2"/>
      <c r="BT128" s="2"/>
      <c r="BU128" s="2"/>
      <c r="BV128" s="2"/>
      <c r="CI128"/>
      <c r="CJ128"/>
      <c r="CK128"/>
      <c r="CL128"/>
      <c r="CM128"/>
      <c r="CN128"/>
      <c r="CO128"/>
      <c r="CP128"/>
      <c r="CQ128"/>
      <c r="CR128"/>
      <c r="CS128"/>
    </row>
    <row r="129" spans="2:97" x14ac:dyDescent="0.25">
      <c r="B129" s="70" t="str">
        <f t="shared" si="40"/>
        <v/>
      </c>
      <c r="C129" s="170" t="str">
        <f t="shared" si="40"/>
        <v/>
      </c>
      <c r="D129" s="283" t="str">
        <f t="shared" ref="D129:H129" si="73">D22</f>
        <v/>
      </c>
      <c r="E129" s="283">
        <f t="shared" si="73"/>
        <v>42917</v>
      </c>
      <c r="F129" s="283">
        <f t="shared" si="73"/>
        <v>0</v>
      </c>
      <c r="G129" s="284">
        <f t="shared" si="73"/>
        <v>0</v>
      </c>
      <c r="H129" s="288">
        <f t="shared" si="73"/>
        <v>0</v>
      </c>
      <c r="I129" s="98">
        <f t="shared" si="46"/>
        <v>0</v>
      </c>
      <c r="J129" s="249">
        <f>IF(I129=0,0,SUMIFS('Sch A. Input'!I20:DX20,'Sch A. Input'!$I$14:$DX$14,"Recurring",'Sch A. Input'!$I$13:$DX$13,"&lt;="&amp;$R$120,'Sch A. Input'!$I$13:$DX$13,"&lt;="&amp;$L$11))</f>
        <v>0</v>
      </c>
      <c r="K129" s="249">
        <f>IF(I129=0,0,SUMIFS('Sch A. Input'!I20:DX20,'Sch A. Input'!$I$14:$DX$14,"One-time",'Sch A. Input'!$I$13:$DX$13,"&lt;="&amp;$R$120,'Sch A. Input'!$I$13:$DX$13,"&lt;="&amp;$L$11))</f>
        <v>0</v>
      </c>
      <c r="L129" s="299">
        <f t="shared" si="47"/>
        <v>0</v>
      </c>
      <c r="M129" s="249">
        <f t="shared" si="48"/>
        <v>0</v>
      </c>
      <c r="N129" s="249">
        <f t="shared" si="49"/>
        <v>0</v>
      </c>
      <c r="O129" s="296">
        <f t="shared" si="50"/>
        <v>0</v>
      </c>
      <c r="P129" s="289">
        <f t="shared" si="51"/>
        <v>0</v>
      </c>
      <c r="Q129" s="295">
        <f t="shared" si="52"/>
        <v>0</v>
      </c>
      <c r="R129" s="252">
        <f t="shared" si="53"/>
        <v>0</v>
      </c>
      <c r="S129" s="256"/>
      <c r="T129" s="302">
        <f t="shared" si="54"/>
        <v>0</v>
      </c>
      <c r="U129" s="249">
        <f>IF(T129=0,0,SUMIFS('Sch A. Input'!I20:DX20,'Sch A. Input'!$I$14:$DX$14,"Recurring",'Sch A. Input'!$I$13:$DX$13,"&lt;="&amp;$L$11,'Sch A. Input'!$I$13:$DX$13,"&lt;="&amp;$AC$120,'Sch A. Input'!$I$13:$DX$13,"&gt;"&amp;$R$120))</f>
        <v>0</v>
      </c>
      <c r="V129" s="249">
        <f>IF(T129=0,0,SUMIFS('Sch A. Input'!I20:DX20,'Sch A. Input'!$I$14:$DX$14,"One-time",'Sch A. Input'!$I$13:$DX$13,"&lt;="&amp;$L$11,'Sch A. Input'!$I$13:$DX$13,"&lt;="&amp;$AC$120,'Sch A. Input'!$I$13:$DX$13,"&gt;"&amp;$R$120))</f>
        <v>0</v>
      </c>
      <c r="W129" s="299">
        <f t="shared" si="55"/>
        <v>0</v>
      </c>
      <c r="X129" s="249">
        <f t="shared" si="56"/>
        <v>0</v>
      </c>
      <c r="Y129" s="249">
        <f t="shared" si="57"/>
        <v>0</v>
      </c>
      <c r="Z129" s="296">
        <f t="shared" si="58"/>
        <v>0</v>
      </c>
      <c r="AA129" s="289">
        <f t="shared" si="59"/>
        <v>0</v>
      </c>
      <c r="AB129" s="295">
        <f t="shared" si="60"/>
        <v>0</v>
      </c>
      <c r="AC129" s="252">
        <f t="shared" si="61"/>
        <v>0</v>
      </c>
      <c r="AD129" s="3"/>
      <c r="AE129" s="302">
        <f t="shared" si="62"/>
        <v>0</v>
      </c>
      <c r="AF129" s="249">
        <f>IF(AE129=0,0,SUMIFS('Sch A. Input'!I20:DX20,'Sch A. Input'!$I$14:$DX$14,"Recurring",'Sch A. Input'!$I$13:$DX$13,"&lt;="&amp;$L$11,'Sch A. Input'!$I$13:$DX$13,"&lt;="&amp;$AN$120,'Sch A. Input'!$I$13:$DX$13,"&gt;"&amp;$AC$120))</f>
        <v>0</v>
      </c>
      <c r="AG129" s="249">
        <f>IF(AE129=0,0,SUMIFS('Sch A. Input'!I20:DX20,'Sch A. Input'!$I$14:$DX$14,"One-time",'Sch A. Input'!$I$13:$DX$13,"&lt;="&amp;L$11,'Sch A. Input'!$I$13:$DX$13,"&lt;="&amp;$AN$120,'Sch A. Input'!$I$13:$DX$13,"&gt;"&amp;$AC$120))</f>
        <v>0</v>
      </c>
      <c r="AH129" s="299">
        <f t="shared" si="63"/>
        <v>0</v>
      </c>
      <c r="AI129" s="249">
        <f t="shared" si="64"/>
        <v>0</v>
      </c>
      <c r="AJ129" s="249">
        <f t="shared" si="65"/>
        <v>0</v>
      </c>
      <c r="AK129" s="296">
        <f t="shared" si="66"/>
        <v>0</v>
      </c>
      <c r="AL129" s="289">
        <f t="shared" si="67"/>
        <v>0</v>
      </c>
      <c r="AM129" s="295">
        <f t="shared" si="68"/>
        <v>0</v>
      </c>
      <c r="AN129" s="252">
        <f t="shared" si="69"/>
        <v>0</v>
      </c>
      <c r="AQ129" s="3"/>
      <c r="AR129" s="304"/>
      <c r="AS129" s="304"/>
      <c r="BK129" s="2"/>
      <c r="BL129" s="2"/>
      <c r="BM129" s="2"/>
      <c r="BN129" s="2"/>
      <c r="BO129" s="2"/>
      <c r="BP129" s="2"/>
      <c r="BQ129" s="2"/>
      <c r="BR129" s="2"/>
      <c r="BS129" s="2"/>
      <c r="BT129" s="2"/>
      <c r="BU129" s="2"/>
      <c r="BV129" s="2"/>
      <c r="CI129"/>
      <c r="CJ129"/>
      <c r="CK129"/>
      <c r="CL129"/>
      <c r="CM129"/>
      <c r="CN129"/>
      <c r="CO129"/>
      <c r="CP129"/>
      <c r="CQ129"/>
      <c r="CR129"/>
      <c r="CS129"/>
    </row>
    <row r="130" spans="2:97" x14ac:dyDescent="0.25">
      <c r="B130" s="70" t="str">
        <f t="shared" si="40"/>
        <v/>
      </c>
      <c r="C130" s="170" t="str">
        <f t="shared" si="40"/>
        <v/>
      </c>
      <c r="D130" s="283" t="str">
        <f t="shared" ref="D130:H130" si="74">D23</f>
        <v/>
      </c>
      <c r="E130" s="283">
        <f t="shared" si="74"/>
        <v>42917</v>
      </c>
      <c r="F130" s="283">
        <f t="shared" si="74"/>
        <v>0</v>
      </c>
      <c r="G130" s="284">
        <f t="shared" si="74"/>
        <v>0</v>
      </c>
      <c r="H130" s="288">
        <f t="shared" si="74"/>
        <v>0</v>
      </c>
      <c r="I130" s="98">
        <f t="shared" si="46"/>
        <v>0</v>
      </c>
      <c r="J130" s="249">
        <f>IF(I130=0,0,SUMIFS('Sch A. Input'!I21:DX21,'Sch A. Input'!$I$14:$DX$14,"Recurring",'Sch A. Input'!$I$13:$DX$13,"&lt;="&amp;$R$120,'Sch A. Input'!$I$13:$DX$13,"&lt;="&amp;$L$11))</f>
        <v>0</v>
      </c>
      <c r="K130" s="249">
        <f>IF(I130=0,0,SUMIFS('Sch A. Input'!I21:DX21,'Sch A. Input'!$I$14:$DX$14,"One-time",'Sch A. Input'!$I$13:$DX$13,"&lt;="&amp;$R$120,'Sch A. Input'!$I$13:$DX$13,"&lt;="&amp;$L$11))</f>
        <v>0</v>
      </c>
      <c r="L130" s="299">
        <f t="shared" si="47"/>
        <v>0</v>
      </c>
      <c r="M130" s="249">
        <f t="shared" si="48"/>
        <v>0</v>
      </c>
      <c r="N130" s="249">
        <f t="shared" si="49"/>
        <v>0</v>
      </c>
      <c r="O130" s="296">
        <f t="shared" si="50"/>
        <v>0</v>
      </c>
      <c r="P130" s="289">
        <f t="shared" si="51"/>
        <v>0</v>
      </c>
      <c r="Q130" s="295">
        <f t="shared" si="52"/>
        <v>0</v>
      </c>
      <c r="R130" s="252">
        <f t="shared" si="53"/>
        <v>0</v>
      </c>
      <c r="S130" s="256"/>
      <c r="T130" s="302">
        <f t="shared" si="54"/>
        <v>0</v>
      </c>
      <c r="U130" s="249">
        <f>IF(T130=0,0,SUMIFS('Sch A. Input'!I21:DX21,'Sch A. Input'!$I$14:$DX$14,"Recurring",'Sch A. Input'!$I$13:$DX$13,"&lt;="&amp;$L$11,'Sch A. Input'!$I$13:$DX$13,"&lt;="&amp;$AC$120,'Sch A. Input'!$I$13:$DX$13,"&gt;"&amp;$R$120))</f>
        <v>0</v>
      </c>
      <c r="V130" s="249">
        <f>IF(T130=0,0,SUMIFS('Sch A. Input'!I21:DX21,'Sch A. Input'!$I$14:$DX$14,"One-time",'Sch A. Input'!$I$13:$DX$13,"&lt;="&amp;$L$11,'Sch A. Input'!$I$13:$DX$13,"&lt;="&amp;$AC$120,'Sch A. Input'!$I$13:$DX$13,"&gt;"&amp;$R$120))</f>
        <v>0</v>
      </c>
      <c r="W130" s="299">
        <f t="shared" si="55"/>
        <v>0</v>
      </c>
      <c r="X130" s="249">
        <f t="shared" si="56"/>
        <v>0</v>
      </c>
      <c r="Y130" s="249">
        <f t="shared" si="57"/>
        <v>0</v>
      </c>
      <c r="Z130" s="296">
        <f t="shared" si="58"/>
        <v>0</v>
      </c>
      <c r="AA130" s="289">
        <f t="shared" si="59"/>
        <v>0</v>
      </c>
      <c r="AB130" s="295">
        <f t="shared" si="60"/>
        <v>0</v>
      </c>
      <c r="AC130" s="252">
        <f t="shared" si="61"/>
        <v>0</v>
      </c>
      <c r="AE130" s="302">
        <f t="shared" si="62"/>
        <v>0</v>
      </c>
      <c r="AF130" s="249">
        <f>IF(AE130=0,0,SUMIFS('Sch A. Input'!I21:DX21,'Sch A. Input'!$I$14:$DX$14,"Recurring",'Sch A. Input'!$I$13:$DX$13,"&lt;="&amp;$L$11,'Sch A. Input'!$I$13:$DX$13,"&lt;="&amp;$AN$120,'Sch A. Input'!$I$13:$DX$13,"&gt;"&amp;$AC$120))</f>
        <v>0</v>
      </c>
      <c r="AG130" s="249">
        <f>IF(AE130=0,0,SUMIFS('Sch A. Input'!I21:DX21,'Sch A. Input'!$I$14:$DX$14,"One-time",'Sch A. Input'!$I$13:$DX$13,"&lt;="&amp;L$11,'Sch A. Input'!$I$13:$DX$13,"&lt;="&amp;$AN$120,'Sch A. Input'!$I$13:$DX$13,"&gt;"&amp;$AC$120))</f>
        <v>0</v>
      </c>
      <c r="AH130" s="299">
        <f t="shared" si="63"/>
        <v>0</v>
      </c>
      <c r="AI130" s="249">
        <f t="shared" si="64"/>
        <v>0</v>
      </c>
      <c r="AJ130" s="249">
        <f t="shared" si="65"/>
        <v>0</v>
      </c>
      <c r="AK130" s="296">
        <f t="shared" si="66"/>
        <v>0</v>
      </c>
      <c r="AL130" s="289">
        <f t="shared" si="67"/>
        <v>0</v>
      </c>
      <c r="AM130" s="295">
        <f t="shared" si="68"/>
        <v>0</v>
      </c>
      <c r="AN130" s="252">
        <f t="shared" si="69"/>
        <v>0</v>
      </c>
      <c r="AQ130" s="3"/>
      <c r="AR130" s="304"/>
      <c r="AS130" s="304"/>
      <c r="BK130" s="2"/>
      <c r="BL130" s="2"/>
      <c r="BM130" s="2"/>
      <c r="BN130" s="2"/>
      <c r="BO130" s="2"/>
      <c r="BP130" s="2"/>
      <c r="BQ130" s="2"/>
      <c r="BR130" s="2"/>
      <c r="BS130" s="2"/>
      <c r="BT130" s="2"/>
      <c r="BU130" s="2"/>
      <c r="BV130" s="2"/>
      <c r="CI130"/>
      <c r="CJ130"/>
      <c r="CK130"/>
      <c r="CL130"/>
      <c r="CM130"/>
      <c r="CN130"/>
      <c r="CO130"/>
      <c r="CP130"/>
      <c r="CQ130"/>
      <c r="CR130"/>
      <c r="CS130"/>
    </row>
    <row r="131" spans="2:97" x14ac:dyDescent="0.25">
      <c r="B131" s="70" t="str">
        <f t="shared" si="40"/>
        <v/>
      </c>
      <c r="C131" s="170" t="str">
        <f t="shared" si="40"/>
        <v/>
      </c>
      <c r="D131" s="283" t="str">
        <f t="shared" ref="D131:H131" si="75">D24</f>
        <v/>
      </c>
      <c r="E131" s="283">
        <f t="shared" si="75"/>
        <v>42917</v>
      </c>
      <c r="F131" s="283">
        <f t="shared" si="75"/>
        <v>0</v>
      </c>
      <c r="G131" s="284">
        <f t="shared" si="75"/>
        <v>0</v>
      </c>
      <c r="H131" s="288">
        <f t="shared" si="75"/>
        <v>0</v>
      </c>
      <c r="I131" s="98">
        <f t="shared" si="46"/>
        <v>0</v>
      </c>
      <c r="J131" s="249">
        <f>IF(I131=0,0,SUMIFS('Sch A. Input'!I22:DX22,'Sch A. Input'!$I$14:$DX$14,"Recurring",'Sch A. Input'!$I$13:$DX$13,"&lt;="&amp;$R$120,'Sch A. Input'!$I$13:$DX$13,"&lt;="&amp;$L$11))</f>
        <v>0</v>
      </c>
      <c r="K131" s="249">
        <f>IF(I131=0,0,SUMIFS('Sch A. Input'!I22:DX22,'Sch A. Input'!$I$14:$DX$14,"One-time",'Sch A. Input'!$I$13:$DX$13,"&lt;="&amp;$R$120,'Sch A. Input'!$I$13:$DX$13,"&lt;="&amp;$L$11))</f>
        <v>0</v>
      </c>
      <c r="L131" s="299">
        <f t="shared" si="47"/>
        <v>0</v>
      </c>
      <c r="M131" s="249">
        <f t="shared" si="48"/>
        <v>0</v>
      </c>
      <c r="N131" s="249">
        <f t="shared" si="49"/>
        <v>0</v>
      </c>
      <c r="O131" s="296">
        <f t="shared" si="50"/>
        <v>0</v>
      </c>
      <c r="P131" s="289">
        <f t="shared" si="51"/>
        <v>0</v>
      </c>
      <c r="Q131" s="295">
        <f t="shared" si="52"/>
        <v>0</v>
      </c>
      <c r="R131" s="252">
        <f t="shared" si="53"/>
        <v>0</v>
      </c>
      <c r="S131" s="256"/>
      <c r="T131" s="302">
        <f t="shared" si="54"/>
        <v>0</v>
      </c>
      <c r="U131" s="249">
        <f>IF(T131=0,0,SUMIFS('Sch A. Input'!I22:DX22,'Sch A. Input'!$I$14:$DX$14,"Recurring",'Sch A. Input'!$I$13:$DX$13,"&lt;="&amp;$L$11,'Sch A. Input'!$I$13:$DX$13,"&lt;="&amp;$AC$120,'Sch A. Input'!$I$13:$DX$13,"&gt;"&amp;$R$120))</f>
        <v>0</v>
      </c>
      <c r="V131" s="249">
        <f>IF(T131=0,0,SUMIFS('Sch A. Input'!I22:DX22,'Sch A. Input'!$I$14:$DX$14,"One-time",'Sch A. Input'!$I$13:$DX$13,"&lt;="&amp;$L$11,'Sch A. Input'!$I$13:$DX$13,"&lt;="&amp;$AC$120,'Sch A. Input'!$I$13:$DX$13,"&gt;"&amp;$R$120))</f>
        <v>0</v>
      </c>
      <c r="W131" s="299">
        <f t="shared" si="55"/>
        <v>0</v>
      </c>
      <c r="X131" s="249">
        <f t="shared" si="56"/>
        <v>0</v>
      </c>
      <c r="Y131" s="249">
        <f t="shared" si="57"/>
        <v>0</v>
      </c>
      <c r="Z131" s="296">
        <f t="shared" si="58"/>
        <v>0</v>
      </c>
      <c r="AA131" s="289">
        <f t="shared" si="59"/>
        <v>0</v>
      </c>
      <c r="AB131" s="295">
        <f t="shared" si="60"/>
        <v>0</v>
      </c>
      <c r="AC131" s="252">
        <f t="shared" si="61"/>
        <v>0</v>
      </c>
      <c r="AE131" s="302">
        <f t="shared" si="62"/>
        <v>0</v>
      </c>
      <c r="AF131" s="249">
        <f>IF(AE131=0,0,SUMIFS('Sch A. Input'!I22:DX22,'Sch A. Input'!$I$14:$DX$14,"Recurring",'Sch A. Input'!$I$13:$DX$13,"&lt;="&amp;$L$11,'Sch A. Input'!$I$13:$DX$13,"&lt;="&amp;$AN$120,'Sch A. Input'!$I$13:$DX$13,"&gt;"&amp;$AC$120))</f>
        <v>0</v>
      </c>
      <c r="AG131" s="249">
        <f>IF(AE131=0,0,SUMIFS('Sch A. Input'!I22:DX22,'Sch A. Input'!$I$14:$DX$14,"One-time",'Sch A. Input'!$I$13:$DX$13,"&lt;="&amp;L$11,'Sch A. Input'!$I$13:$DX$13,"&lt;="&amp;$AN$120,'Sch A. Input'!$I$13:$DX$13,"&gt;"&amp;$AC$120))</f>
        <v>0</v>
      </c>
      <c r="AH131" s="299">
        <f t="shared" si="63"/>
        <v>0</v>
      </c>
      <c r="AI131" s="249">
        <f t="shared" si="64"/>
        <v>0</v>
      </c>
      <c r="AJ131" s="249">
        <f t="shared" si="65"/>
        <v>0</v>
      </c>
      <c r="AK131" s="296">
        <f t="shared" si="66"/>
        <v>0</v>
      </c>
      <c r="AL131" s="289">
        <f t="shared" si="67"/>
        <v>0</v>
      </c>
      <c r="AM131" s="295">
        <f t="shared" si="68"/>
        <v>0</v>
      </c>
      <c r="AN131" s="252">
        <f t="shared" si="69"/>
        <v>0</v>
      </c>
      <c r="AQ131" s="3"/>
      <c r="AR131" s="304"/>
      <c r="AS131" s="304"/>
      <c r="BK131" s="2"/>
      <c r="BL131" s="2"/>
      <c r="BM131" s="2"/>
      <c r="BN131" s="2"/>
      <c r="BO131" s="2"/>
      <c r="BP131" s="2"/>
      <c r="BQ131" s="2"/>
      <c r="BR131" s="2"/>
      <c r="BS131" s="2"/>
      <c r="BT131" s="2"/>
      <c r="BU131" s="2"/>
      <c r="BV131" s="2"/>
      <c r="CI131"/>
      <c r="CJ131"/>
      <c r="CK131"/>
      <c r="CL131"/>
      <c r="CM131"/>
      <c r="CN131"/>
      <c r="CO131"/>
      <c r="CP131"/>
      <c r="CQ131"/>
      <c r="CR131"/>
      <c r="CS131"/>
    </row>
    <row r="132" spans="2:97" x14ac:dyDescent="0.25">
      <c r="B132" s="70" t="str">
        <f t="shared" si="40"/>
        <v/>
      </c>
      <c r="C132" s="170" t="str">
        <f t="shared" si="40"/>
        <v/>
      </c>
      <c r="D132" s="283" t="str">
        <f t="shared" ref="D132:H132" si="76">D25</f>
        <v/>
      </c>
      <c r="E132" s="283">
        <f t="shared" si="76"/>
        <v>42917</v>
      </c>
      <c r="F132" s="283">
        <f t="shared" si="76"/>
        <v>0</v>
      </c>
      <c r="G132" s="284">
        <f t="shared" si="76"/>
        <v>0</v>
      </c>
      <c r="H132" s="288">
        <f t="shared" si="76"/>
        <v>0</v>
      </c>
      <c r="I132" s="98">
        <f t="shared" si="46"/>
        <v>0</v>
      </c>
      <c r="J132" s="249">
        <f>IF(I132=0,0,SUMIFS('Sch A. Input'!I23:DX23,'Sch A. Input'!$I$14:$DX$14,"Recurring",'Sch A. Input'!$I$13:$DX$13,"&lt;="&amp;$R$120,'Sch A. Input'!$I$13:$DX$13,"&lt;="&amp;$L$11))</f>
        <v>0</v>
      </c>
      <c r="K132" s="249">
        <f>IF(I132=0,0,SUMIFS('Sch A. Input'!I23:DX23,'Sch A. Input'!$I$14:$DX$14,"One-time",'Sch A. Input'!$I$13:$DX$13,"&lt;="&amp;$R$120,'Sch A. Input'!$I$13:$DX$13,"&lt;="&amp;$L$11))</f>
        <v>0</v>
      </c>
      <c r="L132" s="299">
        <f t="shared" si="47"/>
        <v>0</v>
      </c>
      <c r="M132" s="249">
        <f t="shared" si="48"/>
        <v>0</v>
      </c>
      <c r="N132" s="249">
        <f t="shared" si="49"/>
        <v>0</v>
      </c>
      <c r="O132" s="296">
        <f t="shared" si="50"/>
        <v>0</v>
      </c>
      <c r="P132" s="289">
        <f t="shared" si="51"/>
        <v>0</v>
      </c>
      <c r="Q132" s="295">
        <f t="shared" si="52"/>
        <v>0</v>
      </c>
      <c r="R132" s="252">
        <f t="shared" si="53"/>
        <v>0</v>
      </c>
      <c r="S132" s="256"/>
      <c r="T132" s="302">
        <f t="shared" si="54"/>
        <v>0</v>
      </c>
      <c r="U132" s="249">
        <f>IF(T132=0,0,SUMIFS('Sch A. Input'!I23:DX23,'Sch A. Input'!$I$14:$DX$14,"Recurring",'Sch A. Input'!$I$13:$DX$13,"&lt;="&amp;$L$11,'Sch A. Input'!$I$13:$DX$13,"&lt;="&amp;$AC$120,'Sch A. Input'!$I$13:$DX$13,"&gt;"&amp;$R$120))</f>
        <v>0</v>
      </c>
      <c r="V132" s="249">
        <f>IF(T132=0,0,SUMIFS('Sch A. Input'!I23:DX23,'Sch A. Input'!$I$14:$DX$14,"One-time",'Sch A. Input'!$I$13:$DX$13,"&lt;="&amp;$L$11,'Sch A. Input'!$I$13:$DX$13,"&lt;="&amp;$AC$120,'Sch A. Input'!$I$13:$DX$13,"&gt;"&amp;$R$120))</f>
        <v>0</v>
      </c>
      <c r="W132" s="299">
        <f t="shared" si="55"/>
        <v>0</v>
      </c>
      <c r="X132" s="249">
        <f t="shared" si="56"/>
        <v>0</v>
      </c>
      <c r="Y132" s="249">
        <f t="shared" si="57"/>
        <v>0</v>
      </c>
      <c r="Z132" s="296">
        <f t="shared" si="58"/>
        <v>0</v>
      </c>
      <c r="AA132" s="289">
        <f t="shared" si="59"/>
        <v>0</v>
      </c>
      <c r="AB132" s="295">
        <f t="shared" si="60"/>
        <v>0</v>
      </c>
      <c r="AC132" s="252">
        <f t="shared" si="61"/>
        <v>0</v>
      </c>
      <c r="AE132" s="302">
        <f t="shared" si="62"/>
        <v>0</v>
      </c>
      <c r="AF132" s="249">
        <f>IF(AE132=0,0,SUMIFS('Sch A. Input'!I23:DX23,'Sch A. Input'!$I$14:$DX$14,"Recurring",'Sch A. Input'!$I$13:$DX$13,"&lt;="&amp;$L$11,'Sch A. Input'!$I$13:$DX$13,"&lt;="&amp;$AN$120,'Sch A. Input'!$I$13:$DX$13,"&gt;"&amp;$AC$120))</f>
        <v>0</v>
      </c>
      <c r="AG132" s="249">
        <f>IF(AE132=0,0,SUMIFS('Sch A. Input'!I23:DX23,'Sch A. Input'!$I$14:$DX$14,"One-time",'Sch A. Input'!$I$13:$DX$13,"&lt;="&amp;L$11,'Sch A. Input'!$I$13:$DX$13,"&lt;="&amp;$AN$120,'Sch A. Input'!$I$13:$DX$13,"&gt;"&amp;$AC$120))</f>
        <v>0</v>
      </c>
      <c r="AH132" s="299">
        <f t="shared" si="63"/>
        <v>0</v>
      </c>
      <c r="AI132" s="249">
        <f t="shared" si="64"/>
        <v>0</v>
      </c>
      <c r="AJ132" s="249">
        <f t="shared" si="65"/>
        <v>0</v>
      </c>
      <c r="AK132" s="296">
        <f t="shared" si="66"/>
        <v>0</v>
      </c>
      <c r="AL132" s="289">
        <f t="shared" si="67"/>
        <v>0</v>
      </c>
      <c r="AM132" s="295">
        <f t="shared" si="68"/>
        <v>0</v>
      </c>
      <c r="AN132" s="252">
        <f t="shared" si="69"/>
        <v>0</v>
      </c>
      <c r="AR132" s="44"/>
      <c r="AS132" s="44"/>
      <c r="BK132" s="2"/>
      <c r="BL132" s="2"/>
      <c r="BM132" s="2"/>
      <c r="BN132" s="2"/>
      <c r="BO132" s="2"/>
      <c r="BP132" s="2"/>
      <c r="BQ132" s="2"/>
      <c r="BR132" s="2"/>
      <c r="BS132" s="2"/>
      <c r="BT132" s="2"/>
      <c r="BU132" s="2"/>
      <c r="BV132" s="2"/>
      <c r="CI132"/>
      <c r="CJ132"/>
      <c r="CK132"/>
      <c r="CL132"/>
      <c r="CM132"/>
      <c r="CN132"/>
      <c r="CO132"/>
      <c r="CP132"/>
      <c r="CQ132"/>
      <c r="CR132"/>
      <c r="CS132"/>
    </row>
    <row r="133" spans="2:97" x14ac:dyDescent="0.25">
      <c r="B133" s="70" t="str">
        <f t="shared" si="40"/>
        <v/>
      </c>
      <c r="C133" s="170" t="str">
        <f t="shared" si="40"/>
        <v/>
      </c>
      <c r="D133" s="283" t="str">
        <f t="shared" ref="D133:H133" si="77">D26</f>
        <v/>
      </c>
      <c r="E133" s="283">
        <f t="shared" si="77"/>
        <v>42917</v>
      </c>
      <c r="F133" s="283">
        <f t="shared" si="77"/>
        <v>0</v>
      </c>
      <c r="G133" s="284">
        <f t="shared" si="77"/>
        <v>0</v>
      </c>
      <c r="H133" s="288">
        <f t="shared" si="77"/>
        <v>0</v>
      </c>
      <c r="I133" s="98">
        <f t="shared" si="46"/>
        <v>0</v>
      </c>
      <c r="J133" s="249">
        <f>IF(I133=0,0,SUMIFS('Sch A. Input'!I24:DX24,'Sch A. Input'!$I$14:$DX$14,"Recurring",'Sch A. Input'!$I$13:$DX$13,"&lt;="&amp;$R$120,'Sch A. Input'!$I$13:$DX$13,"&lt;="&amp;$L$11))</f>
        <v>0</v>
      </c>
      <c r="K133" s="249">
        <f>IF(I133=0,0,SUMIFS('Sch A. Input'!I24:DX24,'Sch A. Input'!$I$14:$DX$14,"One-time",'Sch A. Input'!$I$13:$DX$13,"&lt;="&amp;$R$120,'Sch A. Input'!$I$13:$DX$13,"&lt;="&amp;$L$11))</f>
        <v>0</v>
      </c>
      <c r="L133" s="299">
        <f t="shared" si="47"/>
        <v>0</v>
      </c>
      <c r="M133" s="249">
        <f t="shared" si="48"/>
        <v>0</v>
      </c>
      <c r="N133" s="249">
        <f t="shared" si="49"/>
        <v>0</v>
      </c>
      <c r="O133" s="296">
        <f t="shared" si="50"/>
        <v>0</v>
      </c>
      <c r="P133" s="289">
        <f t="shared" si="51"/>
        <v>0</v>
      </c>
      <c r="Q133" s="295">
        <f t="shared" si="52"/>
        <v>0</v>
      </c>
      <c r="R133" s="252">
        <f t="shared" si="53"/>
        <v>0</v>
      </c>
      <c r="S133" s="256"/>
      <c r="T133" s="302">
        <f t="shared" si="54"/>
        <v>0</v>
      </c>
      <c r="U133" s="249">
        <f>IF(T133=0,0,SUMIFS('Sch A. Input'!I24:DX24,'Sch A. Input'!$I$14:$DX$14,"Recurring",'Sch A. Input'!$I$13:$DX$13,"&lt;="&amp;$L$11,'Sch A. Input'!$I$13:$DX$13,"&lt;="&amp;$AC$120,'Sch A. Input'!$I$13:$DX$13,"&gt;"&amp;$R$120))</f>
        <v>0</v>
      </c>
      <c r="V133" s="249">
        <f>IF(T133=0,0,SUMIFS('Sch A. Input'!I24:DX24,'Sch A. Input'!$I$14:$DX$14,"One-time",'Sch A. Input'!$I$13:$DX$13,"&lt;="&amp;$L$11,'Sch A. Input'!$I$13:$DX$13,"&lt;="&amp;$AC$120,'Sch A. Input'!$I$13:$DX$13,"&gt;"&amp;$R$120))</f>
        <v>0</v>
      </c>
      <c r="W133" s="299">
        <f t="shared" si="55"/>
        <v>0</v>
      </c>
      <c r="X133" s="249">
        <f t="shared" si="56"/>
        <v>0</v>
      </c>
      <c r="Y133" s="249">
        <f t="shared" si="57"/>
        <v>0</v>
      </c>
      <c r="Z133" s="296">
        <f t="shared" si="58"/>
        <v>0</v>
      </c>
      <c r="AA133" s="289">
        <f t="shared" si="59"/>
        <v>0</v>
      </c>
      <c r="AB133" s="295">
        <f t="shared" si="60"/>
        <v>0</v>
      </c>
      <c r="AC133" s="252">
        <f t="shared" si="61"/>
        <v>0</v>
      </c>
      <c r="AE133" s="302">
        <f t="shared" si="62"/>
        <v>0</v>
      </c>
      <c r="AF133" s="249">
        <f>IF(AE133=0,0,SUMIFS('Sch A. Input'!I24:DX24,'Sch A. Input'!$I$14:$DX$14,"Recurring",'Sch A. Input'!$I$13:$DX$13,"&lt;="&amp;$L$11,'Sch A. Input'!$I$13:$DX$13,"&lt;="&amp;$AN$120,'Sch A. Input'!$I$13:$DX$13,"&gt;"&amp;$AC$120))</f>
        <v>0</v>
      </c>
      <c r="AG133" s="249">
        <f>IF(AE133=0,0,SUMIFS('Sch A. Input'!I24:DX24,'Sch A. Input'!$I$14:$DX$14,"One-time",'Sch A. Input'!$I$13:$DX$13,"&lt;="&amp;L$11,'Sch A. Input'!$I$13:$DX$13,"&lt;="&amp;$AN$120,'Sch A. Input'!$I$13:$DX$13,"&gt;"&amp;$AC$120))</f>
        <v>0</v>
      </c>
      <c r="AH133" s="299">
        <f t="shared" si="63"/>
        <v>0</v>
      </c>
      <c r="AI133" s="249">
        <f t="shared" si="64"/>
        <v>0</v>
      </c>
      <c r="AJ133" s="249">
        <f t="shared" si="65"/>
        <v>0</v>
      </c>
      <c r="AK133" s="296">
        <f t="shared" si="66"/>
        <v>0</v>
      </c>
      <c r="AL133" s="289">
        <f t="shared" si="67"/>
        <v>0</v>
      </c>
      <c r="AM133" s="295">
        <f t="shared" si="68"/>
        <v>0</v>
      </c>
      <c r="AN133" s="252">
        <f t="shared" si="69"/>
        <v>0</v>
      </c>
      <c r="AR133" s="44"/>
      <c r="AS133" s="44"/>
      <c r="AT133" s="3"/>
      <c r="AU133" s="163"/>
      <c r="BK133" s="2"/>
      <c r="BL133" s="2"/>
      <c r="BM133" s="2"/>
      <c r="BN133" s="2"/>
      <c r="BO133" s="2"/>
      <c r="BP133" s="2"/>
      <c r="BQ133" s="2"/>
      <c r="BR133" s="2"/>
      <c r="BS133" s="2"/>
      <c r="BT133" s="2"/>
      <c r="BU133" s="2"/>
      <c r="BV133" s="2"/>
      <c r="CI133"/>
      <c r="CJ133"/>
      <c r="CK133"/>
      <c r="CL133"/>
      <c r="CM133"/>
      <c r="CN133"/>
      <c r="CO133"/>
      <c r="CP133"/>
      <c r="CQ133"/>
      <c r="CR133"/>
      <c r="CS133"/>
    </row>
    <row r="134" spans="2:97" x14ac:dyDescent="0.25">
      <c r="B134" s="70" t="str">
        <f t="shared" si="40"/>
        <v/>
      </c>
      <c r="C134" s="170" t="str">
        <f t="shared" si="40"/>
        <v/>
      </c>
      <c r="D134" s="283" t="str">
        <f t="shared" ref="D134:H134" si="78">D27</f>
        <v/>
      </c>
      <c r="E134" s="283">
        <f t="shared" si="78"/>
        <v>42917</v>
      </c>
      <c r="F134" s="283">
        <f t="shared" si="78"/>
        <v>0</v>
      </c>
      <c r="G134" s="284">
        <f t="shared" si="78"/>
        <v>0</v>
      </c>
      <c r="H134" s="288">
        <f t="shared" si="78"/>
        <v>0</v>
      </c>
      <c r="I134" s="98">
        <f t="shared" si="46"/>
        <v>0</v>
      </c>
      <c r="J134" s="249">
        <f>IF(I134=0,0,SUMIFS('Sch A. Input'!I25:DX25,'Sch A. Input'!$I$14:$DX$14,"Recurring",'Sch A. Input'!$I$13:$DX$13,"&lt;="&amp;$R$120,'Sch A. Input'!$I$13:$DX$13,"&lt;="&amp;$L$11))</f>
        <v>0</v>
      </c>
      <c r="K134" s="249">
        <f>IF(I134=0,0,SUMIFS('Sch A. Input'!I25:DX25,'Sch A. Input'!$I$14:$DX$14,"One-time",'Sch A. Input'!$I$13:$DX$13,"&lt;="&amp;$R$120,'Sch A. Input'!$I$13:$DX$13,"&lt;="&amp;$L$11))</f>
        <v>0</v>
      </c>
      <c r="L134" s="299">
        <f t="shared" si="47"/>
        <v>0</v>
      </c>
      <c r="M134" s="249">
        <f t="shared" si="48"/>
        <v>0</v>
      </c>
      <c r="N134" s="249">
        <f t="shared" si="49"/>
        <v>0</v>
      </c>
      <c r="O134" s="296">
        <f t="shared" si="50"/>
        <v>0</v>
      </c>
      <c r="P134" s="289">
        <f t="shared" si="51"/>
        <v>0</v>
      </c>
      <c r="Q134" s="295">
        <f t="shared" si="52"/>
        <v>0</v>
      </c>
      <c r="R134" s="252">
        <f t="shared" si="53"/>
        <v>0</v>
      </c>
      <c r="S134" s="256"/>
      <c r="T134" s="302">
        <f t="shared" si="54"/>
        <v>0</v>
      </c>
      <c r="U134" s="249">
        <f>IF(T134=0,0,SUMIFS('Sch A. Input'!I25:DX25,'Sch A. Input'!$I$14:$DX$14,"Recurring",'Sch A. Input'!$I$13:$DX$13,"&lt;="&amp;$L$11,'Sch A. Input'!$I$13:$DX$13,"&lt;="&amp;$AC$120,'Sch A. Input'!$I$13:$DX$13,"&gt;"&amp;$R$120))</f>
        <v>0</v>
      </c>
      <c r="V134" s="249">
        <f>IF(T134=0,0,SUMIFS('Sch A. Input'!I25:DX25,'Sch A. Input'!$I$14:$DX$14,"One-time",'Sch A. Input'!$I$13:$DX$13,"&lt;="&amp;$L$11,'Sch A. Input'!$I$13:$DX$13,"&lt;="&amp;$AC$120,'Sch A. Input'!$I$13:$DX$13,"&gt;"&amp;$R$120))</f>
        <v>0</v>
      </c>
      <c r="W134" s="299">
        <f t="shared" si="55"/>
        <v>0</v>
      </c>
      <c r="X134" s="249">
        <f t="shared" si="56"/>
        <v>0</v>
      </c>
      <c r="Y134" s="249">
        <f t="shared" si="57"/>
        <v>0</v>
      </c>
      <c r="Z134" s="296">
        <f t="shared" si="58"/>
        <v>0</v>
      </c>
      <c r="AA134" s="289">
        <f t="shared" si="59"/>
        <v>0</v>
      </c>
      <c r="AB134" s="295">
        <f t="shared" si="60"/>
        <v>0</v>
      </c>
      <c r="AC134" s="252">
        <f t="shared" si="61"/>
        <v>0</v>
      </c>
      <c r="AE134" s="302">
        <f t="shared" si="62"/>
        <v>0</v>
      </c>
      <c r="AF134" s="249">
        <f>IF(AE134=0,0,SUMIFS('Sch A. Input'!I25:DX25,'Sch A. Input'!$I$14:$DX$14,"Recurring",'Sch A. Input'!$I$13:$DX$13,"&lt;="&amp;$L$11,'Sch A. Input'!$I$13:$DX$13,"&lt;="&amp;$AN$120,'Sch A. Input'!$I$13:$DX$13,"&gt;"&amp;$AC$120))</f>
        <v>0</v>
      </c>
      <c r="AG134" s="249">
        <f>IF(AE134=0,0,SUMIFS('Sch A. Input'!I25:DX25,'Sch A. Input'!$I$14:$DX$14,"One-time",'Sch A. Input'!$I$13:$DX$13,"&lt;="&amp;L$11,'Sch A. Input'!$I$13:$DX$13,"&lt;="&amp;$AN$120,'Sch A. Input'!$I$13:$DX$13,"&gt;"&amp;$AC$120))</f>
        <v>0</v>
      </c>
      <c r="AH134" s="299">
        <f t="shared" si="63"/>
        <v>0</v>
      </c>
      <c r="AI134" s="249">
        <f t="shared" si="64"/>
        <v>0</v>
      </c>
      <c r="AJ134" s="249">
        <f t="shared" si="65"/>
        <v>0</v>
      </c>
      <c r="AK134" s="296">
        <f t="shared" si="66"/>
        <v>0</v>
      </c>
      <c r="AL134" s="289">
        <f t="shared" si="67"/>
        <v>0</v>
      </c>
      <c r="AM134" s="295">
        <f t="shared" si="68"/>
        <v>0</v>
      </c>
      <c r="AN134" s="252">
        <f t="shared" si="69"/>
        <v>0</v>
      </c>
      <c r="AR134" s="44"/>
      <c r="AS134" s="44"/>
      <c r="AT134" s="163"/>
      <c r="AU134" s="163"/>
      <c r="BK134" s="2"/>
      <c r="BL134" s="2"/>
      <c r="BM134" s="2"/>
      <c r="BN134" s="2"/>
      <c r="BO134" s="2"/>
      <c r="BP134" s="2"/>
      <c r="BQ134" s="2"/>
      <c r="BR134" s="2"/>
      <c r="BS134" s="2"/>
      <c r="BT134" s="2"/>
      <c r="BU134" s="2"/>
      <c r="BV134" s="2"/>
      <c r="CI134"/>
      <c r="CJ134"/>
      <c r="CK134"/>
      <c r="CL134"/>
      <c r="CM134"/>
      <c r="CN134"/>
      <c r="CO134"/>
      <c r="CP134"/>
      <c r="CQ134"/>
      <c r="CR134"/>
      <c r="CS134"/>
    </row>
    <row r="135" spans="2:97" x14ac:dyDescent="0.25">
      <c r="B135" s="70" t="str">
        <f t="shared" si="40"/>
        <v/>
      </c>
      <c r="C135" s="170" t="str">
        <f t="shared" si="40"/>
        <v/>
      </c>
      <c r="D135" s="283" t="str">
        <f t="shared" ref="D135:H135" si="79">D28</f>
        <v/>
      </c>
      <c r="E135" s="283">
        <f t="shared" si="79"/>
        <v>42917</v>
      </c>
      <c r="F135" s="283">
        <f t="shared" si="79"/>
        <v>0</v>
      </c>
      <c r="G135" s="284">
        <f t="shared" si="79"/>
        <v>0</v>
      </c>
      <c r="H135" s="288">
        <f t="shared" si="79"/>
        <v>0</v>
      </c>
      <c r="I135" s="98">
        <f t="shared" si="46"/>
        <v>0</v>
      </c>
      <c r="J135" s="249">
        <f>IF(I135=0,0,SUMIFS('Sch A. Input'!I26:DX26,'Sch A. Input'!$I$14:$DX$14,"Recurring",'Sch A. Input'!$I$13:$DX$13,"&lt;="&amp;$R$120,'Sch A. Input'!$I$13:$DX$13,"&lt;="&amp;$L$11))</f>
        <v>0</v>
      </c>
      <c r="K135" s="249">
        <f>IF(I135=0,0,SUMIFS('Sch A. Input'!I26:DX26,'Sch A. Input'!$I$14:$DX$14,"One-time",'Sch A. Input'!$I$13:$DX$13,"&lt;="&amp;$R$120,'Sch A. Input'!$I$13:$DX$13,"&lt;="&amp;$L$11))</f>
        <v>0</v>
      </c>
      <c r="L135" s="299">
        <f t="shared" si="47"/>
        <v>0</v>
      </c>
      <c r="M135" s="249">
        <f t="shared" si="48"/>
        <v>0</v>
      </c>
      <c r="N135" s="249">
        <f t="shared" si="49"/>
        <v>0</v>
      </c>
      <c r="O135" s="296">
        <f t="shared" si="50"/>
        <v>0</v>
      </c>
      <c r="P135" s="289">
        <f t="shared" si="51"/>
        <v>0</v>
      </c>
      <c r="Q135" s="295">
        <f t="shared" si="52"/>
        <v>0</v>
      </c>
      <c r="R135" s="252">
        <f t="shared" si="53"/>
        <v>0</v>
      </c>
      <c r="S135" s="256"/>
      <c r="T135" s="302">
        <f t="shared" si="54"/>
        <v>0</v>
      </c>
      <c r="U135" s="249">
        <f>IF(T135=0,0,SUMIFS('Sch A. Input'!I26:DX26,'Sch A. Input'!$I$14:$DX$14,"Recurring",'Sch A. Input'!$I$13:$DX$13,"&lt;="&amp;$L$11,'Sch A. Input'!$I$13:$DX$13,"&lt;="&amp;$AC$120,'Sch A. Input'!$I$13:$DX$13,"&gt;"&amp;$R$120))</f>
        <v>0</v>
      </c>
      <c r="V135" s="249">
        <f>IF(T135=0,0,SUMIFS('Sch A. Input'!I26:DX26,'Sch A. Input'!$I$14:$DX$14,"One-time",'Sch A. Input'!$I$13:$DX$13,"&lt;="&amp;$L$11,'Sch A. Input'!$I$13:$DX$13,"&lt;="&amp;$AC$120,'Sch A. Input'!$I$13:$DX$13,"&gt;"&amp;$R$120))</f>
        <v>0</v>
      </c>
      <c r="W135" s="299">
        <f t="shared" si="55"/>
        <v>0</v>
      </c>
      <c r="X135" s="249">
        <f t="shared" si="56"/>
        <v>0</v>
      </c>
      <c r="Y135" s="249">
        <f t="shared" si="57"/>
        <v>0</v>
      </c>
      <c r="Z135" s="296">
        <f t="shared" si="58"/>
        <v>0</v>
      </c>
      <c r="AA135" s="289">
        <f t="shared" si="59"/>
        <v>0</v>
      </c>
      <c r="AB135" s="295">
        <f t="shared" si="60"/>
        <v>0</v>
      </c>
      <c r="AC135" s="252">
        <f t="shared" si="61"/>
        <v>0</v>
      </c>
      <c r="AE135" s="302">
        <f t="shared" si="62"/>
        <v>0</v>
      </c>
      <c r="AF135" s="249">
        <f>IF(AE135=0,0,SUMIFS('Sch A. Input'!I26:DX26,'Sch A. Input'!$I$14:$DX$14,"Recurring",'Sch A. Input'!$I$13:$DX$13,"&lt;="&amp;$L$11,'Sch A. Input'!$I$13:$DX$13,"&lt;="&amp;$AN$120,'Sch A. Input'!$I$13:$DX$13,"&gt;"&amp;$AC$120))</f>
        <v>0</v>
      </c>
      <c r="AG135" s="249">
        <f>IF(AE135=0,0,SUMIFS('Sch A. Input'!I26:DX26,'Sch A. Input'!$I$14:$DX$14,"One-time",'Sch A. Input'!$I$13:$DX$13,"&lt;="&amp;L$11,'Sch A. Input'!$I$13:$DX$13,"&lt;="&amp;$AN$120,'Sch A. Input'!$I$13:$DX$13,"&gt;"&amp;$AC$120))</f>
        <v>0</v>
      </c>
      <c r="AH135" s="299">
        <f t="shared" si="63"/>
        <v>0</v>
      </c>
      <c r="AI135" s="249">
        <f t="shared" si="64"/>
        <v>0</v>
      </c>
      <c r="AJ135" s="249">
        <f t="shared" si="65"/>
        <v>0</v>
      </c>
      <c r="AK135" s="296">
        <f t="shared" si="66"/>
        <v>0</v>
      </c>
      <c r="AL135" s="289">
        <f t="shared" si="67"/>
        <v>0</v>
      </c>
      <c r="AM135" s="295">
        <f t="shared" si="68"/>
        <v>0</v>
      </c>
      <c r="AN135" s="252">
        <f t="shared" si="69"/>
        <v>0</v>
      </c>
      <c r="AT135" s="163"/>
      <c r="AU135" s="163"/>
      <c r="BK135" s="2"/>
      <c r="BL135" s="2"/>
      <c r="BM135" s="2"/>
      <c r="BN135" s="2"/>
      <c r="BO135" s="2"/>
      <c r="BP135" s="2"/>
      <c r="BQ135" s="2"/>
      <c r="BR135" s="2"/>
      <c r="BS135" s="2"/>
      <c r="BT135" s="2"/>
      <c r="BU135" s="2"/>
      <c r="BV135" s="2"/>
      <c r="CI135"/>
      <c r="CJ135"/>
      <c r="CK135"/>
      <c r="CL135"/>
      <c r="CM135"/>
      <c r="CN135"/>
      <c r="CO135"/>
      <c r="CP135"/>
      <c r="CQ135"/>
      <c r="CR135"/>
      <c r="CS135"/>
    </row>
    <row r="136" spans="2:97" x14ac:dyDescent="0.25">
      <c r="B136" s="70" t="str">
        <f t="shared" si="40"/>
        <v/>
      </c>
      <c r="C136" s="170" t="str">
        <f t="shared" si="40"/>
        <v/>
      </c>
      <c r="D136" s="283" t="str">
        <f t="shared" ref="D136:H136" si="80">D29</f>
        <v/>
      </c>
      <c r="E136" s="283">
        <f t="shared" si="80"/>
        <v>42917</v>
      </c>
      <c r="F136" s="283">
        <f t="shared" si="80"/>
        <v>0</v>
      </c>
      <c r="G136" s="284">
        <f t="shared" si="80"/>
        <v>0</v>
      </c>
      <c r="H136" s="288">
        <f t="shared" si="80"/>
        <v>0</v>
      </c>
      <c r="I136" s="98">
        <f t="shared" si="46"/>
        <v>0</v>
      </c>
      <c r="J136" s="249">
        <f>IF(I136=0,0,SUMIFS('Sch A. Input'!I27:DX27,'Sch A. Input'!$I$14:$DX$14,"Recurring",'Sch A. Input'!$I$13:$DX$13,"&lt;="&amp;$R$120,'Sch A. Input'!$I$13:$DX$13,"&lt;="&amp;$L$11))</f>
        <v>0</v>
      </c>
      <c r="K136" s="249">
        <f>IF(I136=0,0,SUMIFS('Sch A. Input'!I27:DX27,'Sch A. Input'!$I$14:$DX$14,"One-time",'Sch A. Input'!$I$13:$DX$13,"&lt;="&amp;$R$120,'Sch A. Input'!$I$13:$DX$13,"&lt;="&amp;$L$11))</f>
        <v>0</v>
      </c>
      <c r="L136" s="299">
        <f t="shared" si="47"/>
        <v>0</v>
      </c>
      <c r="M136" s="249">
        <f t="shared" si="48"/>
        <v>0</v>
      </c>
      <c r="N136" s="249">
        <f t="shared" si="49"/>
        <v>0</v>
      </c>
      <c r="O136" s="296">
        <f t="shared" si="50"/>
        <v>0</v>
      </c>
      <c r="P136" s="289">
        <f t="shared" si="51"/>
        <v>0</v>
      </c>
      <c r="Q136" s="295">
        <f t="shared" si="52"/>
        <v>0</v>
      </c>
      <c r="R136" s="252">
        <f t="shared" si="53"/>
        <v>0</v>
      </c>
      <c r="S136" s="256"/>
      <c r="T136" s="302">
        <f t="shared" si="54"/>
        <v>0</v>
      </c>
      <c r="U136" s="249">
        <f>IF(T136=0,0,SUMIFS('Sch A. Input'!I27:DX27,'Sch A. Input'!$I$14:$DX$14,"Recurring",'Sch A. Input'!$I$13:$DX$13,"&lt;="&amp;$L$11,'Sch A. Input'!$I$13:$DX$13,"&lt;="&amp;$AC$120,'Sch A. Input'!$I$13:$DX$13,"&gt;"&amp;$R$120))</f>
        <v>0</v>
      </c>
      <c r="V136" s="249">
        <f>IF(T136=0,0,SUMIFS('Sch A. Input'!I27:DX27,'Sch A. Input'!$I$14:$DX$14,"One-time",'Sch A. Input'!$I$13:$DX$13,"&lt;="&amp;$L$11,'Sch A. Input'!$I$13:$DX$13,"&lt;="&amp;$AC$120,'Sch A. Input'!$I$13:$DX$13,"&gt;"&amp;$R$120))</f>
        <v>0</v>
      </c>
      <c r="W136" s="299">
        <f t="shared" si="55"/>
        <v>0</v>
      </c>
      <c r="X136" s="249">
        <f t="shared" si="56"/>
        <v>0</v>
      </c>
      <c r="Y136" s="249">
        <f t="shared" si="57"/>
        <v>0</v>
      </c>
      <c r="Z136" s="296">
        <f t="shared" si="58"/>
        <v>0</v>
      </c>
      <c r="AA136" s="289">
        <f t="shared" si="59"/>
        <v>0</v>
      </c>
      <c r="AB136" s="295">
        <f t="shared" si="60"/>
        <v>0</v>
      </c>
      <c r="AC136" s="252">
        <f t="shared" si="61"/>
        <v>0</v>
      </c>
      <c r="AE136" s="302">
        <f t="shared" si="62"/>
        <v>0</v>
      </c>
      <c r="AF136" s="249">
        <f>IF(AE136=0,0,SUMIFS('Sch A. Input'!I27:DX27,'Sch A. Input'!$I$14:$DX$14,"Recurring",'Sch A. Input'!$I$13:$DX$13,"&lt;="&amp;$L$11,'Sch A. Input'!$I$13:$DX$13,"&lt;="&amp;$AN$120,'Sch A. Input'!$I$13:$DX$13,"&gt;"&amp;$AC$120))</f>
        <v>0</v>
      </c>
      <c r="AG136" s="249">
        <f>IF(AE136=0,0,SUMIFS('Sch A. Input'!I27:DX27,'Sch A. Input'!$I$14:$DX$14,"One-time",'Sch A. Input'!$I$13:$DX$13,"&lt;="&amp;L$11,'Sch A. Input'!$I$13:$DX$13,"&lt;="&amp;$AN$120,'Sch A. Input'!$I$13:$DX$13,"&gt;"&amp;$AC$120))</f>
        <v>0</v>
      </c>
      <c r="AH136" s="299">
        <f t="shared" si="63"/>
        <v>0</v>
      </c>
      <c r="AI136" s="249">
        <f t="shared" si="64"/>
        <v>0</v>
      </c>
      <c r="AJ136" s="249">
        <f t="shared" si="65"/>
        <v>0</v>
      </c>
      <c r="AK136" s="296">
        <f t="shared" si="66"/>
        <v>0</v>
      </c>
      <c r="AL136" s="289">
        <f t="shared" si="67"/>
        <v>0</v>
      </c>
      <c r="AM136" s="295">
        <f t="shared" si="68"/>
        <v>0</v>
      </c>
      <c r="AN136" s="252">
        <f t="shared" si="69"/>
        <v>0</v>
      </c>
      <c r="AR136" s="3"/>
      <c r="AS136" s="3"/>
      <c r="AT136" s="3"/>
      <c r="AU136" s="163"/>
      <c r="BK136" s="2"/>
      <c r="BL136" s="2"/>
      <c r="BM136" s="2"/>
      <c r="BN136" s="2"/>
      <c r="BO136" s="2"/>
      <c r="BP136" s="2"/>
      <c r="BQ136" s="2"/>
      <c r="BR136" s="2"/>
      <c r="BS136" s="2"/>
      <c r="BT136" s="2"/>
      <c r="BU136" s="2"/>
      <c r="BV136" s="2"/>
      <c r="CI136"/>
      <c r="CJ136"/>
      <c r="CK136"/>
      <c r="CL136"/>
      <c r="CM136"/>
      <c r="CN136"/>
      <c r="CO136"/>
      <c r="CP136"/>
      <c r="CQ136"/>
      <c r="CR136"/>
      <c r="CS136"/>
    </row>
    <row r="137" spans="2:97" x14ac:dyDescent="0.25">
      <c r="B137" s="70" t="str">
        <f t="shared" si="40"/>
        <v/>
      </c>
      <c r="C137" s="170" t="str">
        <f t="shared" si="40"/>
        <v/>
      </c>
      <c r="D137" s="283" t="str">
        <f t="shared" ref="D137:H137" si="81">D30</f>
        <v/>
      </c>
      <c r="E137" s="283">
        <f t="shared" si="81"/>
        <v>42917</v>
      </c>
      <c r="F137" s="283">
        <f t="shared" si="81"/>
        <v>0</v>
      </c>
      <c r="G137" s="284">
        <f t="shared" si="81"/>
        <v>0</v>
      </c>
      <c r="H137" s="288">
        <f t="shared" si="81"/>
        <v>0</v>
      </c>
      <c r="I137" s="98">
        <f t="shared" si="46"/>
        <v>0</v>
      </c>
      <c r="J137" s="249">
        <f>IF(I137=0,0,SUMIFS('Sch A. Input'!I28:DX28,'Sch A. Input'!$I$14:$DX$14,"Recurring",'Sch A. Input'!$I$13:$DX$13,"&lt;="&amp;$R$120,'Sch A. Input'!$I$13:$DX$13,"&lt;="&amp;$L$11))</f>
        <v>0</v>
      </c>
      <c r="K137" s="249">
        <f>IF(I137=0,0,SUMIFS('Sch A. Input'!I28:DX28,'Sch A. Input'!$I$14:$DX$14,"One-time",'Sch A. Input'!$I$13:$DX$13,"&lt;="&amp;$R$120,'Sch A. Input'!$I$13:$DX$13,"&lt;="&amp;$L$11))</f>
        <v>0</v>
      </c>
      <c r="L137" s="299">
        <f t="shared" si="47"/>
        <v>0</v>
      </c>
      <c r="M137" s="249">
        <f t="shared" si="48"/>
        <v>0</v>
      </c>
      <c r="N137" s="249">
        <f t="shared" si="49"/>
        <v>0</v>
      </c>
      <c r="O137" s="296">
        <f t="shared" si="50"/>
        <v>0</v>
      </c>
      <c r="P137" s="289">
        <f t="shared" si="51"/>
        <v>0</v>
      </c>
      <c r="Q137" s="295">
        <f t="shared" si="52"/>
        <v>0</v>
      </c>
      <c r="R137" s="252">
        <f t="shared" si="53"/>
        <v>0</v>
      </c>
      <c r="S137" s="256"/>
      <c r="T137" s="302">
        <f t="shared" si="54"/>
        <v>0</v>
      </c>
      <c r="U137" s="249">
        <f>IF(T137=0,0,SUMIFS('Sch A. Input'!I28:DX28,'Sch A. Input'!$I$14:$DX$14,"Recurring",'Sch A. Input'!$I$13:$DX$13,"&lt;="&amp;$L$11,'Sch A. Input'!$I$13:$DX$13,"&lt;="&amp;$AC$120,'Sch A. Input'!$I$13:$DX$13,"&gt;"&amp;$R$120))</f>
        <v>0</v>
      </c>
      <c r="V137" s="249">
        <f>IF(T137=0,0,SUMIFS('Sch A. Input'!I28:DX28,'Sch A. Input'!$I$14:$DX$14,"One-time",'Sch A. Input'!$I$13:$DX$13,"&lt;="&amp;$L$11,'Sch A. Input'!$I$13:$DX$13,"&lt;="&amp;$AC$120,'Sch A. Input'!$I$13:$DX$13,"&gt;"&amp;$R$120))</f>
        <v>0</v>
      </c>
      <c r="W137" s="299">
        <f t="shared" si="55"/>
        <v>0</v>
      </c>
      <c r="X137" s="249">
        <f t="shared" si="56"/>
        <v>0</v>
      </c>
      <c r="Y137" s="249">
        <f t="shared" si="57"/>
        <v>0</v>
      </c>
      <c r="Z137" s="296">
        <f t="shared" si="58"/>
        <v>0</v>
      </c>
      <c r="AA137" s="289">
        <f t="shared" si="59"/>
        <v>0</v>
      </c>
      <c r="AB137" s="295">
        <f t="shared" si="60"/>
        <v>0</v>
      </c>
      <c r="AC137" s="252">
        <f t="shared" si="61"/>
        <v>0</v>
      </c>
      <c r="AE137" s="302">
        <f t="shared" si="62"/>
        <v>0</v>
      </c>
      <c r="AF137" s="249">
        <f>IF(AE137=0,0,SUMIFS('Sch A. Input'!I28:DX28,'Sch A. Input'!$I$14:$DX$14,"Recurring",'Sch A. Input'!$I$13:$DX$13,"&lt;="&amp;$L$11,'Sch A. Input'!$I$13:$DX$13,"&lt;="&amp;$AN$120,'Sch A. Input'!$I$13:$DX$13,"&gt;"&amp;$AC$120))</f>
        <v>0</v>
      </c>
      <c r="AG137" s="249">
        <f>IF(AE137=0,0,SUMIFS('Sch A. Input'!I28:DX28,'Sch A. Input'!$I$14:$DX$14,"One-time",'Sch A. Input'!$I$13:$DX$13,"&lt;="&amp;L$11,'Sch A. Input'!$I$13:$DX$13,"&lt;="&amp;$AN$120,'Sch A. Input'!$I$13:$DX$13,"&gt;"&amp;$AC$120))</f>
        <v>0</v>
      </c>
      <c r="AH137" s="299">
        <f t="shared" si="63"/>
        <v>0</v>
      </c>
      <c r="AI137" s="249">
        <f t="shared" si="64"/>
        <v>0</v>
      </c>
      <c r="AJ137" s="249">
        <f t="shared" si="65"/>
        <v>0</v>
      </c>
      <c r="AK137" s="296">
        <f t="shared" si="66"/>
        <v>0</v>
      </c>
      <c r="AL137" s="289">
        <f t="shared" si="67"/>
        <v>0</v>
      </c>
      <c r="AM137" s="295">
        <f t="shared" si="68"/>
        <v>0</v>
      </c>
      <c r="AN137" s="252">
        <f t="shared" si="69"/>
        <v>0</v>
      </c>
      <c r="AR137" s="3"/>
      <c r="AS137" s="3"/>
      <c r="AT137" s="3"/>
      <c r="AU137" s="163"/>
      <c r="BK137" s="2"/>
      <c r="BL137" s="2"/>
      <c r="BM137" s="2"/>
      <c r="BN137" s="2"/>
      <c r="BO137" s="2"/>
      <c r="BP137" s="2"/>
      <c r="BQ137" s="2"/>
      <c r="BR137" s="2"/>
      <c r="BS137" s="2"/>
      <c r="BT137" s="2"/>
      <c r="BU137" s="2"/>
      <c r="BV137" s="2"/>
      <c r="CI137"/>
      <c r="CJ137"/>
      <c r="CK137"/>
      <c r="CL137"/>
      <c r="CM137"/>
      <c r="CN137"/>
      <c r="CO137"/>
      <c r="CP137"/>
      <c r="CQ137"/>
      <c r="CR137"/>
      <c r="CS137"/>
    </row>
    <row r="138" spans="2:97" x14ac:dyDescent="0.25">
      <c r="B138" s="70" t="str">
        <f t="shared" si="40"/>
        <v/>
      </c>
      <c r="C138" s="170" t="str">
        <f t="shared" si="40"/>
        <v/>
      </c>
      <c r="D138" s="283" t="str">
        <f t="shared" ref="D138:H138" si="82">D31</f>
        <v/>
      </c>
      <c r="E138" s="283">
        <f t="shared" si="82"/>
        <v>42917</v>
      </c>
      <c r="F138" s="283">
        <f t="shared" si="82"/>
        <v>0</v>
      </c>
      <c r="G138" s="284">
        <f t="shared" si="82"/>
        <v>0</v>
      </c>
      <c r="H138" s="288">
        <f t="shared" si="82"/>
        <v>0</v>
      </c>
      <c r="I138" s="98">
        <f t="shared" si="46"/>
        <v>0</v>
      </c>
      <c r="J138" s="249">
        <f>IF(I138=0,0,SUMIFS('Sch A. Input'!I29:DX29,'Sch A. Input'!$I$14:$DX$14,"Recurring",'Sch A. Input'!$I$13:$DX$13,"&lt;="&amp;$R$120,'Sch A. Input'!$I$13:$DX$13,"&lt;="&amp;$L$11))</f>
        <v>0</v>
      </c>
      <c r="K138" s="249">
        <f>IF(I138=0,0,SUMIFS('Sch A. Input'!I29:DX29,'Sch A. Input'!$I$14:$DX$14,"One-time",'Sch A. Input'!$I$13:$DX$13,"&lt;="&amp;$R$120,'Sch A. Input'!$I$13:$DX$13,"&lt;="&amp;$L$11))</f>
        <v>0</v>
      </c>
      <c r="L138" s="299">
        <f t="shared" si="47"/>
        <v>0</v>
      </c>
      <c r="M138" s="249">
        <f t="shared" si="48"/>
        <v>0</v>
      </c>
      <c r="N138" s="249">
        <f t="shared" si="49"/>
        <v>0</v>
      </c>
      <c r="O138" s="296">
        <f t="shared" si="50"/>
        <v>0</v>
      </c>
      <c r="P138" s="289">
        <f t="shared" si="51"/>
        <v>0</v>
      </c>
      <c r="Q138" s="295">
        <f t="shared" si="52"/>
        <v>0</v>
      </c>
      <c r="R138" s="252">
        <f t="shared" si="53"/>
        <v>0</v>
      </c>
      <c r="S138" s="256"/>
      <c r="T138" s="302">
        <f t="shared" si="54"/>
        <v>0</v>
      </c>
      <c r="U138" s="249">
        <f>IF(T138=0,0,SUMIFS('Sch A. Input'!I29:DX29,'Sch A. Input'!$I$14:$DX$14,"Recurring",'Sch A. Input'!$I$13:$DX$13,"&lt;="&amp;$L$11,'Sch A. Input'!$I$13:$DX$13,"&lt;="&amp;$AC$120,'Sch A. Input'!$I$13:$DX$13,"&gt;"&amp;$R$120))</f>
        <v>0</v>
      </c>
      <c r="V138" s="249">
        <f>IF(T138=0,0,SUMIFS('Sch A. Input'!I29:DX29,'Sch A. Input'!$I$14:$DX$14,"One-time",'Sch A. Input'!$I$13:$DX$13,"&lt;="&amp;$L$11,'Sch A. Input'!$I$13:$DX$13,"&lt;="&amp;$AC$120,'Sch A. Input'!$I$13:$DX$13,"&gt;"&amp;$R$120))</f>
        <v>0</v>
      </c>
      <c r="W138" s="299">
        <f t="shared" si="55"/>
        <v>0</v>
      </c>
      <c r="X138" s="249">
        <f t="shared" si="56"/>
        <v>0</v>
      </c>
      <c r="Y138" s="249">
        <f t="shared" si="57"/>
        <v>0</v>
      </c>
      <c r="Z138" s="296">
        <f t="shared" si="58"/>
        <v>0</v>
      </c>
      <c r="AA138" s="289">
        <f t="shared" si="59"/>
        <v>0</v>
      </c>
      <c r="AB138" s="295">
        <f t="shared" si="60"/>
        <v>0</v>
      </c>
      <c r="AC138" s="252">
        <f t="shared" si="61"/>
        <v>0</v>
      </c>
      <c r="AE138" s="302">
        <f t="shared" si="62"/>
        <v>0</v>
      </c>
      <c r="AF138" s="249">
        <f>IF(AE138=0,0,SUMIFS('Sch A. Input'!I29:DX29,'Sch A. Input'!$I$14:$DX$14,"Recurring",'Sch A. Input'!$I$13:$DX$13,"&lt;="&amp;$L$11,'Sch A. Input'!$I$13:$DX$13,"&lt;="&amp;$AN$120,'Sch A. Input'!$I$13:$DX$13,"&gt;"&amp;$AC$120))</f>
        <v>0</v>
      </c>
      <c r="AG138" s="249">
        <f>IF(AE138=0,0,SUMIFS('Sch A. Input'!I29:DX29,'Sch A. Input'!$I$14:$DX$14,"One-time",'Sch A. Input'!$I$13:$DX$13,"&lt;="&amp;L$11,'Sch A. Input'!$I$13:$DX$13,"&lt;="&amp;$AN$120,'Sch A. Input'!$I$13:$DX$13,"&gt;"&amp;$AC$120))</f>
        <v>0</v>
      </c>
      <c r="AH138" s="299">
        <f t="shared" si="63"/>
        <v>0</v>
      </c>
      <c r="AI138" s="249">
        <f t="shared" si="64"/>
        <v>0</v>
      </c>
      <c r="AJ138" s="249">
        <f t="shared" si="65"/>
        <v>0</v>
      </c>
      <c r="AK138" s="296">
        <f t="shared" si="66"/>
        <v>0</v>
      </c>
      <c r="AL138" s="289">
        <f t="shared" si="67"/>
        <v>0</v>
      </c>
      <c r="AM138" s="295">
        <f t="shared" si="68"/>
        <v>0</v>
      </c>
      <c r="AN138" s="252">
        <f t="shared" si="69"/>
        <v>0</v>
      </c>
      <c r="AR138" s="3"/>
      <c r="AS138" s="3"/>
      <c r="AT138" s="3"/>
      <c r="AU138" s="163"/>
      <c r="BK138" s="2"/>
      <c r="BL138" s="2"/>
      <c r="BM138" s="2"/>
      <c r="BN138" s="2"/>
      <c r="BO138" s="2"/>
      <c r="BP138" s="2"/>
      <c r="BQ138" s="2"/>
      <c r="BR138" s="2"/>
      <c r="BS138" s="2"/>
      <c r="BT138" s="2"/>
      <c r="BU138" s="2"/>
      <c r="BV138" s="2"/>
      <c r="CI138"/>
      <c r="CJ138"/>
      <c r="CK138"/>
      <c r="CL138"/>
      <c r="CM138"/>
      <c r="CN138"/>
      <c r="CO138"/>
      <c r="CP138"/>
      <c r="CQ138"/>
      <c r="CR138"/>
      <c r="CS138"/>
    </row>
    <row r="139" spans="2:97" x14ac:dyDescent="0.25">
      <c r="B139" s="70" t="str">
        <f t="shared" si="40"/>
        <v/>
      </c>
      <c r="C139" s="170" t="str">
        <f t="shared" si="40"/>
        <v/>
      </c>
      <c r="D139" s="283" t="str">
        <f t="shared" ref="D139:H139" si="83">D32</f>
        <v/>
      </c>
      <c r="E139" s="283">
        <f t="shared" si="83"/>
        <v>42917</v>
      </c>
      <c r="F139" s="283">
        <f t="shared" si="83"/>
        <v>0</v>
      </c>
      <c r="G139" s="284">
        <f t="shared" si="83"/>
        <v>0</v>
      </c>
      <c r="H139" s="288">
        <f t="shared" si="83"/>
        <v>0</v>
      </c>
      <c r="I139" s="98">
        <f t="shared" si="46"/>
        <v>0</v>
      </c>
      <c r="J139" s="249">
        <f>IF(I139=0,0,SUMIFS('Sch A. Input'!I30:DX30,'Sch A. Input'!$I$14:$DX$14,"Recurring",'Sch A. Input'!$I$13:$DX$13,"&lt;="&amp;$R$120,'Sch A. Input'!$I$13:$DX$13,"&lt;="&amp;$L$11))</f>
        <v>0</v>
      </c>
      <c r="K139" s="249">
        <f>IF(I139=0,0,SUMIFS('Sch A. Input'!I30:DX30,'Sch A. Input'!$I$14:$DX$14,"One-time",'Sch A. Input'!$I$13:$DX$13,"&lt;="&amp;$R$120,'Sch A. Input'!$I$13:$DX$13,"&lt;="&amp;$L$11))</f>
        <v>0</v>
      </c>
      <c r="L139" s="299">
        <f t="shared" si="47"/>
        <v>0</v>
      </c>
      <c r="M139" s="249">
        <f t="shared" si="48"/>
        <v>0</v>
      </c>
      <c r="N139" s="249">
        <f t="shared" si="49"/>
        <v>0</v>
      </c>
      <c r="O139" s="296">
        <f t="shared" si="50"/>
        <v>0</v>
      </c>
      <c r="P139" s="289">
        <f t="shared" si="51"/>
        <v>0</v>
      </c>
      <c r="Q139" s="295">
        <f t="shared" si="52"/>
        <v>0</v>
      </c>
      <c r="R139" s="252">
        <f t="shared" si="53"/>
        <v>0</v>
      </c>
      <c r="S139" s="256"/>
      <c r="T139" s="302">
        <f t="shared" si="54"/>
        <v>0</v>
      </c>
      <c r="U139" s="249">
        <f>IF(T139=0,0,SUMIFS('Sch A. Input'!I30:DX30,'Sch A. Input'!$I$14:$DX$14,"Recurring",'Sch A. Input'!$I$13:$DX$13,"&lt;="&amp;$L$11,'Sch A. Input'!$I$13:$DX$13,"&lt;="&amp;$AC$120,'Sch A. Input'!$I$13:$DX$13,"&gt;"&amp;$R$120))</f>
        <v>0</v>
      </c>
      <c r="V139" s="249">
        <f>IF(T139=0,0,SUMIFS('Sch A. Input'!I30:DX30,'Sch A. Input'!$I$14:$DX$14,"One-time",'Sch A. Input'!$I$13:$DX$13,"&lt;="&amp;$L$11,'Sch A. Input'!$I$13:$DX$13,"&lt;="&amp;$AC$120,'Sch A. Input'!$I$13:$DX$13,"&gt;"&amp;$R$120))</f>
        <v>0</v>
      </c>
      <c r="W139" s="299">
        <f t="shared" si="55"/>
        <v>0</v>
      </c>
      <c r="X139" s="249">
        <f t="shared" si="56"/>
        <v>0</v>
      </c>
      <c r="Y139" s="249">
        <f t="shared" si="57"/>
        <v>0</v>
      </c>
      <c r="Z139" s="296">
        <f t="shared" si="58"/>
        <v>0</v>
      </c>
      <c r="AA139" s="289">
        <f t="shared" si="59"/>
        <v>0</v>
      </c>
      <c r="AB139" s="295">
        <f t="shared" si="60"/>
        <v>0</v>
      </c>
      <c r="AC139" s="252">
        <f t="shared" si="61"/>
        <v>0</v>
      </c>
      <c r="AE139" s="302">
        <f t="shared" si="62"/>
        <v>0</v>
      </c>
      <c r="AF139" s="249">
        <f>IF(AE139=0,0,SUMIFS('Sch A. Input'!I30:DX30,'Sch A. Input'!$I$14:$DX$14,"Recurring",'Sch A. Input'!$I$13:$DX$13,"&lt;="&amp;$L$11,'Sch A. Input'!$I$13:$DX$13,"&lt;="&amp;$AN$120,'Sch A. Input'!$I$13:$DX$13,"&gt;"&amp;$AC$120))</f>
        <v>0</v>
      </c>
      <c r="AG139" s="249">
        <f>IF(AE139=0,0,SUMIFS('Sch A. Input'!I30:DX30,'Sch A. Input'!$I$14:$DX$14,"One-time",'Sch A. Input'!$I$13:$DX$13,"&lt;="&amp;L$11,'Sch A. Input'!$I$13:$DX$13,"&lt;="&amp;$AN$120,'Sch A. Input'!$I$13:$DX$13,"&gt;"&amp;$AC$120))</f>
        <v>0</v>
      </c>
      <c r="AH139" s="299">
        <f t="shared" si="63"/>
        <v>0</v>
      </c>
      <c r="AI139" s="249">
        <f t="shared" si="64"/>
        <v>0</v>
      </c>
      <c r="AJ139" s="249">
        <f t="shared" si="65"/>
        <v>0</v>
      </c>
      <c r="AK139" s="296">
        <f t="shared" si="66"/>
        <v>0</v>
      </c>
      <c r="AL139" s="289">
        <f t="shared" si="67"/>
        <v>0</v>
      </c>
      <c r="AM139" s="295">
        <f t="shared" si="68"/>
        <v>0</v>
      </c>
      <c r="AN139" s="252">
        <f t="shared" si="69"/>
        <v>0</v>
      </c>
      <c r="AR139" s="3"/>
      <c r="AS139" s="3"/>
      <c r="AT139" s="3"/>
      <c r="AU139" s="163"/>
      <c r="BK139" s="2"/>
      <c r="BL139" s="2"/>
      <c r="BM139" s="2"/>
      <c r="BN139" s="2"/>
      <c r="BO139" s="2"/>
      <c r="BP139" s="2"/>
      <c r="BQ139" s="2"/>
      <c r="BR139" s="2"/>
      <c r="BS139" s="2"/>
      <c r="BT139" s="2"/>
      <c r="BU139" s="2"/>
      <c r="BV139" s="2"/>
      <c r="CI139"/>
      <c r="CJ139"/>
      <c r="CK139"/>
      <c r="CL139"/>
      <c r="CM139"/>
      <c r="CN139"/>
      <c r="CO139"/>
      <c r="CP139"/>
      <c r="CQ139"/>
      <c r="CR139"/>
      <c r="CS139"/>
    </row>
    <row r="140" spans="2:97" x14ac:dyDescent="0.25">
      <c r="B140" s="70" t="str">
        <f t="shared" si="40"/>
        <v/>
      </c>
      <c r="C140" s="170" t="str">
        <f t="shared" si="40"/>
        <v/>
      </c>
      <c r="D140" s="283" t="str">
        <f t="shared" ref="D140:H140" si="84">D33</f>
        <v/>
      </c>
      <c r="E140" s="283">
        <f t="shared" si="84"/>
        <v>42917</v>
      </c>
      <c r="F140" s="283">
        <f t="shared" si="84"/>
        <v>0</v>
      </c>
      <c r="G140" s="284">
        <f t="shared" si="84"/>
        <v>0</v>
      </c>
      <c r="H140" s="288">
        <f t="shared" si="84"/>
        <v>0</v>
      </c>
      <c r="I140" s="98">
        <f t="shared" si="46"/>
        <v>0</v>
      </c>
      <c r="J140" s="249">
        <f>IF(I140=0,0,SUMIFS('Sch A. Input'!I31:DX31,'Sch A. Input'!$I$14:$DX$14,"Recurring",'Sch A. Input'!$I$13:$DX$13,"&lt;="&amp;$R$120,'Sch A. Input'!$I$13:$DX$13,"&lt;="&amp;$L$11))</f>
        <v>0</v>
      </c>
      <c r="K140" s="249">
        <f>IF(I140=0,0,SUMIFS('Sch A. Input'!I31:DX31,'Sch A. Input'!$I$14:$DX$14,"One-time",'Sch A. Input'!$I$13:$DX$13,"&lt;="&amp;$R$120,'Sch A. Input'!$I$13:$DX$13,"&lt;="&amp;$L$11))</f>
        <v>0</v>
      </c>
      <c r="L140" s="299">
        <f t="shared" si="47"/>
        <v>0</v>
      </c>
      <c r="M140" s="249">
        <f t="shared" si="48"/>
        <v>0</v>
      </c>
      <c r="N140" s="249">
        <f t="shared" si="49"/>
        <v>0</v>
      </c>
      <c r="O140" s="296">
        <f t="shared" si="50"/>
        <v>0</v>
      </c>
      <c r="P140" s="289">
        <f t="shared" si="51"/>
        <v>0</v>
      </c>
      <c r="Q140" s="295">
        <f t="shared" si="52"/>
        <v>0</v>
      </c>
      <c r="R140" s="252">
        <f t="shared" si="53"/>
        <v>0</v>
      </c>
      <c r="S140" s="256"/>
      <c r="T140" s="302">
        <f t="shared" si="54"/>
        <v>0</v>
      </c>
      <c r="U140" s="249">
        <f>IF(T140=0,0,SUMIFS('Sch A. Input'!I31:DX31,'Sch A. Input'!$I$14:$DX$14,"Recurring",'Sch A. Input'!$I$13:$DX$13,"&lt;="&amp;$L$11,'Sch A. Input'!$I$13:$DX$13,"&lt;="&amp;$AC$120,'Sch A. Input'!$I$13:$DX$13,"&gt;"&amp;$R$120))</f>
        <v>0</v>
      </c>
      <c r="V140" s="249">
        <f>IF(T140=0,0,SUMIFS('Sch A. Input'!I31:DX31,'Sch A. Input'!$I$14:$DX$14,"One-time",'Sch A. Input'!$I$13:$DX$13,"&lt;="&amp;$L$11,'Sch A. Input'!$I$13:$DX$13,"&lt;="&amp;$AC$120,'Sch A. Input'!$I$13:$DX$13,"&gt;"&amp;$R$120))</f>
        <v>0</v>
      </c>
      <c r="W140" s="299">
        <f t="shared" si="55"/>
        <v>0</v>
      </c>
      <c r="X140" s="249">
        <f t="shared" si="56"/>
        <v>0</v>
      </c>
      <c r="Y140" s="249">
        <f t="shared" si="57"/>
        <v>0</v>
      </c>
      <c r="Z140" s="296">
        <f t="shared" si="58"/>
        <v>0</v>
      </c>
      <c r="AA140" s="289">
        <f t="shared" si="59"/>
        <v>0</v>
      </c>
      <c r="AB140" s="295">
        <f t="shared" si="60"/>
        <v>0</v>
      </c>
      <c r="AC140" s="252">
        <f t="shared" si="61"/>
        <v>0</v>
      </c>
      <c r="AE140" s="302">
        <f t="shared" si="62"/>
        <v>0</v>
      </c>
      <c r="AF140" s="249">
        <f>IF(AE140=0,0,SUMIFS('Sch A. Input'!I31:DX31,'Sch A. Input'!$I$14:$DX$14,"Recurring",'Sch A. Input'!$I$13:$DX$13,"&lt;="&amp;$L$11,'Sch A. Input'!$I$13:$DX$13,"&lt;="&amp;$AN$120,'Sch A. Input'!$I$13:$DX$13,"&gt;"&amp;$AC$120))</f>
        <v>0</v>
      </c>
      <c r="AG140" s="249">
        <f>IF(AE140=0,0,SUMIFS('Sch A. Input'!I31:DX31,'Sch A. Input'!$I$14:$DX$14,"One-time",'Sch A. Input'!$I$13:$DX$13,"&lt;="&amp;L$11,'Sch A. Input'!$I$13:$DX$13,"&lt;="&amp;$AN$120,'Sch A. Input'!$I$13:$DX$13,"&gt;"&amp;$AC$120))</f>
        <v>0</v>
      </c>
      <c r="AH140" s="299">
        <f t="shared" si="63"/>
        <v>0</v>
      </c>
      <c r="AI140" s="249">
        <f t="shared" si="64"/>
        <v>0</v>
      </c>
      <c r="AJ140" s="249">
        <f t="shared" si="65"/>
        <v>0</v>
      </c>
      <c r="AK140" s="296">
        <f t="shared" si="66"/>
        <v>0</v>
      </c>
      <c r="AL140" s="289">
        <f t="shared" si="67"/>
        <v>0</v>
      </c>
      <c r="AM140" s="295">
        <f t="shared" si="68"/>
        <v>0</v>
      </c>
      <c r="AN140" s="252">
        <f t="shared" si="69"/>
        <v>0</v>
      </c>
      <c r="AR140" s="3"/>
      <c r="AS140" s="3"/>
      <c r="AT140" s="3"/>
      <c r="AU140" s="163"/>
      <c r="BK140" s="2"/>
      <c r="BL140" s="2"/>
      <c r="BM140" s="2"/>
      <c r="BN140" s="2"/>
      <c r="BO140" s="2"/>
      <c r="BP140" s="2"/>
      <c r="BQ140" s="2"/>
      <c r="BR140" s="2"/>
      <c r="BS140" s="2"/>
      <c r="BT140" s="2"/>
      <c r="BU140" s="2"/>
      <c r="BV140" s="2"/>
      <c r="CI140"/>
      <c r="CJ140"/>
      <c r="CK140"/>
      <c r="CL140"/>
      <c r="CM140"/>
      <c r="CN140"/>
      <c r="CO140"/>
      <c r="CP140"/>
      <c r="CQ140"/>
      <c r="CR140"/>
      <c r="CS140"/>
    </row>
    <row r="141" spans="2:97" x14ac:dyDescent="0.25">
      <c r="B141" s="70" t="str">
        <f t="shared" si="40"/>
        <v/>
      </c>
      <c r="C141" s="170" t="str">
        <f t="shared" si="40"/>
        <v/>
      </c>
      <c r="D141" s="283" t="str">
        <f t="shared" ref="D141:H141" si="85">D34</f>
        <v/>
      </c>
      <c r="E141" s="283">
        <f t="shared" si="85"/>
        <v>42917</v>
      </c>
      <c r="F141" s="283">
        <f t="shared" si="85"/>
        <v>0</v>
      </c>
      <c r="G141" s="284">
        <f t="shared" si="85"/>
        <v>0</v>
      </c>
      <c r="H141" s="288">
        <f t="shared" si="85"/>
        <v>0</v>
      </c>
      <c r="I141" s="98">
        <f t="shared" si="46"/>
        <v>0</v>
      </c>
      <c r="J141" s="249">
        <f>IF(I141=0,0,SUMIFS('Sch A. Input'!I32:DX32,'Sch A. Input'!$I$14:$DX$14,"Recurring",'Sch A. Input'!$I$13:$DX$13,"&lt;="&amp;$R$120,'Sch A. Input'!$I$13:$DX$13,"&lt;="&amp;$L$11))</f>
        <v>0</v>
      </c>
      <c r="K141" s="249">
        <f>IF(I141=0,0,SUMIFS('Sch A. Input'!I32:DX32,'Sch A. Input'!$I$14:$DX$14,"One-time",'Sch A. Input'!$I$13:$DX$13,"&lt;="&amp;$R$120,'Sch A. Input'!$I$13:$DX$13,"&lt;="&amp;$L$11))</f>
        <v>0</v>
      </c>
      <c r="L141" s="299">
        <f t="shared" si="47"/>
        <v>0</v>
      </c>
      <c r="M141" s="249">
        <f t="shared" si="48"/>
        <v>0</v>
      </c>
      <c r="N141" s="249">
        <f t="shared" si="49"/>
        <v>0</v>
      </c>
      <c r="O141" s="296">
        <f t="shared" si="50"/>
        <v>0</v>
      </c>
      <c r="P141" s="289">
        <f t="shared" si="51"/>
        <v>0</v>
      </c>
      <c r="Q141" s="295">
        <f t="shared" si="52"/>
        <v>0</v>
      </c>
      <c r="R141" s="252">
        <f t="shared" si="53"/>
        <v>0</v>
      </c>
      <c r="S141" s="256"/>
      <c r="T141" s="302">
        <f t="shared" si="54"/>
        <v>0</v>
      </c>
      <c r="U141" s="249">
        <f>IF(T141=0,0,SUMIFS('Sch A. Input'!I32:DX32,'Sch A. Input'!$I$14:$DX$14,"Recurring",'Sch A. Input'!$I$13:$DX$13,"&lt;="&amp;$L$11,'Sch A. Input'!$I$13:$DX$13,"&lt;="&amp;$AC$120,'Sch A. Input'!$I$13:$DX$13,"&gt;"&amp;$R$120))</f>
        <v>0</v>
      </c>
      <c r="V141" s="249">
        <f>IF(T141=0,0,SUMIFS('Sch A. Input'!I32:DX32,'Sch A. Input'!$I$14:$DX$14,"One-time",'Sch A. Input'!$I$13:$DX$13,"&lt;="&amp;$L$11,'Sch A. Input'!$I$13:$DX$13,"&lt;="&amp;$AC$120,'Sch A. Input'!$I$13:$DX$13,"&gt;"&amp;$R$120))</f>
        <v>0</v>
      </c>
      <c r="W141" s="299">
        <f t="shared" si="55"/>
        <v>0</v>
      </c>
      <c r="X141" s="249">
        <f t="shared" si="56"/>
        <v>0</v>
      </c>
      <c r="Y141" s="249">
        <f t="shared" si="57"/>
        <v>0</v>
      </c>
      <c r="Z141" s="296">
        <f t="shared" si="58"/>
        <v>0</v>
      </c>
      <c r="AA141" s="289">
        <f t="shared" si="59"/>
        <v>0</v>
      </c>
      <c r="AB141" s="295">
        <f t="shared" si="60"/>
        <v>0</v>
      </c>
      <c r="AC141" s="252">
        <f t="shared" si="61"/>
        <v>0</v>
      </c>
      <c r="AE141" s="302">
        <f t="shared" si="62"/>
        <v>0</v>
      </c>
      <c r="AF141" s="249">
        <f>IF(AE141=0,0,SUMIFS('Sch A. Input'!I32:DX32,'Sch A. Input'!$I$14:$DX$14,"Recurring",'Sch A. Input'!$I$13:$DX$13,"&lt;="&amp;$L$11,'Sch A. Input'!$I$13:$DX$13,"&lt;="&amp;$AN$120,'Sch A. Input'!$I$13:$DX$13,"&gt;"&amp;$AC$120))</f>
        <v>0</v>
      </c>
      <c r="AG141" s="249">
        <f>IF(AE141=0,0,SUMIFS('Sch A. Input'!I32:DX32,'Sch A. Input'!$I$14:$DX$14,"One-time",'Sch A. Input'!$I$13:$DX$13,"&lt;="&amp;L$11,'Sch A. Input'!$I$13:$DX$13,"&lt;="&amp;$AN$120,'Sch A. Input'!$I$13:$DX$13,"&gt;"&amp;$AC$120))</f>
        <v>0</v>
      </c>
      <c r="AH141" s="299">
        <f t="shared" si="63"/>
        <v>0</v>
      </c>
      <c r="AI141" s="249">
        <f t="shared" si="64"/>
        <v>0</v>
      </c>
      <c r="AJ141" s="249">
        <f t="shared" si="65"/>
        <v>0</v>
      </c>
      <c r="AK141" s="296">
        <f t="shared" si="66"/>
        <v>0</v>
      </c>
      <c r="AL141" s="289">
        <f t="shared" si="67"/>
        <v>0</v>
      </c>
      <c r="AM141" s="295">
        <f t="shared" si="68"/>
        <v>0</v>
      </c>
      <c r="AN141" s="252">
        <f t="shared" si="69"/>
        <v>0</v>
      </c>
      <c r="AR141" s="3"/>
      <c r="AS141" s="3"/>
      <c r="AT141" s="3"/>
      <c r="AU141" s="163"/>
      <c r="BK141" s="2"/>
      <c r="BL141" s="2"/>
      <c r="BM141" s="2"/>
      <c r="BN141" s="2"/>
      <c r="BO141" s="2"/>
      <c r="BP141" s="2"/>
      <c r="BQ141" s="2"/>
      <c r="BR141" s="2"/>
      <c r="BS141" s="2"/>
      <c r="BT141" s="2"/>
      <c r="BU141" s="2"/>
      <c r="BV141" s="2"/>
      <c r="CI141"/>
      <c r="CJ141"/>
      <c r="CK141"/>
      <c r="CL141"/>
      <c r="CM141"/>
      <c r="CN141"/>
      <c r="CO141"/>
      <c r="CP141"/>
      <c r="CQ141"/>
      <c r="CR141"/>
      <c r="CS141"/>
    </row>
    <row r="142" spans="2:97" x14ac:dyDescent="0.25">
      <c r="B142" s="70" t="str">
        <f t="shared" si="40"/>
        <v/>
      </c>
      <c r="C142" s="170" t="str">
        <f t="shared" si="40"/>
        <v/>
      </c>
      <c r="D142" s="283" t="str">
        <f t="shared" ref="D142:H142" si="86">D35</f>
        <v/>
      </c>
      <c r="E142" s="283">
        <f t="shared" si="86"/>
        <v>42917</v>
      </c>
      <c r="F142" s="283">
        <f t="shared" si="86"/>
        <v>0</v>
      </c>
      <c r="G142" s="284">
        <f t="shared" si="86"/>
        <v>0</v>
      </c>
      <c r="H142" s="288">
        <f t="shared" si="86"/>
        <v>0</v>
      </c>
      <c r="I142" s="98">
        <f t="shared" si="46"/>
        <v>0</v>
      </c>
      <c r="J142" s="249">
        <f>IF(I142=0,0,SUMIFS('Sch A. Input'!I33:DX33,'Sch A. Input'!$I$14:$DX$14,"Recurring",'Sch A. Input'!$I$13:$DX$13,"&lt;="&amp;$R$120,'Sch A. Input'!$I$13:$DX$13,"&lt;="&amp;$L$11))</f>
        <v>0</v>
      </c>
      <c r="K142" s="249">
        <f>IF(I142=0,0,SUMIFS('Sch A. Input'!I33:DX33,'Sch A. Input'!$I$14:$DX$14,"One-time",'Sch A. Input'!$I$13:$DX$13,"&lt;="&amp;$R$120,'Sch A. Input'!$I$13:$DX$13,"&lt;="&amp;$L$11))</f>
        <v>0</v>
      </c>
      <c r="L142" s="299">
        <f t="shared" si="47"/>
        <v>0</v>
      </c>
      <c r="M142" s="249">
        <f t="shared" si="48"/>
        <v>0</v>
      </c>
      <c r="N142" s="249">
        <f t="shared" si="49"/>
        <v>0</v>
      </c>
      <c r="O142" s="296">
        <f t="shared" si="50"/>
        <v>0</v>
      </c>
      <c r="P142" s="289">
        <f t="shared" si="51"/>
        <v>0</v>
      </c>
      <c r="Q142" s="295">
        <f t="shared" si="52"/>
        <v>0</v>
      </c>
      <c r="R142" s="252">
        <f t="shared" si="53"/>
        <v>0</v>
      </c>
      <c r="S142" s="256"/>
      <c r="T142" s="302">
        <f t="shared" si="54"/>
        <v>0</v>
      </c>
      <c r="U142" s="249">
        <f>IF(T142=0,0,SUMIFS('Sch A. Input'!I33:DX33,'Sch A. Input'!$I$14:$DX$14,"Recurring",'Sch A. Input'!$I$13:$DX$13,"&lt;="&amp;$L$11,'Sch A. Input'!$I$13:$DX$13,"&lt;="&amp;$AC$120,'Sch A. Input'!$I$13:$DX$13,"&gt;"&amp;$R$120))</f>
        <v>0</v>
      </c>
      <c r="V142" s="249">
        <f>IF(T142=0,0,SUMIFS('Sch A. Input'!I33:DX33,'Sch A. Input'!$I$14:$DX$14,"One-time",'Sch A. Input'!$I$13:$DX$13,"&lt;="&amp;$L$11,'Sch A. Input'!$I$13:$DX$13,"&lt;="&amp;$AC$120,'Sch A. Input'!$I$13:$DX$13,"&gt;"&amp;$R$120))</f>
        <v>0</v>
      </c>
      <c r="W142" s="299">
        <f t="shared" si="55"/>
        <v>0</v>
      </c>
      <c r="X142" s="249">
        <f t="shared" si="56"/>
        <v>0</v>
      </c>
      <c r="Y142" s="249">
        <f t="shared" si="57"/>
        <v>0</v>
      </c>
      <c r="Z142" s="296">
        <f t="shared" si="58"/>
        <v>0</v>
      </c>
      <c r="AA142" s="289">
        <f t="shared" si="59"/>
        <v>0</v>
      </c>
      <c r="AB142" s="295">
        <f t="shared" si="60"/>
        <v>0</v>
      </c>
      <c r="AC142" s="252">
        <f t="shared" si="61"/>
        <v>0</v>
      </c>
      <c r="AE142" s="302">
        <f t="shared" si="62"/>
        <v>0</v>
      </c>
      <c r="AF142" s="249">
        <f>IF(AE142=0,0,SUMIFS('Sch A. Input'!I33:DX33,'Sch A. Input'!$I$14:$DX$14,"Recurring",'Sch A. Input'!$I$13:$DX$13,"&lt;="&amp;$L$11,'Sch A. Input'!$I$13:$DX$13,"&lt;="&amp;$AN$120,'Sch A. Input'!$I$13:$DX$13,"&gt;"&amp;$AC$120))</f>
        <v>0</v>
      </c>
      <c r="AG142" s="249">
        <f>IF(AE142=0,0,SUMIFS('Sch A. Input'!I33:DX33,'Sch A. Input'!$I$14:$DX$14,"One-time",'Sch A. Input'!$I$13:$DX$13,"&lt;="&amp;L$11,'Sch A. Input'!$I$13:$DX$13,"&lt;="&amp;$AN$120,'Sch A. Input'!$I$13:$DX$13,"&gt;"&amp;$AC$120))</f>
        <v>0</v>
      </c>
      <c r="AH142" s="299">
        <f t="shared" si="63"/>
        <v>0</v>
      </c>
      <c r="AI142" s="249">
        <f t="shared" si="64"/>
        <v>0</v>
      </c>
      <c r="AJ142" s="249">
        <f t="shared" si="65"/>
        <v>0</v>
      </c>
      <c r="AK142" s="296">
        <f t="shared" si="66"/>
        <v>0</v>
      </c>
      <c r="AL142" s="289">
        <f t="shared" si="67"/>
        <v>0</v>
      </c>
      <c r="AM142" s="295">
        <f t="shared" si="68"/>
        <v>0</v>
      </c>
      <c r="AN142" s="252">
        <f t="shared" si="69"/>
        <v>0</v>
      </c>
      <c r="AR142" s="3"/>
      <c r="AS142" s="3"/>
      <c r="AT142" s="3"/>
      <c r="AU142" s="163"/>
      <c r="BK142" s="2"/>
      <c r="BL142" s="2"/>
      <c r="BM142" s="2"/>
      <c r="BN142" s="2"/>
      <c r="BO142" s="2"/>
      <c r="BP142" s="2"/>
      <c r="BQ142" s="2"/>
      <c r="BR142" s="2"/>
      <c r="BS142" s="2"/>
      <c r="BT142" s="2"/>
      <c r="BU142" s="2"/>
      <c r="BV142" s="2"/>
      <c r="CI142"/>
      <c r="CJ142"/>
      <c r="CK142"/>
      <c r="CL142"/>
      <c r="CM142"/>
      <c r="CN142"/>
      <c r="CO142"/>
      <c r="CP142"/>
      <c r="CQ142"/>
      <c r="CR142"/>
      <c r="CS142"/>
    </row>
    <row r="143" spans="2:97" x14ac:dyDescent="0.25">
      <c r="B143" s="70" t="str">
        <f t="shared" ref="B143:H162" si="87">B36</f>
        <v/>
      </c>
      <c r="C143" s="170" t="str">
        <f t="shared" si="87"/>
        <v/>
      </c>
      <c r="D143" s="283" t="str">
        <f t="shared" si="87"/>
        <v/>
      </c>
      <c r="E143" s="283">
        <f t="shared" si="87"/>
        <v>42917</v>
      </c>
      <c r="F143" s="283">
        <f t="shared" si="87"/>
        <v>0</v>
      </c>
      <c r="G143" s="284">
        <f t="shared" si="87"/>
        <v>0</v>
      </c>
      <c r="H143" s="288">
        <f t="shared" si="87"/>
        <v>0</v>
      </c>
      <c r="I143" s="98">
        <f t="shared" si="46"/>
        <v>0</v>
      </c>
      <c r="J143" s="249">
        <f>IF(I143=0,0,SUMIFS('Sch A. Input'!I34:DX34,'Sch A. Input'!$I$14:$DX$14,"Recurring",'Sch A. Input'!$I$13:$DX$13,"&lt;="&amp;$R$120,'Sch A. Input'!$I$13:$DX$13,"&lt;="&amp;$L$11))</f>
        <v>0</v>
      </c>
      <c r="K143" s="249">
        <f>IF(I143=0,0,SUMIFS('Sch A. Input'!I34:DX34,'Sch A. Input'!$I$14:$DX$14,"One-time",'Sch A. Input'!$I$13:$DX$13,"&lt;="&amp;$R$120,'Sch A. Input'!$I$13:$DX$13,"&lt;="&amp;$L$11))</f>
        <v>0</v>
      </c>
      <c r="L143" s="299">
        <f t="shared" si="47"/>
        <v>0</v>
      </c>
      <c r="M143" s="249">
        <f t="shared" si="48"/>
        <v>0</v>
      </c>
      <c r="N143" s="249">
        <f t="shared" si="49"/>
        <v>0</v>
      </c>
      <c r="O143" s="296">
        <f t="shared" si="50"/>
        <v>0</v>
      </c>
      <c r="P143" s="289">
        <f t="shared" si="51"/>
        <v>0</v>
      </c>
      <c r="Q143" s="295">
        <f t="shared" si="52"/>
        <v>0</v>
      </c>
      <c r="R143" s="252">
        <f t="shared" si="53"/>
        <v>0</v>
      </c>
      <c r="S143" s="256"/>
      <c r="T143" s="302">
        <f t="shared" si="54"/>
        <v>0</v>
      </c>
      <c r="U143" s="249">
        <f>IF(T143=0,0,SUMIFS('Sch A. Input'!I34:DX34,'Sch A. Input'!$I$14:$DX$14,"Recurring",'Sch A. Input'!$I$13:$DX$13,"&lt;="&amp;$L$11,'Sch A. Input'!$I$13:$DX$13,"&lt;="&amp;$AC$120,'Sch A. Input'!$I$13:$DX$13,"&gt;"&amp;$R$120))</f>
        <v>0</v>
      </c>
      <c r="V143" s="249">
        <f>IF(T143=0,0,SUMIFS('Sch A. Input'!I34:DX34,'Sch A. Input'!$I$14:$DX$14,"One-time",'Sch A. Input'!$I$13:$DX$13,"&lt;="&amp;$L$11,'Sch A. Input'!$I$13:$DX$13,"&lt;="&amp;$AC$120,'Sch A. Input'!$I$13:$DX$13,"&gt;"&amp;$R$120))</f>
        <v>0</v>
      </c>
      <c r="W143" s="299">
        <f t="shared" si="55"/>
        <v>0</v>
      </c>
      <c r="X143" s="249">
        <f t="shared" si="56"/>
        <v>0</v>
      </c>
      <c r="Y143" s="249">
        <f t="shared" si="57"/>
        <v>0</v>
      </c>
      <c r="Z143" s="296">
        <f t="shared" si="58"/>
        <v>0</v>
      </c>
      <c r="AA143" s="289">
        <f t="shared" si="59"/>
        <v>0</v>
      </c>
      <c r="AB143" s="295">
        <f t="shared" si="60"/>
        <v>0</v>
      </c>
      <c r="AC143" s="252">
        <f t="shared" si="61"/>
        <v>0</v>
      </c>
      <c r="AE143" s="302">
        <f t="shared" si="62"/>
        <v>0</v>
      </c>
      <c r="AF143" s="249">
        <f>IF(AE143=0,0,SUMIFS('Sch A. Input'!I34:DX34,'Sch A. Input'!$I$14:$DX$14,"Recurring",'Sch A. Input'!$I$13:$DX$13,"&lt;="&amp;$L$11,'Sch A. Input'!$I$13:$DX$13,"&lt;="&amp;$AN$120,'Sch A. Input'!$I$13:$DX$13,"&gt;"&amp;$AC$120))</f>
        <v>0</v>
      </c>
      <c r="AG143" s="249">
        <f>IF(AE143=0,0,SUMIFS('Sch A. Input'!I34:DX34,'Sch A. Input'!$I$14:$DX$14,"One-time",'Sch A. Input'!$I$13:$DX$13,"&lt;="&amp;L$11,'Sch A. Input'!$I$13:$DX$13,"&lt;="&amp;$AN$120,'Sch A. Input'!$I$13:$DX$13,"&gt;"&amp;$AC$120))</f>
        <v>0</v>
      </c>
      <c r="AH143" s="299">
        <f t="shared" si="63"/>
        <v>0</v>
      </c>
      <c r="AI143" s="249">
        <f t="shared" si="64"/>
        <v>0</v>
      </c>
      <c r="AJ143" s="249">
        <f t="shared" si="65"/>
        <v>0</v>
      </c>
      <c r="AK143" s="296">
        <f t="shared" si="66"/>
        <v>0</v>
      </c>
      <c r="AL143" s="289">
        <f t="shared" si="67"/>
        <v>0</v>
      </c>
      <c r="AM143" s="295">
        <f t="shared" si="68"/>
        <v>0</v>
      </c>
      <c r="AN143" s="252">
        <f t="shared" si="69"/>
        <v>0</v>
      </c>
      <c r="AR143" s="3"/>
      <c r="AS143" s="3"/>
      <c r="AT143" s="3"/>
      <c r="AU143" s="163"/>
      <c r="BK143" s="2"/>
      <c r="BL143" s="2"/>
      <c r="BM143" s="2"/>
      <c r="BN143" s="2"/>
      <c r="BO143" s="2"/>
      <c r="BP143" s="2"/>
      <c r="BQ143" s="2"/>
      <c r="BR143" s="2"/>
      <c r="BS143" s="2"/>
      <c r="BT143" s="2"/>
      <c r="BU143" s="2"/>
      <c r="BV143" s="2"/>
      <c r="CI143"/>
      <c r="CJ143"/>
      <c r="CK143"/>
      <c r="CL143"/>
      <c r="CM143"/>
      <c r="CN143"/>
      <c r="CO143"/>
      <c r="CP143"/>
      <c r="CQ143"/>
      <c r="CR143"/>
      <c r="CS143"/>
    </row>
    <row r="144" spans="2:97" x14ac:dyDescent="0.25">
      <c r="B144" s="70" t="str">
        <f t="shared" si="87"/>
        <v/>
      </c>
      <c r="C144" s="170" t="str">
        <f t="shared" si="87"/>
        <v/>
      </c>
      <c r="D144" s="283" t="str">
        <f t="shared" si="87"/>
        <v/>
      </c>
      <c r="E144" s="283">
        <f t="shared" si="87"/>
        <v>42917</v>
      </c>
      <c r="F144" s="283">
        <f t="shared" si="87"/>
        <v>0</v>
      </c>
      <c r="G144" s="284">
        <f t="shared" si="87"/>
        <v>0</v>
      </c>
      <c r="H144" s="288">
        <f t="shared" si="87"/>
        <v>0</v>
      </c>
      <c r="I144" s="98">
        <f t="shared" si="46"/>
        <v>0</v>
      </c>
      <c r="J144" s="249">
        <f>IF(I144=0,0,SUMIFS('Sch A. Input'!I35:DX35,'Sch A. Input'!$I$14:$DX$14,"Recurring",'Sch A. Input'!$I$13:$DX$13,"&lt;="&amp;$R$120,'Sch A. Input'!$I$13:$DX$13,"&lt;="&amp;$L$11))</f>
        <v>0</v>
      </c>
      <c r="K144" s="249">
        <f>IF(I144=0,0,SUMIFS('Sch A. Input'!I35:DX35,'Sch A. Input'!$I$14:$DX$14,"One-time",'Sch A. Input'!$I$13:$DX$13,"&lt;="&amp;$R$120,'Sch A. Input'!$I$13:$DX$13,"&lt;="&amp;$L$11))</f>
        <v>0</v>
      </c>
      <c r="L144" s="299">
        <f t="shared" si="47"/>
        <v>0</v>
      </c>
      <c r="M144" s="249">
        <f t="shared" si="48"/>
        <v>0</v>
      </c>
      <c r="N144" s="249">
        <f t="shared" si="49"/>
        <v>0</v>
      </c>
      <c r="O144" s="296">
        <f t="shared" si="50"/>
        <v>0</v>
      </c>
      <c r="P144" s="289">
        <f t="shared" si="51"/>
        <v>0</v>
      </c>
      <c r="Q144" s="295">
        <f t="shared" si="52"/>
        <v>0</v>
      </c>
      <c r="R144" s="252">
        <f t="shared" si="53"/>
        <v>0</v>
      </c>
      <c r="S144" s="256"/>
      <c r="T144" s="302">
        <f t="shared" si="54"/>
        <v>0</v>
      </c>
      <c r="U144" s="249">
        <f>IF(T144=0,0,SUMIFS('Sch A. Input'!I35:DX35,'Sch A. Input'!$I$14:$DX$14,"Recurring",'Sch A. Input'!$I$13:$DX$13,"&lt;="&amp;$L$11,'Sch A. Input'!$I$13:$DX$13,"&lt;="&amp;$AC$120,'Sch A. Input'!$I$13:$DX$13,"&gt;"&amp;$R$120))</f>
        <v>0</v>
      </c>
      <c r="V144" s="249">
        <f>IF(T144=0,0,SUMIFS('Sch A. Input'!I35:DX35,'Sch A. Input'!$I$14:$DX$14,"One-time",'Sch A. Input'!$I$13:$DX$13,"&lt;="&amp;$L$11,'Sch A. Input'!$I$13:$DX$13,"&lt;="&amp;$AC$120,'Sch A. Input'!$I$13:$DX$13,"&gt;"&amp;$R$120))</f>
        <v>0</v>
      </c>
      <c r="W144" s="299">
        <f t="shared" si="55"/>
        <v>0</v>
      </c>
      <c r="X144" s="249">
        <f t="shared" si="56"/>
        <v>0</v>
      </c>
      <c r="Y144" s="249">
        <f t="shared" si="57"/>
        <v>0</v>
      </c>
      <c r="Z144" s="296">
        <f t="shared" si="58"/>
        <v>0</v>
      </c>
      <c r="AA144" s="289">
        <f t="shared" si="59"/>
        <v>0</v>
      </c>
      <c r="AB144" s="295">
        <f t="shared" si="60"/>
        <v>0</v>
      </c>
      <c r="AC144" s="252">
        <f t="shared" si="61"/>
        <v>0</v>
      </c>
      <c r="AE144" s="302">
        <f t="shared" si="62"/>
        <v>0</v>
      </c>
      <c r="AF144" s="249">
        <f>IF(AE144=0,0,SUMIFS('Sch A. Input'!I35:DX35,'Sch A. Input'!$I$14:$DX$14,"Recurring",'Sch A. Input'!$I$13:$DX$13,"&lt;="&amp;$L$11,'Sch A. Input'!$I$13:$DX$13,"&lt;="&amp;$AN$120,'Sch A. Input'!$I$13:$DX$13,"&gt;"&amp;$AC$120))</f>
        <v>0</v>
      </c>
      <c r="AG144" s="249">
        <f>IF(AE144=0,0,SUMIFS('Sch A. Input'!I35:DX35,'Sch A. Input'!$I$14:$DX$14,"One-time",'Sch A. Input'!$I$13:$DX$13,"&lt;="&amp;L$11,'Sch A. Input'!$I$13:$DX$13,"&lt;="&amp;$AN$120,'Sch A. Input'!$I$13:$DX$13,"&gt;"&amp;$AC$120))</f>
        <v>0</v>
      </c>
      <c r="AH144" s="299">
        <f t="shared" si="63"/>
        <v>0</v>
      </c>
      <c r="AI144" s="249">
        <f t="shared" si="64"/>
        <v>0</v>
      </c>
      <c r="AJ144" s="249">
        <f t="shared" si="65"/>
        <v>0</v>
      </c>
      <c r="AK144" s="296">
        <f t="shared" si="66"/>
        <v>0</v>
      </c>
      <c r="AL144" s="289">
        <f t="shared" si="67"/>
        <v>0</v>
      </c>
      <c r="AM144" s="295">
        <f t="shared" si="68"/>
        <v>0</v>
      </c>
      <c r="AN144" s="252">
        <f t="shared" si="69"/>
        <v>0</v>
      </c>
      <c r="AR144" s="3"/>
      <c r="AS144" s="3"/>
      <c r="AT144" s="3"/>
      <c r="AU144" s="163"/>
      <c r="BK144" s="2"/>
      <c r="BL144" s="2"/>
      <c r="BM144" s="2"/>
      <c r="BN144" s="2"/>
      <c r="BO144" s="2"/>
      <c r="BP144" s="2"/>
      <c r="BQ144" s="2"/>
      <c r="BR144" s="2"/>
      <c r="BS144" s="2"/>
      <c r="BT144" s="2"/>
      <c r="BU144" s="2"/>
      <c r="BV144" s="2"/>
      <c r="CI144"/>
      <c r="CJ144"/>
      <c r="CK144"/>
      <c r="CL144"/>
      <c r="CM144"/>
      <c r="CN144"/>
      <c r="CO144"/>
      <c r="CP144"/>
      <c r="CQ144"/>
      <c r="CR144"/>
      <c r="CS144"/>
    </row>
    <row r="145" spans="2:97" x14ac:dyDescent="0.25">
      <c r="B145" s="70" t="str">
        <f t="shared" si="87"/>
        <v/>
      </c>
      <c r="C145" s="170" t="str">
        <f t="shared" si="87"/>
        <v/>
      </c>
      <c r="D145" s="283" t="str">
        <f t="shared" si="87"/>
        <v/>
      </c>
      <c r="E145" s="283">
        <f t="shared" si="87"/>
        <v>42917</v>
      </c>
      <c r="F145" s="283">
        <f t="shared" si="87"/>
        <v>0</v>
      </c>
      <c r="G145" s="284">
        <f t="shared" si="87"/>
        <v>0</v>
      </c>
      <c r="H145" s="288">
        <f t="shared" si="87"/>
        <v>0</v>
      </c>
      <c r="I145" s="98">
        <f t="shared" si="46"/>
        <v>0</v>
      </c>
      <c r="J145" s="249">
        <f>IF(I145=0,0,SUMIFS('Sch A. Input'!I36:DX36,'Sch A. Input'!$I$14:$DX$14,"Recurring",'Sch A. Input'!$I$13:$DX$13,"&lt;="&amp;$R$120,'Sch A. Input'!$I$13:$DX$13,"&lt;="&amp;$L$11))</f>
        <v>0</v>
      </c>
      <c r="K145" s="249">
        <f>IF(I145=0,0,SUMIFS('Sch A. Input'!I36:DX36,'Sch A. Input'!$I$14:$DX$14,"One-time",'Sch A. Input'!$I$13:$DX$13,"&lt;="&amp;$R$120,'Sch A. Input'!$I$13:$DX$13,"&lt;="&amp;$L$11))</f>
        <v>0</v>
      </c>
      <c r="L145" s="299">
        <f t="shared" si="47"/>
        <v>0</v>
      </c>
      <c r="M145" s="249">
        <f t="shared" si="48"/>
        <v>0</v>
      </c>
      <c r="N145" s="249">
        <f t="shared" si="49"/>
        <v>0</v>
      </c>
      <c r="O145" s="296">
        <f t="shared" si="50"/>
        <v>0</v>
      </c>
      <c r="P145" s="289">
        <f t="shared" si="51"/>
        <v>0</v>
      </c>
      <c r="Q145" s="295">
        <f t="shared" si="52"/>
        <v>0</v>
      </c>
      <c r="R145" s="252">
        <f t="shared" si="53"/>
        <v>0</v>
      </c>
      <c r="S145" s="256"/>
      <c r="T145" s="302">
        <f t="shared" si="54"/>
        <v>0</v>
      </c>
      <c r="U145" s="249">
        <f>IF(T145=0,0,SUMIFS('Sch A. Input'!I36:DX36,'Sch A. Input'!$I$14:$DX$14,"Recurring",'Sch A. Input'!$I$13:$DX$13,"&lt;="&amp;$L$11,'Sch A. Input'!$I$13:$DX$13,"&lt;="&amp;$AC$120,'Sch A. Input'!$I$13:$DX$13,"&gt;"&amp;$R$120))</f>
        <v>0</v>
      </c>
      <c r="V145" s="249">
        <f>IF(T145=0,0,SUMIFS('Sch A. Input'!I36:DX36,'Sch A. Input'!$I$14:$DX$14,"One-time",'Sch A. Input'!$I$13:$DX$13,"&lt;="&amp;$L$11,'Sch A. Input'!$I$13:$DX$13,"&lt;="&amp;$AC$120,'Sch A. Input'!$I$13:$DX$13,"&gt;"&amp;$R$120))</f>
        <v>0</v>
      </c>
      <c r="W145" s="299">
        <f t="shared" si="55"/>
        <v>0</v>
      </c>
      <c r="X145" s="249">
        <f t="shared" si="56"/>
        <v>0</v>
      </c>
      <c r="Y145" s="249">
        <f t="shared" si="57"/>
        <v>0</v>
      </c>
      <c r="Z145" s="296">
        <f t="shared" si="58"/>
        <v>0</v>
      </c>
      <c r="AA145" s="289">
        <f t="shared" si="59"/>
        <v>0</v>
      </c>
      <c r="AB145" s="295">
        <f t="shared" si="60"/>
        <v>0</v>
      </c>
      <c r="AC145" s="252">
        <f t="shared" si="61"/>
        <v>0</v>
      </c>
      <c r="AE145" s="302">
        <f t="shared" si="62"/>
        <v>0</v>
      </c>
      <c r="AF145" s="249">
        <f>IF(AE145=0,0,SUMIFS('Sch A. Input'!I36:DX36,'Sch A. Input'!$I$14:$DX$14,"Recurring",'Sch A. Input'!$I$13:$DX$13,"&lt;="&amp;$L$11,'Sch A. Input'!$I$13:$DX$13,"&lt;="&amp;$AN$120,'Sch A. Input'!$I$13:$DX$13,"&gt;"&amp;$AC$120))</f>
        <v>0</v>
      </c>
      <c r="AG145" s="249">
        <f>IF(AE145=0,0,SUMIFS('Sch A. Input'!I36:DX36,'Sch A. Input'!$I$14:$DX$14,"One-time",'Sch A. Input'!$I$13:$DX$13,"&lt;="&amp;L$11,'Sch A. Input'!$I$13:$DX$13,"&lt;="&amp;$AN$120,'Sch A. Input'!$I$13:$DX$13,"&gt;"&amp;$AC$120))</f>
        <v>0</v>
      </c>
      <c r="AH145" s="299">
        <f t="shared" si="63"/>
        <v>0</v>
      </c>
      <c r="AI145" s="249">
        <f t="shared" si="64"/>
        <v>0</v>
      </c>
      <c r="AJ145" s="249">
        <f t="shared" si="65"/>
        <v>0</v>
      </c>
      <c r="AK145" s="296">
        <f t="shared" si="66"/>
        <v>0</v>
      </c>
      <c r="AL145" s="289">
        <f t="shared" si="67"/>
        <v>0</v>
      </c>
      <c r="AM145" s="295">
        <f t="shared" si="68"/>
        <v>0</v>
      </c>
      <c r="AN145" s="252">
        <f t="shared" si="69"/>
        <v>0</v>
      </c>
      <c r="AR145" s="3"/>
      <c r="AS145" s="3"/>
      <c r="AT145" s="3"/>
      <c r="AU145" s="163"/>
      <c r="BK145" s="2"/>
      <c r="BL145" s="2"/>
      <c r="BM145" s="2"/>
      <c r="BN145" s="2"/>
      <c r="BO145" s="2"/>
      <c r="BP145" s="2"/>
      <c r="BQ145" s="2"/>
      <c r="BR145" s="2"/>
      <c r="BS145" s="2"/>
      <c r="BT145" s="2"/>
      <c r="BU145" s="2"/>
      <c r="BV145" s="2"/>
      <c r="CI145"/>
      <c r="CJ145"/>
      <c r="CK145"/>
      <c r="CL145"/>
      <c r="CM145"/>
      <c r="CN145"/>
      <c r="CO145"/>
      <c r="CP145"/>
      <c r="CQ145"/>
      <c r="CR145"/>
      <c r="CS145"/>
    </row>
    <row r="146" spans="2:97" x14ac:dyDescent="0.25">
      <c r="B146" s="70" t="str">
        <f t="shared" si="87"/>
        <v/>
      </c>
      <c r="C146" s="170" t="str">
        <f t="shared" si="87"/>
        <v/>
      </c>
      <c r="D146" s="283" t="str">
        <f t="shared" si="87"/>
        <v/>
      </c>
      <c r="E146" s="283">
        <f t="shared" si="87"/>
        <v>42917</v>
      </c>
      <c r="F146" s="283">
        <f t="shared" si="87"/>
        <v>0</v>
      </c>
      <c r="G146" s="284">
        <f t="shared" si="87"/>
        <v>0</v>
      </c>
      <c r="H146" s="288">
        <f t="shared" si="87"/>
        <v>0</v>
      </c>
      <c r="I146" s="98">
        <f t="shared" si="46"/>
        <v>0</v>
      </c>
      <c r="J146" s="249">
        <f>IF(I146=0,0,SUMIFS('Sch A. Input'!I37:DX37,'Sch A. Input'!$I$14:$DX$14,"Recurring",'Sch A. Input'!$I$13:$DX$13,"&lt;="&amp;$R$120,'Sch A. Input'!$I$13:$DX$13,"&lt;="&amp;$L$11))</f>
        <v>0</v>
      </c>
      <c r="K146" s="249">
        <f>IF(I146=0,0,SUMIFS('Sch A. Input'!I37:DX37,'Sch A. Input'!$I$14:$DX$14,"One-time",'Sch A. Input'!$I$13:$DX$13,"&lt;="&amp;$R$120,'Sch A. Input'!$I$13:$DX$13,"&lt;="&amp;$L$11))</f>
        <v>0</v>
      </c>
      <c r="L146" s="299">
        <f t="shared" si="47"/>
        <v>0</v>
      </c>
      <c r="M146" s="249">
        <f t="shared" si="48"/>
        <v>0</v>
      </c>
      <c r="N146" s="249">
        <f t="shared" si="49"/>
        <v>0</v>
      </c>
      <c r="O146" s="296">
        <f t="shared" si="50"/>
        <v>0</v>
      </c>
      <c r="P146" s="289">
        <f t="shared" si="51"/>
        <v>0</v>
      </c>
      <c r="Q146" s="295">
        <f t="shared" si="52"/>
        <v>0</v>
      </c>
      <c r="R146" s="252">
        <f t="shared" si="53"/>
        <v>0</v>
      </c>
      <c r="S146" s="256"/>
      <c r="T146" s="302">
        <f t="shared" si="54"/>
        <v>0</v>
      </c>
      <c r="U146" s="249">
        <f>IF(T146=0,0,SUMIFS('Sch A. Input'!I37:DX37,'Sch A. Input'!$I$14:$DX$14,"Recurring",'Sch A. Input'!$I$13:$DX$13,"&lt;="&amp;$L$11,'Sch A. Input'!$I$13:$DX$13,"&lt;="&amp;$AC$120,'Sch A. Input'!$I$13:$DX$13,"&gt;"&amp;$R$120))</f>
        <v>0</v>
      </c>
      <c r="V146" s="249">
        <f>IF(T146=0,0,SUMIFS('Sch A. Input'!I37:DX37,'Sch A. Input'!$I$14:$DX$14,"One-time",'Sch A. Input'!$I$13:$DX$13,"&lt;="&amp;$L$11,'Sch A. Input'!$I$13:$DX$13,"&lt;="&amp;$AC$120,'Sch A. Input'!$I$13:$DX$13,"&gt;"&amp;$R$120))</f>
        <v>0</v>
      </c>
      <c r="W146" s="299">
        <f t="shared" si="55"/>
        <v>0</v>
      </c>
      <c r="X146" s="249">
        <f t="shared" si="56"/>
        <v>0</v>
      </c>
      <c r="Y146" s="249">
        <f t="shared" si="57"/>
        <v>0</v>
      </c>
      <c r="Z146" s="296">
        <f t="shared" si="58"/>
        <v>0</v>
      </c>
      <c r="AA146" s="289">
        <f t="shared" si="59"/>
        <v>0</v>
      </c>
      <c r="AB146" s="295">
        <f t="shared" si="60"/>
        <v>0</v>
      </c>
      <c r="AC146" s="252">
        <f t="shared" si="61"/>
        <v>0</v>
      </c>
      <c r="AE146" s="302">
        <f t="shared" si="62"/>
        <v>0</v>
      </c>
      <c r="AF146" s="249">
        <f>IF(AE146=0,0,SUMIFS('Sch A. Input'!I37:DX37,'Sch A. Input'!$I$14:$DX$14,"Recurring",'Sch A. Input'!$I$13:$DX$13,"&lt;="&amp;$L$11,'Sch A. Input'!$I$13:$DX$13,"&lt;="&amp;$AN$120,'Sch A. Input'!$I$13:$DX$13,"&gt;"&amp;$AC$120))</f>
        <v>0</v>
      </c>
      <c r="AG146" s="249">
        <f>IF(AE146=0,0,SUMIFS('Sch A. Input'!I37:DX37,'Sch A. Input'!$I$14:$DX$14,"One-time",'Sch A. Input'!$I$13:$DX$13,"&lt;="&amp;L$11,'Sch A. Input'!$I$13:$DX$13,"&lt;="&amp;$AN$120,'Sch A. Input'!$I$13:$DX$13,"&gt;"&amp;$AC$120))</f>
        <v>0</v>
      </c>
      <c r="AH146" s="299">
        <f t="shared" si="63"/>
        <v>0</v>
      </c>
      <c r="AI146" s="249">
        <f t="shared" si="64"/>
        <v>0</v>
      </c>
      <c r="AJ146" s="249">
        <f t="shared" si="65"/>
        <v>0</v>
      </c>
      <c r="AK146" s="296">
        <f t="shared" si="66"/>
        <v>0</v>
      </c>
      <c r="AL146" s="289">
        <f t="shared" si="67"/>
        <v>0</v>
      </c>
      <c r="AM146" s="295">
        <f t="shared" si="68"/>
        <v>0</v>
      </c>
      <c r="AN146" s="252">
        <f t="shared" si="69"/>
        <v>0</v>
      </c>
      <c r="AT146" s="163"/>
      <c r="AU146" s="163"/>
      <c r="BK146" s="2"/>
      <c r="BL146" s="2"/>
      <c r="BM146" s="2"/>
      <c r="BN146" s="2"/>
      <c r="BO146" s="2"/>
      <c r="BP146" s="2"/>
      <c r="BQ146" s="2"/>
      <c r="BR146" s="2"/>
      <c r="BS146" s="2"/>
      <c r="BT146" s="2"/>
      <c r="BU146" s="2"/>
      <c r="BV146" s="2"/>
      <c r="CI146"/>
      <c r="CJ146"/>
      <c r="CK146"/>
      <c r="CL146"/>
      <c r="CM146"/>
      <c r="CN146"/>
      <c r="CO146"/>
      <c r="CP146"/>
      <c r="CQ146"/>
      <c r="CR146"/>
      <c r="CS146"/>
    </row>
    <row r="147" spans="2:97" x14ac:dyDescent="0.25">
      <c r="B147" s="70" t="str">
        <f t="shared" si="87"/>
        <v/>
      </c>
      <c r="C147" s="170" t="str">
        <f t="shared" si="87"/>
        <v/>
      </c>
      <c r="D147" s="283" t="str">
        <f t="shared" si="87"/>
        <v/>
      </c>
      <c r="E147" s="283">
        <f t="shared" si="87"/>
        <v>42917</v>
      </c>
      <c r="F147" s="283">
        <f t="shared" si="87"/>
        <v>0</v>
      </c>
      <c r="G147" s="284">
        <f t="shared" si="87"/>
        <v>0</v>
      </c>
      <c r="H147" s="288">
        <f t="shared" si="87"/>
        <v>0</v>
      </c>
      <c r="I147" s="98">
        <f t="shared" si="46"/>
        <v>0</v>
      </c>
      <c r="J147" s="249">
        <f>IF(I147=0,0,SUMIFS('Sch A. Input'!I38:DX38,'Sch A. Input'!$I$14:$DX$14,"Recurring",'Sch A. Input'!$I$13:$DX$13,"&lt;="&amp;$R$120,'Sch A. Input'!$I$13:$DX$13,"&lt;="&amp;$L$11))</f>
        <v>0</v>
      </c>
      <c r="K147" s="249">
        <f>IF(I147=0,0,SUMIFS('Sch A. Input'!I38:DX38,'Sch A. Input'!$I$14:$DX$14,"One-time",'Sch A. Input'!$I$13:$DX$13,"&lt;="&amp;$R$120,'Sch A. Input'!$I$13:$DX$13,"&lt;="&amp;$L$11))</f>
        <v>0</v>
      </c>
      <c r="L147" s="299">
        <f t="shared" si="47"/>
        <v>0</v>
      </c>
      <c r="M147" s="249">
        <f t="shared" si="48"/>
        <v>0</v>
      </c>
      <c r="N147" s="249">
        <f t="shared" si="49"/>
        <v>0</v>
      </c>
      <c r="O147" s="296">
        <f t="shared" si="50"/>
        <v>0</v>
      </c>
      <c r="P147" s="289">
        <f t="shared" si="51"/>
        <v>0</v>
      </c>
      <c r="Q147" s="295">
        <f t="shared" si="52"/>
        <v>0</v>
      </c>
      <c r="R147" s="252">
        <f t="shared" si="53"/>
        <v>0</v>
      </c>
      <c r="S147" s="256"/>
      <c r="T147" s="302">
        <f t="shared" si="54"/>
        <v>0</v>
      </c>
      <c r="U147" s="249">
        <f>IF(T147=0,0,SUMIFS('Sch A. Input'!I38:DX38,'Sch A. Input'!$I$14:$DX$14,"Recurring",'Sch A. Input'!$I$13:$DX$13,"&lt;="&amp;$L$11,'Sch A. Input'!$I$13:$DX$13,"&lt;="&amp;$AC$120,'Sch A. Input'!$I$13:$DX$13,"&gt;"&amp;$R$120))</f>
        <v>0</v>
      </c>
      <c r="V147" s="249">
        <f>IF(T147=0,0,SUMIFS('Sch A. Input'!I38:DX38,'Sch A. Input'!$I$14:$DX$14,"One-time",'Sch A. Input'!$I$13:$DX$13,"&lt;="&amp;$L$11,'Sch A. Input'!$I$13:$DX$13,"&lt;="&amp;$AC$120,'Sch A. Input'!$I$13:$DX$13,"&gt;"&amp;$R$120))</f>
        <v>0</v>
      </c>
      <c r="W147" s="299">
        <f t="shared" si="55"/>
        <v>0</v>
      </c>
      <c r="X147" s="249">
        <f t="shared" si="56"/>
        <v>0</v>
      </c>
      <c r="Y147" s="249">
        <f t="shared" si="57"/>
        <v>0</v>
      </c>
      <c r="Z147" s="296">
        <f t="shared" si="58"/>
        <v>0</v>
      </c>
      <c r="AA147" s="289">
        <f t="shared" si="59"/>
        <v>0</v>
      </c>
      <c r="AB147" s="295">
        <f t="shared" si="60"/>
        <v>0</v>
      </c>
      <c r="AC147" s="252">
        <f t="shared" si="61"/>
        <v>0</v>
      </c>
      <c r="AE147" s="302">
        <f t="shared" si="62"/>
        <v>0</v>
      </c>
      <c r="AF147" s="249">
        <f>IF(AE147=0,0,SUMIFS('Sch A. Input'!I38:DX38,'Sch A. Input'!$I$14:$DX$14,"Recurring",'Sch A. Input'!$I$13:$DX$13,"&lt;="&amp;$L$11,'Sch A. Input'!$I$13:$DX$13,"&lt;="&amp;$AN$120,'Sch A. Input'!$I$13:$DX$13,"&gt;"&amp;$AC$120))</f>
        <v>0</v>
      </c>
      <c r="AG147" s="249">
        <f>IF(AE147=0,0,SUMIFS('Sch A. Input'!I38:DX38,'Sch A. Input'!$I$14:$DX$14,"One-time",'Sch A. Input'!$I$13:$DX$13,"&lt;="&amp;L$11,'Sch A. Input'!$I$13:$DX$13,"&lt;="&amp;$AN$120,'Sch A. Input'!$I$13:$DX$13,"&gt;"&amp;$AC$120))</f>
        <v>0</v>
      </c>
      <c r="AH147" s="299">
        <f t="shared" si="63"/>
        <v>0</v>
      </c>
      <c r="AI147" s="249">
        <f t="shared" si="64"/>
        <v>0</v>
      </c>
      <c r="AJ147" s="249">
        <f t="shared" si="65"/>
        <v>0</v>
      </c>
      <c r="AK147" s="296">
        <f t="shared" si="66"/>
        <v>0</v>
      </c>
      <c r="AL147" s="289">
        <f t="shared" si="67"/>
        <v>0</v>
      </c>
      <c r="AM147" s="295">
        <f t="shared" si="68"/>
        <v>0</v>
      </c>
      <c r="AN147" s="252">
        <f t="shared" si="69"/>
        <v>0</v>
      </c>
      <c r="AT147" s="163"/>
      <c r="AU147" s="163"/>
      <c r="BK147" s="2"/>
      <c r="BL147" s="2"/>
      <c r="BM147" s="2"/>
      <c r="BN147" s="2"/>
      <c r="BO147" s="2"/>
      <c r="BP147" s="2"/>
      <c r="BQ147" s="2"/>
      <c r="BR147" s="2"/>
      <c r="BS147" s="2"/>
      <c r="BT147" s="2"/>
      <c r="BU147" s="2"/>
      <c r="BV147" s="2"/>
      <c r="CI147"/>
      <c r="CJ147"/>
      <c r="CK147"/>
      <c r="CL147"/>
      <c r="CM147"/>
      <c r="CN147"/>
      <c r="CO147"/>
      <c r="CP147"/>
      <c r="CQ147"/>
      <c r="CR147"/>
      <c r="CS147"/>
    </row>
    <row r="148" spans="2:97" x14ac:dyDescent="0.25">
      <c r="B148" s="70" t="str">
        <f t="shared" si="87"/>
        <v/>
      </c>
      <c r="C148" s="170" t="str">
        <f t="shared" si="87"/>
        <v/>
      </c>
      <c r="D148" s="283" t="str">
        <f t="shared" si="87"/>
        <v/>
      </c>
      <c r="E148" s="283">
        <f t="shared" si="87"/>
        <v>42917</v>
      </c>
      <c r="F148" s="283">
        <f t="shared" si="87"/>
        <v>0</v>
      </c>
      <c r="G148" s="284">
        <f t="shared" si="87"/>
        <v>0</v>
      </c>
      <c r="H148" s="288">
        <f t="shared" si="87"/>
        <v>0</v>
      </c>
      <c r="I148" s="98">
        <f t="shared" si="46"/>
        <v>0</v>
      </c>
      <c r="J148" s="249">
        <f>IF(I148=0,0,SUMIFS('Sch A. Input'!I39:DX39,'Sch A. Input'!$I$14:$DX$14,"Recurring",'Sch A. Input'!$I$13:$DX$13,"&lt;="&amp;$R$120,'Sch A. Input'!$I$13:$DX$13,"&lt;="&amp;$L$11))</f>
        <v>0</v>
      </c>
      <c r="K148" s="249">
        <f>IF(I148=0,0,SUMIFS('Sch A. Input'!I39:DX39,'Sch A. Input'!$I$14:$DX$14,"One-time",'Sch A. Input'!$I$13:$DX$13,"&lt;="&amp;$R$120,'Sch A. Input'!$I$13:$DX$13,"&lt;="&amp;$L$11))</f>
        <v>0</v>
      </c>
      <c r="L148" s="299">
        <f t="shared" si="47"/>
        <v>0</v>
      </c>
      <c r="M148" s="249">
        <f t="shared" si="48"/>
        <v>0</v>
      </c>
      <c r="N148" s="249">
        <f t="shared" si="49"/>
        <v>0</v>
      </c>
      <c r="O148" s="296">
        <f t="shared" si="50"/>
        <v>0</v>
      </c>
      <c r="P148" s="289">
        <f t="shared" si="51"/>
        <v>0</v>
      </c>
      <c r="Q148" s="295">
        <f t="shared" si="52"/>
        <v>0</v>
      </c>
      <c r="R148" s="252">
        <f t="shared" si="53"/>
        <v>0</v>
      </c>
      <c r="S148" s="256"/>
      <c r="T148" s="302">
        <f t="shared" si="54"/>
        <v>0</v>
      </c>
      <c r="U148" s="249">
        <f>IF(T148=0,0,SUMIFS('Sch A. Input'!I39:DX39,'Sch A. Input'!$I$14:$DX$14,"Recurring",'Sch A. Input'!$I$13:$DX$13,"&lt;="&amp;$L$11,'Sch A. Input'!$I$13:$DX$13,"&lt;="&amp;$AC$120,'Sch A. Input'!$I$13:$DX$13,"&gt;"&amp;$R$120))</f>
        <v>0</v>
      </c>
      <c r="V148" s="249">
        <f>IF(T148=0,0,SUMIFS('Sch A. Input'!I39:DX39,'Sch A. Input'!$I$14:$DX$14,"One-time",'Sch A. Input'!$I$13:$DX$13,"&lt;="&amp;$L$11,'Sch A. Input'!$I$13:$DX$13,"&lt;="&amp;$AC$120,'Sch A. Input'!$I$13:$DX$13,"&gt;"&amp;$R$120))</f>
        <v>0</v>
      </c>
      <c r="W148" s="299">
        <f t="shared" si="55"/>
        <v>0</v>
      </c>
      <c r="X148" s="249">
        <f t="shared" si="56"/>
        <v>0</v>
      </c>
      <c r="Y148" s="249">
        <f t="shared" si="57"/>
        <v>0</v>
      </c>
      <c r="Z148" s="296">
        <f t="shared" si="58"/>
        <v>0</v>
      </c>
      <c r="AA148" s="289">
        <f t="shared" si="59"/>
        <v>0</v>
      </c>
      <c r="AB148" s="295">
        <f t="shared" si="60"/>
        <v>0</v>
      </c>
      <c r="AC148" s="252">
        <f t="shared" si="61"/>
        <v>0</v>
      </c>
      <c r="AE148" s="302">
        <f t="shared" si="62"/>
        <v>0</v>
      </c>
      <c r="AF148" s="249">
        <f>IF(AE148=0,0,SUMIFS('Sch A. Input'!I39:DX39,'Sch A. Input'!$I$14:$DX$14,"Recurring",'Sch A. Input'!$I$13:$DX$13,"&lt;="&amp;$L$11,'Sch A. Input'!$I$13:$DX$13,"&lt;="&amp;$AN$120,'Sch A. Input'!$I$13:$DX$13,"&gt;"&amp;$AC$120))</f>
        <v>0</v>
      </c>
      <c r="AG148" s="249">
        <f>IF(AE148=0,0,SUMIFS('Sch A. Input'!I39:DX39,'Sch A. Input'!$I$14:$DX$14,"One-time",'Sch A. Input'!$I$13:$DX$13,"&lt;="&amp;L$11,'Sch A. Input'!$I$13:$DX$13,"&lt;="&amp;$AN$120,'Sch A. Input'!$I$13:$DX$13,"&gt;"&amp;$AC$120))</f>
        <v>0</v>
      </c>
      <c r="AH148" s="299">
        <f t="shared" si="63"/>
        <v>0</v>
      </c>
      <c r="AI148" s="249">
        <f t="shared" si="64"/>
        <v>0</v>
      </c>
      <c r="AJ148" s="249">
        <f t="shared" si="65"/>
        <v>0</v>
      </c>
      <c r="AK148" s="296">
        <f t="shared" si="66"/>
        <v>0</v>
      </c>
      <c r="AL148" s="289">
        <f t="shared" si="67"/>
        <v>0</v>
      </c>
      <c r="AM148" s="295">
        <f t="shared" si="68"/>
        <v>0</v>
      </c>
      <c r="AN148" s="252">
        <f t="shared" si="69"/>
        <v>0</v>
      </c>
      <c r="AT148" s="163"/>
      <c r="AU148" s="163"/>
      <c r="BK148" s="2"/>
      <c r="BL148" s="2"/>
      <c r="BM148" s="2"/>
      <c r="BN148" s="2"/>
      <c r="BO148" s="2"/>
      <c r="BP148" s="2"/>
      <c r="BQ148" s="2"/>
      <c r="BR148" s="2"/>
      <c r="BS148" s="2"/>
      <c r="BT148" s="2"/>
      <c r="BU148" s="2"/>
      <c r="BV148" s="2"/>
      <c r="CI148"/>
      <c r="CJ148"/>
      <c r="CK148"/>
      <c r="CL148"/>
      <c r="CM148"/>
      <c r="CN148"/>
      <c r="CO148"/>
      <c r="CP148"/>
      <c r="CQ148"/>
      <c r="CR148"/>
      <c r="CS148"/>
    </row>
    <row r="149" spans="2:97" x14ac:dyDescent="0.25">
      <c r="B149" s="70" t="str">
        <f t="shared" si="87"/>
        <v/>
      </c>
      <c r="C149" s="170" t="str">
        <f t="shared" si="87"/>
        <v/>
      </c>
      <c r="D149" s="283" t="str">
        <f t="shared" si="87"/>
        <v/>
      </c>
      <c r="E149" s="283">
        <f t="shared" si="87"/>
        <v>42917</v>
      </c>
      <c r="F149" s="283">
        <f t="shared" si="87"/>
        <v>0</v>
      </c>
      <c r="G149" s="284">
        <f t="shared" si="87"/>
        <v>0</v>
      </c>
      <c r="H149" s="288">
        <f t="shared" si="87"/>
        <v>0</v>
      </c>
      <c r="I149" s="98">
        <f t="shared" si="46"/>
        <v>0</v>
      </c>
      <c r="J149" s="249">
        <f>IF(I149=0,0,SUMIFS('Sch A. Input'!I40:DX40,'Sch A. Input'!$I$14:$DX$14,"Recurring",'Sch A. Input'!$I$13:$DX$13,"&lt;="&amp;$R$120,'Sch A. Input'!$I$13:$DX$13,"&lt;="&amp;$L$11))</f>
        <v>0</v>
      </c>
      <c r="K149" s="249">
        <f>IF(I149=0,0,SUMIFS('Sch A. Input'!I40:DX40,'Sch A. Input'!$I$14:$DX$14,"One-time",'Sch A. Input'!$I$13:$DX$13,"&lt;="&amp;$R$120,'Sch A. Input'!$I$13:$DX$13,"&lt;="&amp;$L$11))</f>
        <v>0</v>
      </c>
      <c r="L149" s="299">
        <f t="shared" si="47"/>
        <v>0</v>
      </c>
      <c r="M149" s="249">
        <f t="shared" si="48"/>
        <v>0</v>
      </c>
      <c r="N149" s="249">
        <f t="shared" si="49"/>
        <v>0</v>
      </c>
      <c r="O149" s="296">
        <f t="shared" si="50"/>
        <v>0</v>
      </c>
      <c r="P149" s="289">
        <f t="shared" si="51"/>
        <v>0</v>
      </c>
      <c r="Q149" s="295">
        <f t="shared" si="52"/>
        <v>0</v>
      </c>
      <c r="R149" s="252">
        <f t="shared" si="53"/>
        <v>0</v>
      </c>
      <c r="S149" s="256"/>
      <c r="T149" s="302">
        <f t="shared" si="54"/>
        <v>0</v>
      </c>
      <c r="U149" s="249">
        <f>IF(T149=0,0,SUMIFS('Sch A. Input'!I40:DX40,'Sch A. Input'!$I$14:$DX$14,"Recurring",'Sch A. Input'!$I$13:$DX$13,"&lt;="&amp;$L$11,'Sch A. Input'!$I$13:$DX$13,"&lt;="&amp;$AC$120,'Sch A. Input'!$I$13:$DX$13,"&gt;"&amp;$R$120))</f>
        <v>0</v>
      </c>
      <c r="V149" s="249">
        <f>IF(T149=0,0,SUMIFS('Sch A. Input'!I40:DX40,'Sch A. Input'!$I$14:$DX$14,"One-time",'Sch A. Input'!$I$13:$DX$13,"&lt;="&amp;$L$11,'Sch A. Input'!$I$13:$DX$13,"&lt;="&amp;$AC$120,'Sch A. Input'!$I$13:$DX$13,"&gt;"&amp;$R$120))</f>
        <v>0</v>
      </c>
      <c r="W149" s="299">
        <f t="shared" si="55"/>
        <v>0</v>
      </c>
      <c r="X149" s="249">
        <f t="shared" si="56"/>
        <v>0</v>
      </c>
      <c r="Y149" s="249">
        <f t="shared" si="57"/>
        <v>0</v>
      </c>
      <c r="Z149" s="296">
        <f t="shared" si="58"/>
        <v>0</v>
      </c>
      <c r="AA149" s="289">
        <f t="shared" si="59"/>
        <v>0</v>
      </c>
      <c r="AB149" s="295">
        <f t="shared" si="60"/>
        <v>0</v>
      </c>
      <c r="AC149" s="252">
        <f t="shared" si="61"/>
        <v>0</v>
      </c>
      <c r="AE149" s="302">
        <f t="shared" si="62"/>
        <v>0</v>
      </c>
      <c r="AF149" s="249">
        <f>IF(AE149=0,0,SUMIFS('Sch A. Input'!I40:DX40,'Sch A. Input'!$I$14:$DX$14,"Recurring",'Sch A. Input'!$I$13:$DX$13,"&lt;="&amp;$L$11,'Sch A. Input'!$I$13:$DX$13,"&lt;="&amp;$AN$120,'Sch A. Input'!$I$13:$DX$13,"&gt;"&amp;$AC$120))</f>
        <v>0</v>
      </c>
      <c r="AG149" s="249">
        <f>IF(AE149=0,0,SUMIFS('Sch A. Input'!I40:DX40,'Sch A. Input'!$I$14:$DX$14,"One-time",'Sch A. Input'!$I$13:$DX$13,"&lt;="&amp;L$11,'Sch A. Input'!$I$13:$DX$13,"&lt;="&amp;$AN$120,'Sch A. Input'!$I$13:$DX$13,"&gt;"&amp;$AC$120))</f>
        <v>0</v>
      </c>
      <c r="AH149" s="299">
        <f t="shared" si="63"/>
        <v>0</v>
      </c>
      <c r="AI149" s="249">
        <f t="shared" si="64"/>
        <v>0</v>
      </c>
      <c r="AJ149" s="249">
        <f t="shared" si="65"/>
        <v>0</v>
      </c>
      <c r="AK149" s="296">
        <f t="shared" si="66"/>
        <v>0</v>
      </c>
      <c r="AL149" s="289">
        <f t="shared" si="67"/>
        <v>0</v>
      </c>
      <c r="AM149" s="295">
        <f t="shared" si="68"/>
        <v>0</v>
      </c>
      <c r="AN149" s="252">
        <f t="shared" si="69"/>
        <v>0</v>
      </c>
      <c r="AT149" s="163"/>
      <c r="AU149" s="163"/>
      <c r="BK149" s="2"/>
      <c r="BL149" s="2"/>
      <c r="BM149" s="2"/>
      <c r="BN149" s="2"/>
      <c r="BO149" s="2"/>
      <c r="BP149" s="2"/>
      <c r="BQ149" s="2"/>
      <c r="BR149" s="2"/>
      <c r="BS149" s="2"/>
      <c r="BT149" s="2"/>
      <c r="BU149" s="2"/>
      <c r="BV149" s="2"/>
      <c r="CI149"/>
      <c r="CJ149"/>
      <c r="CK149"/>
      <c r="CL149"/>
      <c r="CM149"/>
      <c r="CN149"/>
      <c r="CO149"/>
      <c r="CP149"/>
      <c r="CQ149"/>
      <c r="CR149"/>
      <c r="CS149"/>
    </row>
    <row r="150" spans="2:97" x14ac:dyDescent="0.25">
      <c r="B150" s="70" t="str">
        <f t="shared" si="87"/>
        <v/>
      </c>
      <c r="C150" s="170" t="str">
        <f t="shared" si="87"/>
        <v/>
      </c>
      <c r="D150" s="283" t="str">
        <f t="shared" si="87"/>
        <v/>
      </c>
      <c r="E150" s="283">
        <f t="shared" si="87"/>
        <v>42917</v>
      </c>
      <c r="F150" s="283">
        <f t="shared" si="87"/>
        <v>0</v>
      </c>
      <c r="G150" s="284">
        <f t="shared" si="87"/>
        <v>0</v>
      </c>
      <c r="H150" s="288">
        <f t="shared" si="87"/>
        <v>0</v>
      </c>
      <c r="I150" s="98">
        <f t="shared" si="46"/>
        <v>0</v>
      </c>
      <c r="J150" s="249">
        <f>IF(I150=0,0,SUMIFS('Sch A. Input'!I41:DX41,'Sch A. Input'!$I$14:$DX$14,"Recurring",'Sch A. Input'!$I$13:$DX$13,"&lt;="&amp;$R$120,'Sch A. Input'!$I$13:$DX$13,"&lt;="&amp;$L$11))</f>
        <v>0</v>
      </c>
      <c r="K150" s="249">
        <f>IF(I150=0,0,SUMIFS('Sch A. Input'!I41:DX41,'Sch A. Input'!$I$14:$DX$14,"One-time",'Sch A. Input'!$I$13:$DX$13,"&lt;="&amp;$R$120,'Sch A. Input'!$I$13:$DX$13,"&lt;="&amp;$L$11))</f>
        <v>0</v>
      </c>
      <c r="L150" s="299">
        <f t="shared" si="47"/>
        <v>0</v>
      </c>
      <c r="M150" s="249">
        <f t="shared" si="48"/>
        <v>0</v>
      </c>
      <c r="N150" s="249">
        <f t="shared" si="49"/>
        <v>0</v>
      </c>
      <c r="O150" s="296">
        <f t="shared" si="50"/>
        <v>0</v>
      </c>
      <c r="P150" s="289">
        <f t="shared" si="51"/>
        <v>0</v>
      </c>
      <c r="Q150" s="295">
        <f t="shared" si="52"/>
        <v>0</v>
      </c>
      <c r="R150" s="252">
        <f t="shared" si="53"/>
        <v>0</v>
      </c>
      <c r="S150" s="256"/>
      <c r="T150" s="302">
        <f t="shared" si="54"/>
        <v>0</v>
      </c>
      <c r="U150" s="249">
        <f>IF(T150=0,0,SUMIFS('Sch A. Input'!I41:DX41,'Sch A. Input'!$I$14:$DX$14,"Recurring",'Sch A. Input'!$I$13:$DX$13,"&lt;="&amp;$L$11,'Sch A. Input'!$I$13:$DX$13,"&lt;="&amp;$AC$120,'Sch A. Input'!$I$13:$DX$13,"&gt;"&amp;$R$120))</f>
        <v>0</v>
      </c>
      <c r="V150" s="249">
        <f>IF(T150=0,0,SUMIFS('Sch A. Input'!I41:DX41,'Sch A. Input'!$I$14:$DX$14,"One-time",'Sch A. Input'!$I$13:$DX$13,"&lt;="&amp;$L$11,'Sch A. Input'!$I$13:$DX$13,"&lt;="&amp;$AC$120,'Sch A. Input'!$I$13:$DX$13,"&gt;"&amp;$R$120))</f>
        <v>0</v>
      </c>
      <c r="W150" s="299">
        <f t="shared" si="55"/>
        <v>0</v>
      </c>
      <c r="X150" s="249">
        <f t="shared" si="56"/>
        <v>0</v>
      </c>
      <c r="Y150" s="249">
        <f t="shared" si="57"/>
        <v>0</v>
      </c>
      <c r="Z150" s="296">
        <f t="shared" si="58"/>
        <v>0</v>
      </c>
      <c r="AA150" s="289">
        <f t="shared" si="59"/>
        <v>0</v>
      </c>
      <c r="AB150" s="295">
        <f t="shared" si="60"/>
        <v>0</v>
      </c>
      <c r="AC150" s="252">
        <f t="shared" si="61"/>
        <v>0</v>
      </c>
      <c r="AE150" s="302">
        <f t="shared" si="62"/>
        <v>0</v>
      </c>
      <c r="AF150" s="249">
        <f>IF(AE150=0,0,SUMIFS('Sch A. Input'!I41:DX41,'Sch A. Input'!$I$14:$DX$14,"Recurring",'Sch A. Input'!$I$13:$DX$13,"&lt;="&amp;$L$11,'Sch A. Input'!$I$13:$DX$13,"&lt;="&amp;$AN$120,'Sch A. Input'!$I$13:$DX$13,"&gt;"&amp;$AC$120))</f>
        <v>0</v>
      </c>
      <c r="AG150" s="249">
        <f>IF(AE150=0,0,SUMIFS('Sch A. Input'!I41:DX41,'Sch A. Input'!$I$14:$DX$14,"One-time",'Sch A. Input'!$I$13:$DX$13,"&lt;="&amp;L$11,'Sch A. Input'!$I$13:$DX$13,"&lt;="&amp;$AN$120,'Sch A. Input'!$I$13:$DX$13,"&gt;"&amp;$AC$120))</f>
        <v>0</v>
      </c>
      <c r="AH150" s="299">
        <f t="shared" si="63"/>
        <v>0</v>
      </c>
      <c r="AI150" s="249">
        <f t="shared" si="64"/>
        <v>0</v>
      </c>
      <c r="AJ150" s="249">
        <f t="shared" si="65"/>
        <v>0</v>
      </c>
      <c r="AK150" s="296">
        <f t="shared" si="66"/>
        <v>0</v>
      </c>
      <c r="AL150" s="289">
        <f t="shared" si="67"/>
        <v>0</v>
      </c>
      <c r="AM150" s="295">
        <f t="shared" si="68"/>
        <v>0</v>
      </c>
      <c r="AN150" s="252">
        <f t="shared" si="69"/>
        <v>0</v>
      </c>
      <c r="AT150" s="163"/>
      <c r="AU150" s="163"/>
      <c r="BK150" s="2"/>
      <c r="BL150" s="2"/>
      <c r="BM150" s="2"/>
      <c r="BN150" s="2"/>
      <c r="BO150" s="2"/>
      <c r="BP150" s="2"/>
      <c r="BQ150" s="2"/>
      <c r="BR150" s="2"/>
      <c r="BS150" s="2"/>
      <c r="BT150" s="2"/>
      <c r="BU150" s="2"/>
      <c r="BV150" s="2"/>
      <c r="CI150"/>
      <c r="CJ150"/>
      <c r="CK150"/>
      <c r="CL150"/>
      <c r="CM150"/>
      <c r="CN150"/>
      <c r="CO150"/>
      <c r="CP150"/>
      <c r="CQ150"/>
      <c r="CR150"/>
      <c r="CS150"/>
    </row>
    <row r="151" spans="2:97" x14ac:dyDescent="0.25">
      <c r="B151" s="70" t="str">
        <f t="shared" si="87"/>
        <v/>
      </c>
      <c r="C151" s="170" t="str">
        <f t="shared" si="87"/>
        <v/>
      </c>
      <c r="D151" s="283" t="str">
        <f t="shared" si="87"/>
        <v/>
      </c>
      <c r="E151" s="283">
        <f t="shared" si="87"/>
        <v>42917</v>
      </c>
      <c r="F151" s="283">
        <f t="shared" si="87"/>
        <v>0</v>
      </c>
      <c r="G151" s="284">
        <f t="shared" si="87"/>
        <v>0</v>
      </c>
      <c r="H151" s="288">
        <f t="shared" si="87"/>
        <v>0</v>
      </c>
      <c r="I151" s="98">
        <f t="shared" si="46"/>
        <v>0</v>
      </c>
      <c r="J151" s="249">
        <f>IF(I151=0,0,SUMIFS('Sch A. Input'!I42:DX42,'Sch A. Input'!$I$14:$DX$14,"Recurring",'Sch A. Input'!$I$13:$DX$13,"&lt;="&amp;$R$120,'Sch A. Input'!$I$13:$DX$13,"&lt;="&amp;$L$11))</f>
        <v>0</v>
      </c>
      <c r="K151" s="249">
        <f>IF(I151=0,0,SUMIFS('Sch A. Input'!I42:DX42,'Sch A. Input'!$I$14:$DX$14,"One-time",'Sch A. Input'!$I$13:$DX$13,"&lt;="&amp;$R$120,'Sch A. Input'!$I$13:$DX$13,"&lt;="&amp;$L$11))</f>
        <v>0</v>
      </c>
      <c r="L151" s="299">
        <f t="shared" si="47"/>
        <v>0</v>
      </c>
      <c r="M151" s="249">
        <f t="shared" si="48"/>
        <v>0</v>
      </c>
      <c r="N151" s="249">
        <f t="shared" si="49"/>
        <v>0</v>
      </c>
      <c r="O151" s="296">
        <f t="shared" si="50"/>
        <v>0</v>
      </c>
      <c r="P151" s="289">
        <f t="shared" si="51"/>
        <v>0</v>
      </c>
      <c r="Q151" s="295">
        <f t="shared" si="52"/>
        <v>0</v>
      </c>
      <c r="R151" s="252">
        <f t="shared" si="53"/>
        <v>0</v>
      </c>
      <c r="S151" s="256"/>
      <c r="T151" s="302">
        <f t="shared" si="54"/>
        <v>0</v>
      </c>
      <c r="U151" s="249">
        <f>IF(T151=0,0,SUMIFS('Sch A. Input'!I42:DX42,'Sch A. Input'!$I$14:$DX$14,"Recurring",'Sch A. Input'!$I$13:$DX$13,"&lt;="&amp;$L$11,'Sch A. Input'!$I$13:$DX$13,"&lt;="&amp;$AC$120,'Sch A. Input'!$I$13:$DX$13,"&gt;"&amp;$R$120))</f>
        <v>0</v>
      </c>
      <c r="V151" s="249">
        <f>IF(T151=0,0,SUMIFS('Sch A. Input'!I42:DX42,'Sch A. Input'!$I$14:$DX$14,"One-time",'Sch A. Input'!$I$13:$DX$13,"&lt;="&amp;$L$11,'Sch A. Input'!$I$13:$DX$13,"&lt;="&amp;$AC$120,'Sch A. Input'!$I$13:$DX$13,"&gt;"&amp;$R$120))</f>
        <v>0</v>
      </c>
      <c r="W151" s="299">
        <f t="shared" si="55"/>
        <v>0</v>
      </c>
      <c r="X151" s="249">
        <f t="shared" si="56"/>
        <v>0</v>
      </c>
      <c r="Y151" s="249">
        <f t="shared" si="57"/>
        <v>0</v>
      </c>
      <c r="Z151" s="296">
        <f t="shared" si="58"/>
        <v>0</v>
      </c>
      <c r="AA151" s="289">
        <f t="shared" si="59"/>
        <v>0</v>
      </c>
      <c r="AB151" s="295">
        <f t="shared" si="60"/>
        <v>0</v>
      </c>
      <c r="AC151" s="252">
        <f t="shared" si="61"/>
        <v>0</v>
      </c>
      <c r="AE151" s="302">
        <f t="shared" si="62"/>
        <v>0</v>
      </c>
      <c r="AF151" s="249">
        <f>IF(AE151=0,0,SUMIFS('Sch A. Input'!I42:DX42,'Sch A. Input'!$I$14:$DX$14,"Recurring",'Sch A. Input'!$I$13:$DX$13,"&lt;="&amp;$L$11,'Sch A. Input'!$I$13:$DX$13,"&lt;="&amp;$AN$120,'Sch A. Input'!$I$13:$DX$13,"&gt;"&amp;$AC$120))</f>
        <v>0</v>
      </c>
      <c r="AG151" s="249">
        <f>IF(AE151=0,0,SUMIFS('Sch A. Input'!I42:DX42,'Sch A. Input'!$I$14:$DX$14,"One-time",'Sch A. Input'!$I$13:$DX$13,"&lt;="&amp;L$11,'Sch A. Input'!$I$13:$DX$13,"&lt;="&amp;$AN$120,'Sch A. Input'!$I$13:$DX$13,"&gt;"&amp;$AC$120))</f>
        <v>0</v>
      </c>
      <c r="AH151" s="299">
        <f t="shared" si="63"/>
        <v>0</v>
      </c>
      <c r="AI151" s="249">
        <f t="shared" si="64"/>
        <v>0</v>
      </c>
      <c r="AJ151" s="249">
        <f t="shared" si="65"/>
        <v>0</v>
      </c>
      <c r="AK151" s="296">
        <f t="shared" si="66"/>
        <v>0</v>
      </c>
      <c r="AL151" s="289">
        <f t="shared" si="67"/>
        <v>0</v>
      </c>
      <c r="AM151" s="295">
        <f t="shared" si="68"/>
        <v>0</v>
      </c>
      <c r="AN151" s="252">
        <f t="shared" si="69"/>
        <v>0</v>
      </c>
      <c r="AT151" s="163"/>
      <c r="AU151" s="163"/>
      <c r="BK151" s="2"/>
      <c r="BL151" s="2"/>
      <c r="BM151" s="2"/>
      <c r="BN151" s="2"/>
      <c r="BO151" s="2"/>
      <c r="BP151" s="2"/>
      <c r="BQ151" s="2"/>
      <c r="BR151" s="2"/>
      <c r="BS151" s="2"/>
      <c r="BT151" s="2"/>
      <c r="BU151" s="2"/>
      <c r="BV151" s="2"/>
      <c r="CI151"/>
      <c r="CJ151"/>
      <c r="CK151"/>
      <c r="CL151"/>
      <c r="CM151"/>
      <c r="CN151"/>
      <c r="CO151"/>
      <c r="CP151"/>
      <c r="CQ151"/>
      <c r="CR151"/>
      <c r="CS151"/>
    </row>
    <row r="152" spans="2:97" x14ac:dyDescent="0.25">
      <c r="B152" s="70" t="str">
        <f t="shared" si="87"/>
        <v/>
      </c>
      <c r="C152" s="170" t="str">
        <f t="shared" si="87"/>
        <v/>
      </c>
      <c r="D152" s="283" t="str">
        <f t="shared" si="87"/>
        <v/>
      </c>
      <c r="E152" s="283">
        <f t="shared" si="87"/>
        <v>42917</v>
      </c>
      <c r="F152" s="283">
        <f t="shared" si="87"/>
        <v>0</v>
      </c>
      <c r="G152" s="284">
        <f t="shared" si="87"/>
        <v>0</v>
      </c>
      <c r="H152" s="288">
        <f t="shared" si="87"/>
        <v>0</v>
      </c>
      <c r="I152" s="98">
        <f t="shared" si="46"/>
        <v>0</v>
      </c>
      <c r="J152" s="249">
        <f>IF(I152=0,0,SUMIFS('Sch A. Input'!I43:DX43,'Sch A. Input'!$I$14:$DX$14,"Recurring",'Sch A. Input'!$I$13:$DX$13,"&lt;="&amp;$R$120,'Sch A. Input'!$I$13:$DX$13,"&lt;="&amp;$L$11))</f>
        <v>0</v>
      </c>
      <c r="K152" s="249">
        <f>IF(I152=0,0,SUMIFS('Sch A. Input'!I43:DX43,'Sch A. Input'!$I$14:$DX$14,"One-time",'Sch A. Input'!$I$13:$DX$13,"&lt;="&amp;$R$120,'Sch A. Input'!$I$13:$DX$13,"&lt;="&amp;$L$11))</f>
        <v>0</v>
      </c>
      <c r="L152" s="299">
        <f t="shared" si="47"/>
        <v>0</v>
      </c>
      <c r="M152" s="249">
        <f t="shared" si="48"/>
        <v>0</v>
      </c>
      <c r="N152" s="249">
        <f t="shared" si="49"/>
        <v>0</v>
      </c>
      <c r="O152" s="296">
        <f t="shared" si="50"/>
        <v>0</v>
      </c>
      <c r="P152" s="289">
        <f t="shared" si="51"/>
        <v>0</v>
      </c>
      <c r="Q152" s="295">
        <f t="shared" si="52"/>
        <v>0</v>
      </c>
      <c r="R152" s="252">
        <f t="shared" si="53"/>
        <v>0</v>
      </c>
      <c r="S152" s="256"/>
      <c r="T152" s="302">
        <f t="shared" si="54"/>
        <v>0</v>
      </c>
      <c r="U152" s="249">
        <f>IF(T152=0,0,SUMIFS('Sch A. Input'!I43:DX43,'Sch A. Input'!$I$14:$DX$14,"Recurring",'Sch A. Input'!$I$13:$DX$13,"&lt;="&amp;$L$11,'Sch A. Input'!$I$13:$DX$13,"&lt;="&amp;$AC$120,'Sch A. Input'!$I$13:$DX$13,"&gt;"&amp;$R$120))</f>
        <v>0</v>
      </c>
      <c r="V152" s="249">
        <f>IF(T152=0,0,SUMIFS('Sch A. Input'!I43:DX43,'Sch A. Input'!$I$14:$DX$14,"One-time",'Sch A. Input'!$I$13:$DX$13,"&lt;="&amp;$L$11,'Sch A. Input'!$I$13:$DX$13,"&lt;="&amp;$AC$120,'Sch A. Input'!$I$13:$DX$13,"&gt;"&amp;$R$120))</f>
        <v>0</v>
      </c>
      <c r="W152" s="299">
        <f t="shared" si="55"/>
        <v>0</v>
      </c>
      <c r="X152" s="249">
        <f t="shared" si="56"/>
        <v>0</v>
      </c>
      <c r="Y152" s="249">
        <f t="shared" si="57"/>
        <v>0</v>
      </c>
      <c r="Z152" s="296">
        <f t="shared" si="58"/>
        <v>0</v>
      </c>
      <c r="AA152" s="289">
        <f t="shared" si="59"/>
        <v>0</v>
      </c>
      <c r="AB152" s="295">
        <f t="shared" si="60"/>
        <v>0</v>
      </c>
      <c r="AC152" s="252">
        <f t="shared" si="61"/>
        <v>0</v>
      </c>
      <c r="AE152" s="302">
        <f t="shared" si="62"/>
        <v>0</v>
      </c>
      <c r="AF152" s="249">
        <f>IF(AE152=0,0,SUMIFS('Sch A. Input'!I43:DX43,'Sch A. Input'!$I$14:$DX$14,"Recurring",'Sch A. Input'!$I$13:$DX$13,"&lt;="&amp;$L$11,'Sch A. Input'!$I$13:$DX$13,"&lt;="&amp;$AN$120,'Sch A. Input'!$I$13:$DX$13,"&gt;"&amp;$AC$120))</f>
        <v>0</v>
      </c>
      <c r="AG152" s="249">
        <f>IF(AE152=0,0,SUMIFS('Sch A. Input'!I43:DX43,'Sch A. Input'!$I$14:$DX$14,"One-time",'Sch A. Input'!$I$13:$DX$13,"&lt;="&amp;L$11,'Sch A. Input'!$I$13:$DX$13,"&lt;="&amp;$AN$120,'Sch A. Input'!$I$13:$DX$13,"&gt;"&amp;$AC$120))</f>
        <v>0</v>
      </c>
      <c r="AH152" s="299">
        <f t="shared" si="63"/>
        <v>0</v>
      </c>
      <c r="AI152" s="249">
        <f t="shared" si="64"/>
        <v>0</v>
      </c>
      <c r="AJ152" s="249">
        <f t="shared" si="65"/>
        <v>0</v>
      </c>
      <c r="AK152" s="296">
        <f t="shared" si="66"/>
        <v>0</v>
      </c>
      <c r="AL152" s="289">
        <f t="shared" si="67"/>
        <v>0</v>
      </c>
      <c r="AM152" s="295">
        <f t="shared" si="68"/>
        <v>0</v>
      </c>
      <c r="AN152" s="252">
        <f t="shared" si="69"/>
        <v>0</v>
      </c>
      <c r="AT152" s="163"/>
      <c r="AU152" s="163"/>
      <c r="BK152" s="2"/>
      <c r="BL152" s="2"/>
      <c r="BM152" s="2"/>
      <c r="BN152" s="2"/>
      <c r="BO152" s="2"/>
      <c r="BP152" s="2"/>
      <c r="BQ152" s="2"/>
      <c r="BR152" s="2"/>
      <c r="BS152" s="2"/>
      <c r="BT152" s="2"/>
      <c r="BU152" s="2"/>
      <c r="BV152" s="2"/>
      <c r="CI152"/>
      <c r="CJ152"/>
      <c r="CK152"/>
      <c r="CL152"/>
      <c r="CM152"/>
      <c r="CN152"/>
      <c r="CO152"/>
      <c r="CP152"/>
      <c r="CQ152"/>
      <c r="CR152"/>
      <c r="CS152"/>
    </row>
    <row r="153" spans="2:97" x14ac:dyDescent="0.25">
      <c r="B153" s="70" t="str">
        <f t="shared" si="87"/>
        <v/>
      </c>
      <c r="C153" s="170" t="str">
        <f t="shared" si="87"/>
        <v/>
      </c>
      <c r="D153" s="283" t="str">
        <f t="shared" si="87"/>
        <v/>
      </c>
      <c r="E153" s="283">
        <f t="shared" si="87"/>
        <v>42917</v>
      </c>
      <c r="F153" s="283">
        <f t="shared" si="87"/>
        <v>0</v>
      </c>
      <c r="G153" s="284">
        <f t="shared" si="87"/>
        <v>0</v>
      </c>
      <c r="H153" s="288">
        <f t="shared" si="87"/>
        <v>0</v>
      </c>
      <c r="I153" s="98">
        <f t="shared" si="46"/>
        <v>0</v>
      </c>
      <c r="J153" s="249">
        <f>IF(I153=0,0,SUMIFS('Sch A. Input'!I44:DX44,'Sch A. Input'!$I$14:$DX$14,"Recurring",'Sch A. Input'!$I$13:$DX$13,"&lt;="&amp;$R$120,'Sch A. Input'!$I$13:$DX$13,"&lt;="&amp;$L$11))</f>
        <v>0</v>
      </c>
      <c r="K153" s="249">
        <f>IF(I153=0,0,SUMIFS('Sch A. Input'!I44:DX44,'Sch A. Input'!$I$14:$DX$14,"One-time",'Sch A. Input'!$I$13:$DX$13,"&lt;="&amp;$R$120,'Sch A. Input'!$I$13:$DX$13,"&lt;="&amp;$L$11))</f>
        <v>0</v>
      </c>
      <c r="L153" s="299">
        <f t="shared" si="47"/>
        <v>0</v>
      </c>
      <c r="M153" s="249">
        <f t="shared" si="48"/>
        <v>0</v>
      </c>
      <c r="N153" s="249">
        <f t="shared" si="49"/>
        <v>0</v>
      </c>
      <c r="O153" s="296">
        <f t="shared" si="50"/>
        <v>0</v>
      </c>
      <c r="P153" s="289">
        <f t="shared" si="51"/>
        <v>0</v>
      </c>
      <c r="Q153" s="295">
        <f t="shared" si="52"/>
        <v>0</v>
      </c>
      <c r="R153" s="252">
        <f t="shared" si="53"/>
        <v>0</v>
      </c>
      <c r="S153" s="256"/>
      <c r="T153" s="302">
        <f t="shared" si="54"/>
        <v>0</v>
      </c>
      <c r="U153" s="249">
        <f>IF(T153=0,0,SUMIFS('Sch A. Input'!I44:DX44,'Sch A. Input'!$I$14:$DX$14,"Recurring",'Sch A. Input'!$I$13:$DX$13,"&lt;="&amp;$L$11,'Sch A. Input'!$I$13:$DX$13,"&lt;="&amp;$AC$120,'Sch A. Input'!$I$13:$DX$13,"&gt;"&amp;$R$120))</f>
        <v>0</v>
      </c>
      <c r="V153" s="249">
        <f>IF(T153=0,0,SUMIFS('Sch A. Input'!I44:DX44,'Sch A. Input'!$I$14:$DX$14,"One-time",'Sch A. Input'!$I$13:$DX$13,"&lt;="&amp;$L$11,'Sch A. Input'!$I$13:$DX$13,"&lt;="&amp;$AC$120,'Sch A. Input'!$I$13:$DX$13,"&gt;"&amp;$R$120))</f>
        <v>0</v>
      </c>
      <c r="W153" s="299">
        <f t="shared" si="55"/>
        <v>0</v>
      </c>
      <c r="X153" s="249">
        <f t="shared" si="56"/>
        <v>0</v>
      </c>
      <c r="Y153" s="249">
        <f t="shared" si="57"/>
        <v>0</v>
      </c>
      <c r="Z153" s="296">
        <f t="shared" si="58"/>
        <v>0</v>
      </c>
      <c r="AA153" s="289">
        <f t="shared" si="59"/>
        <v>0</v>
      </c>
      <c r="AB153" s="295">
        <f t="shared" si="60"/>
        <v>0</v>
      </c>
      <c r="AC153" s="252">
        <f t="shared" si="61"/>
        <v>0</v>
      </c>
      <c r="AE153" s="302">
        <f t="shared" si="62"/>
        <v>0</v>
      </c>
      <c r="AF153" s="249">
        <f>IF(AE153=0,0,SUMIFS('Sch A. Input'!I44:DX44,'Sch A. Input'!$I$14:$DX$14,"Recurring",'Sch A. Input'!$I$13:$DX$13,"&lt;="&amp;$L$11,'Sch A. Input'!$I$13:$DX$13,"&lt;="&amp;$AN$120,'Sch A. Input'!$I$13:$DX$13,"&gt;"&amp;$AC$120))</f>
        <v>0</v>
      </c>
      <c r="AG153" s="249">
        <f>IF(AE153=0,0,SUMIFS('Sch A. Input'!I44:DX44,'Sch A. Input'!$I$14:$DX$14,"One-time",'Sch A. Input'!$I$13:$DX$13,"&lt;="&amp;L$11,'Sch A. Input'!$I$13:$DX$13,"&lt;="&amp;$AN$120,'Sch A. Input'!$I$13:$DX$13,"&gt;"&amp;$AC$120))</f>
        <v>0</v>
      </c>
      <c r="AH153" s="299">
        <f t="shared" si="63"/>
        <v>0</v>
      </c>
      <c r="AI153" s="249">
        <f t="shared" si="64"/>
        <v>0</v>
      </c>
      <c r="AJ153" s="249">
        <f t="shared" si="65"/>
        <v>0</v>
      </c>
      <c r="AK153" s="296">
        <f t="shared" si="66"/>
        <v>0</v>
      </c>
      <c r="AL153" s="289">
        <f t="shared" si="67"/>
        <v>0</v>
      </c>
      <c r="AM153" s="295">
        <f t="shared" si="68"/>
        <v>0</v>
      </c>
      <c r="AN153" s="252">
        <f t="shared" si="69"/>
        <v>0</v>
      </c>
      <c r="AT153" s="163"/>
      <c r="AU153" s="163"/>
      <c r="BK153" s="2"/>
      <c r="BL153" s="2"/>
      <c r="BM153" s="2"/>
      <c r="BN153" s="2"/>
      <c r="BO153" s="2"/>
      <c r="BP153" s="2"/>
      <c r="BQ153" s="2"/>
      <c r="BR153" s="2"/>
      <c r="BS153" s="2"/>
      <c r="BT153" s="2"/>
      <c r="BU153" s="2"/>
      <c r="BV153" s="2"/>
      <c r="CI153"/>
      <c r="CJ153"/>
      <c r="CK153"/>
      <c r="CL153"/>
      <c r="CM153"/>
      <c r="CN153"/>
      <c r="CO153"/>
      <c r="CP153"/>
      <c r="CQ153"/>
      <c r="CR153"/>
      <c r="CS153"/>
    </row>
    <row r="154" spans="2:97" x14ac:dyDescent="0.25">
      <c r="B154" s="70" t="str">
        <f t="shared" si="87"/>
        <v/>
      </c>
      <c r="C154" s="170" t="str">
        <f t="shared" si="87"/>
        <v/>
      </c>
      <c r="D154" s="283" t="str">
        <f t="shared" si="87"/>
        <v/>
      </c>
      <c r="E154" s="283">
        <f t="shared" si="87"/>
        <v>42917</v>
      </c>
      <c r="F154" s="283">
        <f t="shared" si="87"/>
        <v>0</v>
      </c>
      <c r="G154" s="284">
        <f t="shared" si="87"/>
        <v>0</v>
      </c>
      <c r="H154" s="288">
        <f t="shared" si="87"/>
        <v>0</v>
      </c>
      <c r="I154" s="98">
        <f t="shared" si="46"/>
        <v>0</v>
      </c>
      <c r="J154" s="249">
        <f>IF(I154=0,0,SUMIFS('Sch A. Input'!I45:DX45,'Sch A. Input'!$I$14:$DX$14,"Recurring",'Sch A. Input'!$I$13:$DX$13,"&lt;="&amp;$R$120,'Sch A. Input'!$I$13:$DX$13,"&lt;="&amp;$L$11))</f>
        <v>0</v>
      </c>
      <c r="K154" s="249">
        <f>IF(I154=0,0,SUMIFS('Sch A. Input'!I45:DX45,'Sch A. Input'!$I$14:$DX$14,"One-time",'Sch A. Input'!$I$13:$DX$13,"&lt;="&amp;$R$120,'Sch A. Input'!$I$13:$DX$13,"&lt;="&amp;$L$11))</f>
        <v>0</v>
      </c>
      <c r="L154" s="299">
        <f t="shared" si="47"/>
        <v>0</v>
      </c>
      <c r="M154" s="249">
        <f t="shared" si="48"/>
        <v>0</v>
      </c>
      <c r="N154" s="249">
        <f t="shared" si="49"/>
        <v>0</v>
      </c>
      <c r="O154" s="296">
        <f t="shared" si="50"/>
        <v>0</v>
      </c>
      <c r="P154" s="289">
        <f t="shared" si="51"/>
        <v>0</v>
      </c>
      <c r="Q154" s="295">
        <f t="shared" si="52"/>
        <v>0</v>
      </c>
      <c r="R154" s="252">
        <f t="shared" si="53"/>
        <v>0</v>
      </c>
      <c r="S154" s="256"/>
      <c r="T154" s="302">
        <f t="shared" si="54"/>
        <v>0</v>
      </c>
      <c r="U154" s="249">
        <f>IF(T154=0,0,SUMIFS('Sch A. Input'!I45:DX45,'Sch A. Input'!$I$14:$DX$14,"Recurring",'Sch A. Input'!$I$13:$DX$13,"&lt;="&amp;$L$11,'Sch A. Input'!$I$13:$DX$13,"&lt;="&amp;$AC$120,'Sch A. Input'!$I$13:$DX$13,"&gt;"&amp;$R$120))</f>
        <v>0</v>
      </c>
      <c r="V154" s="249">
        <f>IF(T154=0,0,SUMIFS('Sch A. Input'!I45:DX45,'Sch A. Input'!$I$14:$DX$14,"One-time",'Sch A. Input'!$I$13:$DX$13,"&lt;="&amp;$L$11,'Sch A. Input'!$I$13:$DX$13,"&lt;="&amp;$AC$120,'Sch A. Input'!$I$13:$DX$13,"&gt;"&amp;$R$120))</f>
        <v>0</v>
      </c>
      <c r="W154" s="299">
        <f t="shared" si="55"/>
        <v>0</v>
      </c>
      <c r="X154" s="249">
        <f t="shared" si="56"/>
        <v>0</v>
      </c>
      <c r="Y154" s="249">
        <f t="shared" si="57"/>
        <v>0</v>
      </c>
      <c r="Z154" s="296">
        <f t="shared" si="58"/>
        <v>0</v>
      </c>
      <c r="AA154" s="289">
        <f t="shared" si="59"/>
        <v>0</v>
      </c>
      <c r="AB154" s="295">
        <f t="shared" si="60"/>
        <v>0</v>
      </c>
      <c r="AC154" s="252">
        <f t="shared" si="61"/>
        <v>0</v>
      </c>
      <c r="AE154" s="302">
        <f t="shared" si="62"/>
        <v>0</v>
      </c>
      <c r="AF154" s="249">
        <f>IF(AE154=0,0,SUMIFS('Sch A. Input'!I45:DX45,'Sch A. Input'!$I$14:$DX$14,"Recurring",'Sch A. Input'!$I$13:$DX$13,"&lt;="&amp;$L$11,'Sch A. Input'!$I$13:$DX$13,"&lt;="&amp;$AN$120,'Sch A. Input'!$I$13:$DX$13,"&gt;"&amp;$AC$120))</f>
        <v>0</v>
      </c>
      <c r="AG154" s="249">
        <f>IF(AE154=0,0,SUMIFS('Sch A. Input'!I45:DX45,'Sch A. Input'!$I$14:$DX$14,"One-time",'Sch A. Input'!$I$13:$DX$13,"&lt;="&amp;L$11,'Sch A. Input'!$I$13:$DX$13,"&lt;="&amp;$AN$120,'Sch A. Input'!$I$13:$DX$13,"&gt;"&amp;$AC$120))</f>
        <v>0</v>
      </c>
      <c r="AH154" s="299">
        <f t="shared" si="63"/>
        <v>0</v>
      </c>
      <c r="AI154" s="249">
        <f t="shared" si="64"/>
        <v>0</v>
      </c>
      <c r="AJ154" s="249">
        <f t="shared" si="65"/>
        <v>0</v>
      </c>
      <c r="AK154" s="296">
        <f t="shared" si="66"/>
        <v>0</v>
      </c>
      <c r="AL154" s="289">
        <f t="shared" si="67"/>
        <v>0</v>
      </c>
      <c r="AM154" s="295">
        <f t="shared" si="68"/>
        <v>0</v>
      </c>
      <c r="AN154" s="252">
        <f t="shared" si="69"/>
        <v>0</v>
      </c>
      <c r="AT154" s="163"/>
      <c r="AU154" s="163"/>
      <c r="BK154" s="2"/>
      <c r="BL154" s="2"/>
      <c r="BM154" s="2"/>
      <c r="BN154" s="2"/>
      <c r="BO154" s="2"/>
      <c r="BP154" s="2"/>
      <c r="BQ154" s="2"/>
      <c r="BR154" s="2"/>
      <c r="BS154" s="2"/>
      <c r="BT154" s="2"/>
      <c r="BU154" s="2"/>
      <c r="BV154" s="2"/>
      <c r="CI154"/>
      <c r="CJ154"/>
      <c r="CK154"/>
      <c r="CL154"/>
      <c r="CM154"/>
      <c r="CN154"/>
      <c r="CO154"/>
      <c r="CP154"/>
      <c r="CQ154"/>
      <c r="CR154"/>
      <c r="CS154"/>
    </row>
    <row r="155" spans="2:97" x14ac:dyDescent="0.25">
      <c r="B155" s="70" t="str">
        <f t="shared" si="87"/>
        <v/>
      </c>
      <c r="C155" s="170" t="str">
        <f t="shared" si="87"/>
        <v/>
      </c>
      <c r="D155" s="283" t="str">
        <f t="shared" si="87"/>
        <v/>
      </c>
      <c r="E155" s="283">
        <f t="shared" si="87"/>
        <v>42917</v>
      </c>
      <c r="F155" s="283">
        <f t="shared" si="87"/>
        <v>0</v>
      </c>
      <c r="G155" s="284">
        <f t="shared" si="87"/>
        <v>0</v>
      </c>
      <c r="H155" s="288">
        <f t="shared" si="87"/>
        <v>0</v>
      </c>
      <c r="I155" s="98">
        <f t="shared" si="46"/>
        <v>0</v>
      </c>
      <c r="J155" s="249">
        <f>IF(I155=0,0,SUMIFS('Sch A. Input'!I46:DX46,'Sch A. Input'!$I$14:$DX$14,"Recurring",'Sch A. Input'!$I$13:$DX$13,"&lt;="&amp;$R$120,'Sch A. Input'!$I$13:$DX$13,"&lt;="&amp;$L$11))</f>
        <v>0</v>
      </c>
      <c r="K155" s="249">
        <f>IF(I155=0,0,SUMIFS('Sch A. Input'!I46:DX46,'Sch A. Input'!$I$14:$DX$14,"One-time",'Sch A. Input'!$I$13:$DX$13,"&lt;="&amp;$R$120,'Sch A. Input'!$I$13:$DX$13,"&lt;="&amp;$L$11))</f>
        <v>0</v>
      </c>
      <c r="L155" s="299">
        <f t="shared" si="47"/>
        <v>0</v>
      </c>
      <c r="M155" s="249">
        <f t="shared" si="48"/>
        <v>0</v>
      </c>
      <c r="N155" s="249">
        <f t="shared" si="49"/>
        <v>0</v>
      </c>
      <c r="O155" s="296">
        <f t="shared" si="50"/>
        <v>0</v>
      </c>
      <c r="P155" s="289">
        <f t="shared" si="51"/>
        <v>0</v>
      </c>
      <c r="Q155" s="295">
        <f t="shared" si="52"/>
        <v>0</v>
      </c>
      <c r="R155" s="252">
        <f t="shared" si="53"/>
        <v>0</v>
      </c>
      <c r="S155" s="256"/>
      <c r="T155" s="302">
        <f t="shared" si="54"/>
        <v>0</v>
      </c>
      <c r="U155" s="249">
        <f>IF(T155=0,0,SUMIFS('Sch A. Input'!I46:DX46,'Sch A. Input'!$I$14:$DX$14,"Recurring",'Sch A. Input'!$I$13:$DX$13,"&lt;="&amp;$L$11,'Sch A. Input'!$I$13:$DX$13,"&lt;="&amp;$AC$120,'Sch A. Input'!$I$13:$DX$13,"&gt;"&amp;$R$120))</f>
        <v>0</v>
      </c>
      <c r="V155" s="249">
        <f>IF(T155=0,0,SUMIFS('Sch A. Input'!I46:DX46,'Sch A. Input'!$I$14:$DX$14,"One-time",'Sch A. Input'!$I$13:$DX$13,"&lt;="&amp;$L$11,'Sch A. Input'!$I$13:$DX$13,"&lt;="&amp;$AC$120,'Sch A. Input'!$I$13:$DX$13,"&gt;"&amp;$R$120))</f>
        <v>0</v>
      </c>
      <c r="W155" s="299">
        <f t="shared" si="55"/>
        <v>0</v>
      </c>
      <c r="X155" s="249">
        <f t="shared" si="56"/>
        <v>0</v>
      </c>
      <c r="Y155" s="249">
        <f t="shared" si="57"/>
        <v>0</v>
      </c>
      <c r="Z155" s="296">
        <f t="shared" si="58"/>
        <v>0</v>
      </c>
      <c r="AA155" s="289">
        <f t="shared" si="59"/>
        <v>0</v>
      </c>
      <c r="AB155" s="295">
        <f t="shared" si="60"/>
        <v>0</v>
      </c>
      <c r="AC155" s="252">
        <f t="shared" si="61"/>
        <v>0</v>
      </c>
      <c r="AE155" s="302">
        <f t="shared" si="62"/>
        <v>0</v>
      </c>
      <c r="AF155" s="249">
        <f>IF(AE155=0,0,SUMIFS('Sch A. Input'!I46:DX46,'Sch A. Input'!$I$14:$DX$14,"Recurring",'Sch A. Input'!$I$13:$DX$13,"&lt;="&amp;$L$11,'Sch A. Input'!$I$13:$DX$13,"&lt;="&amp;$AN$120,'Sch A. Input'!$I$13:$DX$13,"&gt;"&amp;$AC$120))</f>
        <v>0</v>
      </c>
      <c r="AG155" s="249">
        <f>IF(AE155=0,0,SUMIFS('Sch A. Input'!I46:DX46,'Sch A. Input'!$I$14:$DX$14,"One-time",'Sch A. Input'!$I$13:$DX$13,"&lt;="&amp;L$11,'Sch A. Input'!$I$13:$DX$13,"&lt;="&amp;$AN$120,'Sch A. Input'!$I$13:$DX$13,"&gt;"&amp;$AC$120))</f>
        <v>0</v>
      </c>
      <c r="AH155" s="299">
        <f t="shared" si="63"/>
        <v>0</v>
      </c>
      <c r="AI155" s="249">
        <f t="shared" si="64"/>
        <v>0</v>
      </c>
      <c r="AJ155" s="249">
        <f t="shared" si="65"/>
        <v>0</v>
      </c>
      <c r="AK155" s="296">
        <f t="shared" si="66"/>
        <v>0</v>
      </c>
      <c r="AL155" s="289">
        <f t="shared" si="67"/>
        <v>0</v>
      </c>
      <c r="AM155" s="295">
        <f t="shared" si="68"/>
        <v>0</v>
      </c>
      <c r="AN155" s="252">
        <f t="shared" si="69"/>
        <v>0</v>
      </c>
      <c r="AT155" s="163"/>
      <c r="AU155" s="163"/>
      <c r="BK155" s="2"/>
      <c r="BL155" s="2"/>
      <c r="BM155" s="2"/>
      <c r="BN155" s="2"/>
      <c r="BO155" s="2"/>
      <c r="BP155" s="2"/>
      <c r="BQ155" s="2"/>
      <c r="BR155" s="2"/>
      <c r="BS155" s="2"/>
      <c r="BT155" s="2"/>
      <c r="BU155" s="2"/>
      <c r="BV155" s="2"/>
      <c r="CI155"/>
      <c r="CJ155"/>
      <c r="CK155"/>
      <c r="CL155"/>
      <c r="CM155"/>
      <c r="CN155"/>
      <c r="CO155"/>
      <c r="CP155"/>
      <c r="CQ155"/>
      <c r="CR155"/>
      <c r="CS155"/>
    </row>
    <row r="156" spans="2:97" x14ac:dyDescent="0.25">
      <c r="B156" s="70" t="str">
        <f t="shared" si="87"/>
        <v/>
      </c>
      <c r="C156" s="170" t="str">
        <f t="shared" si="87"/>
        <v/>
      </c>
      <c r="D156" s="283" t="str">
        <f t="shared" si="87"/>
        <v/>
      </c>
      <c r="E156" s="283">
        <f t="shared" si="87"/>
        <v>42917</v>
      </c>
      <c r="F156" s="283">
        <f t="shared" si="87"/>
        <v>0</v>
      </c>
      <c r="G156" s="284">
        <f t="shared" si="87"/>
        <v>0</v>
      </c>
      <c r="H156" s="288">
        <f t="shared" si="87"/>
        <v>0</v>
      </c>
      <c r="I156" s="98">
        <f t="shared" si="46"/>
        <v>0</v>
      </c>
      <c r="J156" s="249">
        <f>IF(I156=0,0,SUMIFS('Sch A. Input'!I47:DX47,'Sch A. Input'!$I$14:$DX$14,"Recurring",'Sch A. Input'!$I$13:$DX$13,"&lt;="&amp;$R$120,'Sch A. Input'!$I$13:$DX$13,"&lt;="&amp;$L$11))</f>
        <v>0</v>
      </c>
      <c r="K156" s="249">
        <f>IF(I156=0,0,SUMIFS('Sch A. Input'!I47:DX47,'Sch A. Input'!$I$14:$DX$14,"One-time",'Sch A. Input'!$I$13:$DX$13,"&lt;="&amp;$R$120,'Sch A. Input'!$I$13:$DX$13,"&lt;="&amp;$L$11))</f>
        <v>0</v>
      </c>
      <c r="L156" s="299">
        <f t="shared" si="47"/>
        <v>0</v>
      </c>
      <c r="M156" s="249">
        <f t="shared" si="48"/>
        <v>0</v>
      </c>
      <c r="N156" s="249">
        <f t="shared" si="49"/>
        <v>0</v>
      </c>
      <c r="O156" s="296">
        <f t="shared" si="50"/>
        <v>0</v>
      </c>
      <c r="P156" s="289">
        <f t="shared" si="51"/>
        <v>0</v>
      </c>
      <c r="Q156" s="295">
        <f t="shared" si="52"/>
        <v>0</v>
      </c>
      <c r="R156" s="252">
        <f t="shared" si="53"/>
        <v>0</v>
      </c>
      <c r="S156" s="256"/>
      <c r="T156" s="302">
        <f t="shared" si="54"/>
        <v>0</v>
      </c>
      <c r="U156" s="249">
        <f>IF(T156=0,0,SUMIFS('Sch A. Input'!I47:DX47,'Sch A. Input'!$I$14:$DX$14,"Recurring",'Sch A. Input'!$I$13:$DX$13,"&lt;="&amp;$L$11,'Sch A. Input'!$I$13:$DX$13,"&lt;="&amp;$AC$120,'Sch A. Input'!$I$13:$DX$13,"&gt;"&amp;$R$120))</f>
        <v>0</v>
      </c>
      <c r="V156" s="249">
        <f>IF(T156=0,0,SUMIFS('Sch A. Input'!I47:DX47,'Sch A. Input'!$I$14:$DX$14,"One-time",'Sch A. Input'!$I$13:$DX$13,"&lt;="&amp;$L$11,'Sch A. Input'!$I$13:$DX$13,"&lt;="&amp;$AC$120,'Sch A. Input'!$I$13:$DX$13,"&gt;"&amp;$R$120))</f>
        <v>0</v>
      </c>
      <c r="W156" s="299">
        <f t="shared" si="55"/>
        <v>0</v>
      </c>
      <c r="X156" s="249">
        <f t="shared" si="56"/>
        <v>0</v>
      </c>
      <c r="Y156" s="249">
        <f t="shared" si="57"/>
        <v>0</v>
      </c>
      <c r="Z156" s="296">
        <f t="shared" si="58"/>
        <v>0</v>
      </c>
      <c r="AA156" s="289">
        <f t="shared" si="59"/>
        <v>0</v>
      </c>
      <c r="AB156" s="295">
        <f t="shared" si="60"/>
        <v>0</v>
      </c>
      <c r="AC156" s="252">
        <f t="shared" si="61"/>
        <v>0</v>
      </c>
      <c r="AE156" s="302">
        <f t="shared" si="62"/>
        <v>0</v>
      </c>
      <c r="AF156" s="249">
        <f>IF(AE156=0,0,SUMIFS('Sch A. Input'!I47:DX47,'Sch A. Input'!$I$14:$DX$14,"Recurring",'Sch A. Input'!$I$13:$DX$13,"&lt;="&amp;$L$11,'Sch A. Input'!$I$13:$DX$13,"&lt;="&amp;$AN$120,'Sch A. Input'!$I$13:$DX$13,"&gt;"&amp;$AC$120))</f>
        <v>0</v>
      </c>
      <c r="AG156" s="249">
        <f>IF(AE156=0,0,SUMIFS('Sch A. Input'!I47:DX47,'Sch A. Input'!$I$14:$DX$14,"One-time",'Sch A. Input'!$I$13:$DX$13,"&lt;="&amp;L$11,'Sch A. Input'!$I$13:$DX$13,"&lt;="&amp;$AN$120,'Sch A. Input'!$I$13:$DX$13,"&gt;"&amp;$AC$120))</f>
        <v>0</v>
      </c>
      <c r="AH156" s="299">
        <f t="shared" si="63"/>
        <v>0</v>
      </c>
      <c r="AI156" s="249">
        <f t="shared" si="64"/>
        <v>0</v>
      </c>
      <c r="AJ156" s="249">
        <f t="shared" si="65"/>
        <v>0</v>
      </c>
      <c r="AK156" s="296">
        <f t="shared" si="66"/>
        <v>0</v>
      </c>
      <c r="AL156" s="289">
        <f t="shared" si="67"/>
        <v>0</v>
      </c>
      <c r="AM156" s="295">
        <f t="shared" si="68"/>
        <v>0</v>
      </c>
      <c r="AN156" s="252">
        <f t="shared" si="69"/>
        <v>0</v>
      </c>
      <c r="AT156" s="163"/>
      <c r="AU156" s="163"/>
      <c r="BK156" s="2"/>
      <c r="BL156" s="2"/>
      <c r="BM156" s="2"/>
      <c r="BN156" s="2"/>
      <c r="BO156" s="2"/>
      <c r="BP156" s="2"/>
      <c r="BQ156" s="2"/>
      <c r="BR156" s="2"/>
      <c r="BS156" s="2"/>
      <c r="BT156" s="2"/>
      <c r="BU156" s="2"/>
      <c r="BV156" s="2"/>
      <c r="CI156"/>
      <c r="CJ156"/>
      <c r="CK156"/>
      <c r="CL156"/>
      <c r="CM156"/>
      <c r="CN156"/>
      <c r="CO156"/>
      <c r="CP156"/>
      <c r="CQ156"/>
      <c r="CR156"/>
      <c r="CS156"/>
    </row>
    <row r="157" spans="2:97" x14ac:dyDescent="0.25">
      <c r="B157" s="70" t="str">
        <f t="shared" si="87"/>
        <v/>
      </c>
      <c r="C157" s="170" t="str">
        <f t="shared" si="87"/>
        <v/>
      </c>
      <c r="D157" s="283" t="str">
        <f t="shared" si="87"/>
        <v/>
      </c>
      <c r="E157" s="283">
        <f t="shared" si="87"/>
        <v>42917</v>
      </c>
      <c r="F157" s="283">
        <f t="shared" si="87"/>
        <v>0</v>
      </c>
      <c r="G157" s="284">
        <f t="shared" si="87"/>
        <v>0</v>
      </c>
      <c r="H157" s="288">
        <f t="shared" si="87"/>
        <v>0</v>
      </c>
      <c r="I157" s="98">
        <f t="shared" si="46"/>
        <v>0</v>
      </c>
      <c r="J157" s="249">
        <f>IF(I157=0,0,SUMIFS('Sch A. Input'!I48:DX48,'Sch A. Input'!$I$14:$DX$14,"Recurring",'Sch A. Input'!$I$13:$DX$13,"&lt;="&amp;$R$120,'Sch A. Input'!$I$13:$DX$13,"&lt;="&amp;$L$11))</f>
        <v>0</v>
      </c>
      <c r="K157" s="249">
        <f>IF(I157=0,0,SUMIFS('Sch A. Input'!I48:DX48,'Sch A. Input'!$I$14:$DX$14,"One-time",'Sch A. Input'!$I$13:$DX$13,"&lt;="&amp;$R$120,'Sch A. Input'!$I$13:$DX$13,"&lt;="&amp;$L$11))</f>
        <v>0</v>
      </c>
      <c r="L157" s="299">
        <f t="shared" si="47"/>
        <v>0</v>
      </c>
      <c r="M157" s="249">
        <f t="shared" si="48"/>
        <v>0</v>
      </c>
      <c r="N157" s="249">
        <f t="shared" si="49"/>
        <v>0</v>
      </c>
      <c r="O157" s="296">
        <f t="shared" si="50"/>
        <v>0</v>
      </c>
      <c r="P157" s="289">
        <f t="shared" si="51"/>
        <v>0</v>
      </c>
      <c r="Q157" s="295">
        <f t="shared" si="52"/>
        <v>0</v>
      </c>
      <c r="R157" s="252">
        <f t="shared" si="53"/>
        <v>0</v>
      </c>
      <c r="S157" s="256"/>
      <c r="T157" s="302">
        <f t="shared" si="54"/>
        <v>0</v>
      </c>
      <c r="U157" s="249">
        <f>IF(T157=0,0,SUMIFS('Sch A. Input'!I48:DX48,'Sch A. Input'!$I$14:$DX$14,"Recurring",'Sch A. Input'!$I$13:$DX$13,"&lt;="&amp;$L$11,'Sch A. Input'!$I$13:$DX$13,"&lt;="&amp;$AC$120,'Sch A. Input'!$I$13:$DX$13,"&gt;"&amp;$R$120))</f>
        <v>0</v>
      </c>
      <c r="V157" s="249">
        <f>IF(T157=0,0,SUMIFS('Sch A. Input'!I48:DX48,'Sch A. Input'!$I$14:$DX$14,"One-time",'Sch A. Input'!$I$13:$DX$13,"&lt;="&amp;$L$11,'Sch A. Input'!$I$13:$DX$13,"&lt;="&amp;$AC$120,'Sch A. Input'!$I$13:$DX$13,"&gt;"&amp;$R$120))</f>
        <v>0</v>
      </c>
      <c r="W157" s="299">
        <f t="shared" si="55"/>
        <v>0</v>
      </c>
      <c r="X157" s="249">
        <f t="shared" si="56"/>
        <v>0</v>
      </c>
      <c r="Y157" s="249">
        <f t="shared" si="57"/>
        <v>0</v>
      </c>
      <c r="Z157" s="296">
        <f t="shared" si="58"/>
        <v>0</v>
      </c>
      <c r="AA157" s="289">
        <f t="shared" si="59"/>
        <v>0</v>
      </c>
      <c r="AB157" s="295">
        <f t="shared" si="60"/>
        <v>0</v>
      </c>
      <c r="AC157" s="252">
        <f t="shared" si="61"/>
        <v>0</v>
      </c>
      <c r="AE157" s="302">
        <f t="shared" si="62"/>
        <v>0</v>
      </c>
      <c r="AF157" s="249">
        <f>IF(AE157=0,0,SUMIFS('Sch A. Input'!I48:DX48,'Sch A. Input'!$I$14:$DX$14,"Recurring",'Sch A. Input'!$I$13:$DX$13,"&lt;="&amp;$L$11,'Sch A. Input'!$I$13:$DX$13,"&lt;="&amp;$AN$120,'Sch A. Input'!$I$13:$DX$13,"&gt;"&amp;$AC$120))</f>
        <v>0</v>
      </c>
      <c r="AG157" s="249">
        <f>IF(AE157=0,0,SUMIFS('Sch A. Input'!I48:DX48,'Sch A. Input'!$I$14:$DX$14,"One-time",'Sch A. Input'!$I$13:$DX$13,"&lt;="&amp;L$11,'Sch A. Input'!$I$13:$DX$13,"&lt;="&amp;$AN$120,'Sch A. Input'!$I$13:$DX$13,"&gt;"&amp;$AC$120))</f>
        <v>0</v>
      </c>
      <c r="AH157" s="299">
        <f t="shared" si="63"/>
        <v>0</v>
      </c>
      <c r="AI157" s="249">
        <f t="shared" si="64"/>
        <v>0</v>
      </c>
      <c r="AJ157" s="249">
        <f t="shared" si="65"/>
        <v>0</v>
      </c>
      <c r="AK157" s="296">
        <f t="shared" si="66"/>
        <v>0</v>
      </c>
      <c r="AL157" s="289">
        <f t="shared" si="67"/>
        <v>0</v>
      </c>
      <c r="AM157" s="295">
        <f t="shared" si="68"/>
        <v>0</v>
      </c>
      <c r="AN157" s="252">
        <f t="shared" si="69"/>
        <v>0</v>
      </c>
      <c r="AT157" s="163"/>
      <c r="AU157" s="163"/>
      <c r="BK157" s="2"/>
      <c r="BL157" s="2"/>
      <c r="BM157" s="2"/>
      <c r="BN157" s="2"/>
      <c r="BO157" s="2"/>
      <c r="BP157" s="2"/>
      <c r="BQ157" s="2"/>
      <c r="BR157" s="2"/>
      <c r="BS157" s="2"/>
      <c r="BT157" s="2"/>
      <c r="BU157" s="2"/>
      <c r="BV157" s="2"/>
      <c r="CI157"/>
      <c r="CJ157"/>
      <c r="CK157"/>
      <c r="CL157"/>
      <c r="CM157"/>
      <c r="CN157"/>
      <c r="CO157"/>
      <c r="CP157"/>
      <c r="CQ157"/>
      <c r="CR157"/>
      <c r="CS157"/>
    </row>
    <row r="158" spans="2:97" x14ac:dyDescent="0.25">
      <c r="B158" s="70" t="str">
        <f t="shared" si="87"/>
        <v/>
      </c>
      <c r="C158" s="170" t="str">
        <f t="shared" si="87"/>
        <v/>
      </c>
      <c r="D158" s="283" t="str">
        <f t="shared" si="87"/>
        <v/>
      </c>
      <c r="E158" s="283">
        <f t="shared" si="87"/>
        <v>42917</v>
      </c>
      <c r="F158" s="283">
        <f t="shared" si="87"/>
        <v>0</v>
      </c>
      <c r="G158" s="284">
        <f t="shared" si="87"/>
        <v>0</v>
      </c>
      <c r="H158" s="288">
        <f t="shared" si="87"/>
        <v>0</v>
      </c>
      <c r="I158" s="98">
        <f t="shared" si="46"/>
        <v>0</v>
      </c>
      <c r="J158" s="249">
        <f>IF(I158=0,0,SUMIFS('Sch A. Input'!I49:DX49,'Sch A. Input'!$I$14:$DX$14,"Recurring",'Sch A. Input'!$I$13:$DX$13,"&lt;="&amp;$R$120,'Sch A. Input'!$I$13:$DX$13,"&lt;="&amp;$L$11))</f>
        <v>0</v>
      </c>
      <c r="K158" s="249">
        <f>IF(I158=0,0,SUMIFS('Sch A. Input'!I49:DX49,'Sch A. Input'!$I$14:$DX$14,"One-time",'Sch A. Input'!$I$13:$DX$13,"&lt;="&amp;$R$120,'Sch A. Input'!$I$13:$DX$13,"&lt;="&amp;$L$11))</f>
        <v>0</v>
      </c>
      <c r="L158" s="299">
        <f t="shared" si="47"/>
        <v>0</v>
      </c>
      <c r="M158" s="249">
        <f t="shared" si="48"/>
        <v>0</v>
      </c>
      <c r="N158" s="249">
        <f t="shared" si="49"/>
        <v>0</v>
      </c>
      <c r="O158" s="296">
        <f t="shared" si="50"/>
        <v>0</v>
      </c>
      <c r="P158" s="289">
        <f t="shared" si="51"/>
        <v>0</v>
      </c>
      <c r="Q158" s="295">
        <f t="shared" si="52"/>
        <v>0</v>
      </c>
      <c r="R158" s="252">
        <f t="shared" si="53"/>
        <v>0</v>
      </c>
      <c r="S158" s="256"/>
      <c r="T158" s="302">
        <f t="shared" si="54"/>
        <v>0</v>
      </c>
      <c r="U158" s="249">
        <f>IF(T158=0,0,SUMIFS('Sch A. Input'!I49:DX49,'Sch A. Input'!$I$14:$DX$14,"Recurring",'Sch A. Input'!$I$13:$DX$13,"&lt;="&amp;$L$11,'Sch A. Input'!$I$13:$DX$13,"&lt;="&amp;$AC$120,'Sch A. Input'!$I$13:$DX$13,"&gt;"&amp;$R$120))</f>
        <v>0</v>
      </c>
      <c r="V158" s="249">
        <f>IF(T158=0,0,SUMIFS('Sch A. Input'!I49:DX49,'Sch A. Input'!$I$14:$DX$14,"One-time",'Sch A. Input'!$I$13:$DX$13,"&lt;="&amp;$L$11,'Sch A. Input'!$I$13:$DX$13,"&lt;="&amp;$AC$120,'Sch A. Input'!$I$13:$DX$13,"&gt;"&amp;$R$120))</f>
        <v>0</v>
      </c>
      <c r="W158" s="299">
        <f t="shared" si="55"/>
        <v>0</v>
      </c>
      <c r="X158" s="249">
        <f t="shared" si="56"/>
        <v>0</v>
      </c>
      <c r="Y158" s="249">
        <f t="shared" si="57"/>
        <v>0</v>
      </c>
      <c r="Z158" s="296">
        <f t="shared" si="58"/>
        <v>0</v>
      </c>
      <c r="AA158" s="289">
        <f t="shared" si="59"/>
        <v>0</v>
      </c>
      <c r="AB158" s="295">
        <f t="shared" si="60"/>
        <v>0</v>
      </c>
      <c r="AC158" s="252">
        <f t="shared" si="61"/>
        <v>0</v>
      </c>
      <c r="AE158" s="302">
        <f t="shared" si="62"/>
        <v>0</v>
      </c>
      <c r="AF158" s="249">
        <f>IF(AE158=0,0,SUMIFS('Sch A. Input'!I49:DX49,'Sch A. Input'!$I$14:$DX$14,"Recurring",'Sch A. Input'!$I$13:$DX$13,"&lt;="&amp;$L$11,'Sch A. Input'!$I$13:$DX$13,"&lt;="&amp;$AN$120,'Sch A. Input'!$I$13:$DX$13,"&gt;"&amp;$AC$120))</f>
        <v>0</v>
      </c>
      <c r="AG158" s="249">
        <f>IF(AE158=0,0,SUMIFS('Sch A. Input'!I49:DX49,'Sch A. Input'!$I$14:$DX$14,"One-time",'Sch A. Input'!$I$13:$DX$13,"&lt;="&amp;L$11,'Sch A. Input'!$I$13:$DX$13,"&lt;="&amp;$AN$120,'Sch A. Input'!$I$13:$DX$13,"&gt;"&amp;$AC$120))</f>
        <v>0</v>
      </c>
      <c r="AH158" s="299">
        <f t="shared" si="63"/>
        <v>0</v>
      </c>
      <c r="AI158" s="249">
        <f t="shared" si="64"/>
        <v>0</v>
      </c>
      <c r="AJ158" s="249">
        <f t="shared" si="65"/>
        <v>0</v>
      </c>
      <c r="AK158" s="296">
        <f t="shared" si="66"/>
        <v>0</v>
      </c>
      <c r="AL158" s="289">
        <f t="shared" si="67"/>
        <v>0</v>
      </c>
      <c r="AM158" s="295">
        <f t="shared" si="68"/>
        <v>0</v>
      </c>
      <c r="AN158" s="252">
        <f t="shared" si="69"/>
        <v>0</v>
      </c>
      <c r="AT158" s="163"/>
      <c r="AU158" s="163"/>
      <c r="BK158" s="2"/>
      <c r="BL158" s="2"/>
      <c r="BM158" s="2"/>
      <c r="BN158" s="2"/>
      <c r="BO158" s="2"/>
      <c r="BP158" s="2"/>
      <c r="BQ158" s="2"/>
      <c r="BR158" s="2"/>
      <c r="BS158" s="2"/>
      <c r="BT158" s="2"/>
      <c r="BU158" s="2"/>
      <c r="BV158" s="2"/>
      <c r="CI158"/>
      <c r="CJ158"/>
      <c r="CK158"/>
      <c r="CL158"/>
      <c r="CM158"/>
      <c r="CN158"/>
      <c r="CO158"/>
      <c r="CP158"/>
      <c r="CQ158"/>
      <c r="CR158"/>
      <c r="CS158"/>
    </row>
    <row r="159" spans="2:97" x14ac:dyDescent="0.25">
      <c r="B159" s="70" t="str">
        <f t="shared" si="87"/>
        <v/>
      </c>
      <c r="C159" s="170" t="str">
        <f t="shared" si="87"/>
        <v/>
      </c>
      <c r="D159" s="283" t="str">
        <f t="shared" si="87"/>
        <v/>
      </c>
      <c r="E159" s="283">
        <f t="shared" si="87"/>
        <v>42917</v>
      </c>
      <c r="F159" s="283">
        <f t="shared" si="87"/>
        <v>0</v>
      </c>
      <c r="G159" s="284">
        <f t="shared" si="87"/>
        <v>0</v>
      </c>
      <c r="H159" s="288">
        <f t="shared" si="87"/>
        <v>0</v>
      </c>
      <c r="I159" s="98">
        <f t="shared" si="46"/>
        <v>0</v>
      </c>
      <c r="J159" s="249">
        <f>IF(I159=0,0,SUMIFS('Sch A. Input'!I50:DX50,'Sch A. Input'!$I$14:$DX$14,"Recurring",'Sch A. Input'!$I$13:$DX$13,"&lt;="&amp;$R$120,'Sch A. Input'!$I$13:$DX$13,"&lt;="&amp;$L$11))</f>
        <v>0</v>
      </c>
      <c r="K159" s="249">
        <f>IF(I159=0,0,SUMIFS('Sch A. Input'!I50:DX50,'Sch A. Input'!$I$14:$DX$14,"One-time",'Sch A. Input'!$I$13:$DX$13,"&lt;="&amp;$R$120,'Sch A. Input'!$I$13:$DX$13,"&lt;="&amp;$L$11))</f>
        <v>0</v>
      </c>
      <c r="L159" s="299">
        <f t="shared" si="47"/>
        <v>0</v>
      </c>
      <c r="M159" s="249">
        <f t="shared" si="48"/>
        <v>0</v>
      </c>
      <c r="N159" s="249">
        <f t="shared" si="49"/>
        <v>0</v>
      </c>
      <c r="O159" s="296">
        <f t="shared" si="50"/>
        <v>0</v>
      </c>
      <c r="P159" s="289">
        <f t="shared" si="51"/>
        <v>0</v>
      </c>
      <c r="Q159" s="295">
        <f t="shared" si="52"/>
        <v>0</v>
      </c>
      <c r="R159" s="252">
        <f t="shared" si="53"/>
        <v>0</v>
      </c>
      <c r="S159" s="256"/>
      <c r="T159" s="302">
        <f t="shared" si="54"/>
        <v>0</v>
      </c>
      <c r="U159" s="249">
        <f>IF(T159=0,0,SUMIFS('Sch A. Input'!I50:DX50,'Sch A. Input'!$I$14:$DX$14,"Recurring",'Sch A. Input'!$I$13:$DX$13,"&lt;="&amp;$L$11,'Sch A. Input'!$I$13:$DX$13,"&lt;="&amp;$AC$120,'Sch A. Input'!$I$13:$DX$13,"&gt;"&amp;$R$120))</f>
        <v>0</v>
      </c>
      <c r="V159" s="249">
        <f>IF(T159=0,0,SUMIFS('Sch A. Input'!I50:DX50,'Sch A. Input'!$I$14:$DX$14,"One-time",'Sch A. Input'!$I$13:$DX$13,"&lt;="&amp;$L$11,'Sch A. Input'!$I$13:$DX$13,"&lt;="&amp;$AC$120,'Sch A. Input'!$I$13:$DX$13,"&gt;"&amp;$R$120))</f>
        <v>0</v>
      </c>
      <c r="W159" s="299">
        <f t="shared" si="55"/>
        <v>0</v>
      </c>
      <c r="X159" s="249">
        <f t="shared" si="56"/>
        <v>0</v>
      </c>
      <c r="Y159" s="249">
        <f t="shared" si="57"/>
        <v>0</v>
      </c>
      <c r="Z159" s="296">
        <f t="shared" si="58"/>
        <v>0</v>
      </c>
      <c r="AA159" s="289">
        <f t="shared" si="59"/>
        <v>0</v>
      </c>
      <c r="AB159" s="295">
        <f t="shared" si="60"/>
        <v>0</v>
      </c>
      <c r="AC159" s="252">
        <f t="shared" si="61"/>
        <v>0</v>
      </c>
      <c r="AE159" s="302">
        <f t="shared" si="62"/>
        <v>0</v>
      </c>
      <c r="AF159" s="249">
        <f>IF(AE159=0,0,SUMIFS('Sch A. Input'!I50:DX50,'Sch A. Input'!$I$14:$DX$14,"Recurring",'Sch A. Input'!$I$13:$DX$13,"&lt;="&amp;$L$11,'Sch A. Input'!$I$13:$DX$13,"&lt;="&amp;$AN$120,'Sch A. Input'!$I$13:$DX$13,"&gt;"&amp;$AC$120))</f>
        <v>0</v>
      </c>
      <c r="AG159" s="249">
        <f>IF(AE159=0,0,SUMIFS('Sch A. Input'!I50:DX50,'Sch A. Input'!$I$14:$DX$14,"One-time",'Sch A. Input'!$I$13:$DX$13,"&lt;="&amp;L$11,'Sch A. Input'!$I$13:$DX$13,"&lt;="&amp;$AN$120,'Sch A. Input'!$I$13:$DX$13,"&gt;"&amp;$AC$120))</f>
        <v>0</v>
      </c>
      <c r="AH159" s="299">
        <f t="shared" si="63"/>
        <v>0</v>
      </c>
      <c r="AI159" s="249">
        <f t="shared" si="64"/>
        <v>0</v>
      </c>
      <c r="AJ159" s="249">
        <f t="shared" si="65"/>
        <v>0</v>
      </c>
      <c r="AK159" s="296">
        <f t="shared" si="66"/>
        <v>0</v>
      </c>
      <c r="AL159" s="289">
        <f t="shared" si="67"/>
        <v>0</v>
      </c>
      <c r="AM159" s="295">
        <f t="shared" si="68"/>
        <v>0</v>
      </c>
      <c r="AN159" s="252">
        <f t="shared" si="69"/>
        <v>0</v>
      </c>
      <c r="AT159" s="163"/>
      <c r="AU159" s="163"/>
      <c r="BK159" s="2"/>
      <c r="BL159" s="2"/>
      <c r="BM159" s="2"/>
      <c r="BN159" s="2"/>
      <c r="BO159" s="2"/>
      <c r="BP159" s="2"/>
      <c r="BQ159" s="2"/>
      <c r="BR159" s="2"/>
      <c r="BS159" s="2"/>
      <c r="BT159" s="2"/>
      <c r="BU159" s="2"/>
      <c r="BV159" s="2"/>
      <c r="CI159"/>
      <c r="CJ159"/>
      <c r="CK159"/>
      <c r="CL159"/>
      <c r="CM159"/>
      <c r="CN159"/>
      <c r="CO159"/>
      <c r="CP159"/>
      <c r="CQ159"/>
      <c r="CR159"/>
      <c r="CS159"/>
    </row>
    <row r="160" spans="2:97" x14ac:dyDescent="0.25">
      <c r="B160" s="70" t="str">
        <f t="shared" si="87"/>
        <v/>
      </c>
      <c r="C160" s="170" t="str">
        <f t="shared" si="87"/>
        <v/>
      </c>
      <c r="D160" s="283" t="str">
        <f t="shared" si="87"/>
        <v/>
      </c>
      <c r="E160" s="283">
        <f t="shared" si="87"/>
        <v>42917</v>
      </c>
      <c r="F160" s="283">
        <f t="shared" si="87"/>
        <v>0</v>
      </c>
      <c r="G160" s="284">
        <f t="shared" si="87"/>
        <v>0</v>
      </c>
      <c r="H160" s="288">
        <f t="shared" si="87"/>
        <v>0</v>
      </c>
      <c r="I160" s="98">
        <f t="shared" si="46"/>
        <v>0</v>
      </c>
      <c r="J160" s="249">
        <f>IF(I160=0,0,SUMIFS('Sch A. Input'!I51:DX51,'Sch A. Input'!$I$14:$DX$14,"Recurring",'Sch A. Input'!$I$13:$DX$13,"&lt;="&amp;$R$120,'Sch A. Input'!$I$13:$DX$13,"&lt;="&amp;$L$11))</f>
        <v>0</v>
      </c>
      <c r="K160" s="249">
        <f>IF(I160=0,0,SUMIFS('Sch A. Input'!I51:DX51,'Sch A. Input'!$I$14:$DX$14,"One-time",'Sch A. Input'!$I$13:$DX$13,"&lt;="&amp;$R$120,'Sch A. Input'!$I$13:$DX$13,"&lt;="&amp;$L$11))</f>
        <v>0</v>
      </c>
      <c r="L160" s="299">
        <f t="shared" si="47"/>
        <v>0</v>
      </c>
      <c r="M160" s="249">
        <f t="shared" si="48"/>
        <v>0</v>
      </c>
      <c r="N160" s="249">
        <f t="shared" si="49"/>
        <v>0</v>
      </c>
      <c r="O160" s="296">
        <f t="shared" si="50"/>
        <v>0</v>
      </c>
      <c r="P160" s="289">
        <f t="shared" si="51"/>
        <v>0</v>
      </c>
      <c r="Q160" s="295">
        <f t="shared" si="52"/>
        <v>0</v>
      </c>
      <c r="R160" s="252">
        <f t="shared" si="53"/>
        <v>0</v>
      </c>
      <c r="S160" s="256"/>
      <c r="T160" s="302">
        <f t="shared" si="54"/>
        <v>0</v>
      </c>
      <c r="U160" s="249">
        <f>IF(T160=0,0,SUMIFS('Sch A. Input'!I51:DX51,'Sch A. Input'!$I$14:$DX$14,"Recurring",'Sch A. Input'!$I$13:$DX$13,"&lt;="&amp;$L$11,'Sch A. Input'!$I$13:$DX$13,"&lt;="&amp;$AC$120,'Sch A. Input'!$I$13:$DX$13,"&gt;"&amp;$R$120))</f>
        <v>0</v>
      </c>
      <c r="V160" s="249">
        <f>IF(T160=0,0,SUMIFS('Sch A. Input'!I51:DX51,'Sch A. Input'!$I$14:$DX$14,"One-time",'Sch A. Input'!$I$13:$DX$13,"&lt;="&amp;$L$11,'Sch A. Input'!$I$13:$DX$13,"&lt;="&amp;$AC$120,'Sch A. Input'!$I$13:$DX$13,"&gt;"&amp;$R$120))</f>
        <v>0</v>
      </c>
      <c r="W160" s="299">
        <f t="shared" si="55"/>
        <v>0</v>
      </c>
      <c r="X160" s="249">
        <f t="shared" si="56"/>
        <v>0</v>
      </c>
      <c r="Y160" s="249">
        <f t="shared" si="57"/>
        <v>0</v>
      </c>
      <c r="Z160" s="296">
        <f t="shared" si="58"/>
        <v>0</v>
      </c>
      <c r="AA160" s="289">
        <f t="shared" si="59"/>
        <v>0</v>
      </c>
      <c r="AB160" s="295">
        <f t="shared" si="60"/>
        <v>0</v>
      </c>
      <c r="AC160" s="252">
        <f t="shared" si="61"/>
        <v>0</v>
      </c>
      <c r="AE160" s="302">
        <f t="shared" si="62"/>
        <v>0</v>
      </c>
      <c r="AF160" s="249">
        <f>IF(AE160=0,0,SUMIFS('Sch A. Input'!I51:DX51,'Sch A. Input'!$I$14:$DX$14,"Recurring",'Sch A. Input'!$I$13:$DX$13,"&lt;="&amp;$L$11,'Sch A. Input'!$I$13:$DX$13,"&lt;="&amp;$AN$120,'Sch A. Input'!$I$13:$DX$13,"&gt;"&amp;$AC$120))</f>
        <v>0</v>
      </c>
      <c r="AG160" s="249">
        <f>IF(AE160=0,0,SUMIFS('Sch A. Input'!I51:DX51,'Sch A. Input'!$I$14:$DX$14,"One-time",'Sch A. Input'!$I$13:$DX$13,"&lt;="&amp;L$11,'Sch A. Input'!$I$13:$DX$13,"&lt;="&amp;$AN$120,'Sch A. Input'!$I$13:$DX$13,"&gt;"&amp;$AC$120))</f>
        <v>0</v>
      </c>
      <c r="AH160" s="299">
        <f t="shared" si="63"/>
        <v>0</v>
      </c>
      <c r="AI160" s="249">
        <f t="shared" si="64"/>
        <v>0</v>
      </c>
      <c r="AJ160" s="249">
        <f t="shared" si="65"/>
        <v>0</v>
      </c>
      <c r="AK160" s="296">
        <f t="shared" si="66"/>
        <v>0</v>
      </c>
      <c r="AL160" s="289">
        <f t="shared" si="67"/>
        <v>0</v>
      </c>
      <c r="AM160" s="295">
        <f t="shared" si="68"/>
        <v>0</v>
      </c>
      <c r="AN160" s="252">
        <f t="shared" si="69"/>
        <v>0</v>
      </c>
      <c r="AT160" s="163"/>
      <c r="AU160" s="163"/>
      <c r="BK160" s="2"/>
      <c r="BL160" s="2"/>
      <c r="BM160" s="2"/>
      <c r="BN160" s="2"/>
      <c r="BO160" s="2"/>
      <c r="BP160" s="2"/>
      <c r="BQ160" s="2"/>
      <c r="BR160" s="2"/>
      <c r="BS160" s="2"/>
      <c r="BT160" s="2"/>
      <c r="BU160" s="2"/>
      <c r="BV160" s="2"/>
      <c r="CI160"/>
      <c r="CJ160"/>
      <c r="CK160"/>
      <c r="CL160"/>
      <c r="CM160"/>
      <c r="CN160"/>
      <c r="CO160"/>
      <c r="CP160"/>
      <c r="CQ160"/>
      <c r="CR160"/>
      <c r="CS160"/>
    </row>
    <row r="161" spans="2:97" x14ac:dyDescent="0.25">
      <c r="B161" s="70" t="str">
        <f t="shared" si="87"/>
        <v/>
      </c>
      <c r="C161" s="170" t="str">
        <f t="shared" si="87"/>
        <v/>
      </c>
      <c r="D161" s="283" t="str">
        <f t="shared" si="87"/>
        <v/>
      </c>
      <c r="E161" s="283">
        <f t="shared" si="87"/>
        <v>42917</v>
      </c>
      <c r="F161" s="283">
        <f t="shared" si="87"/>
        <v>0</v>
      </c>
      <c r="G161" s="284">
        <f t="shared" si="87"/>
        <v>0</v>
      </c>
      <c r="H161" s="288">
        <f t="shared" si="87"/>
        <v>0</v>
      </c>
      <c r="I161" s="98">
        <f t="shared" si="46"/>
        <v>0</v>
      </c>
      <c r="J161" s="249">
        <f>IF(I161=0,0,SUMIFS('Sch A. Input'!I52:DX52,'Sch A. Input'!$I$14:$DX$14,"Recurring",'Sch A. Input'!$I$13:$DX$13,"&lt;="&amp;$R$120,'Sch A. Input'!$I$13:$DX$13,"&lt;="&amp;$L$11))</f>
        <v>0</v>
      </c>
      <c r="K161" s="249">
        <f>IF(I161=0,0,SUMIFS('Sch A. Input'!I52:DX52,'Sch A. Input'!$I$14:$DX$14,"One-time",'Sch A. Input'!$I$13:$DX$13,"&lt;="&amp;$R$120,'Sch A. Input'!$I$13:$DX$13,"&lt;="&amp;$L$11))</f>
        <v>0</v>
      </c>
      <c r="L161" s="299">
        <f t="shared" si="47"/>
        <v>0</v>
      </c>
      <c r="M161" s="249">
        <f t="shared" si="48"/>
        <v>0</v>
      </c>
      <c r="N161" s="249">
        <f t="shared" si="49"/>
        <v>0</v>
      </c>
      <c r="O161" s="296">
        <f t="shared" si="50"/>
        <v>0</v>
      </c>
      <c r="P161" s="289">
        <f t="shared" si="51"/>
        <v>0</v>
      </c>
      <c r="Q161" s="295">
        <f t="shared" si="52"/>
        <v>0</v>
      </c>
      <c r="R161" s="252">
        <f t="shared" si="53"/>
        <v>0</v>
      </c>
      <c r="S161" s="256"/>
      <c r="T161" s="302">
        <f t="shared" si="54"/>
        <v>0</v>
      </c>
      <c r="U161" s="249">
        <f>IF(T161=0,0,SUMIFS('Sch A. Input'!I52:DX52,'Sch A. Input'!$I$14:$DX$14,"Recurring",'Sch A. Input'!$I$13:$DX$13,"&lt;="&amp;$L$11,'Sch A. Input'!$I$13:$DX$13,"&lt;="&amp;$AC$120,'Sch A. Input'!$I$13:$DX$13,"&gt;"&amp;$R$120))</f>
        <v>0</v>
      </c>
      <c r="V161" s="249">
        <f>IF(T161=0,0,SUMIFS('Sch A. Input'!I52:DX52,'Sch A. Input'!$I$14:$DX$14,"One-time",'Sch A. Input'!$I$13:$DX$13,"&lt;="&amp;$L$11,'Sch A. Input'!$I$13:$DX$13,"&lt;="&amp;$AC$120,'Sch A. Input'!$I$13:$DX$13,"&gt;"&amp;$R$120))</f>
        <v>0</v>
      </c>
      <c r="W161" s="299">
        <f t="shared" si="55"/>
        <v>0</v>
      </c>
      <c r="X161" s="249">
        <f t="shared" si="56"/>
        <v>0</v>
      </c>
      <c r="Y161" s="249">
        <f t="shared" si="57"/>
        <v>0</v>
      </c>
      <c r="Z161" s="296">
        <f t="shared" si="58"/>
        <v>0</v>
      </c>
      <c r="AA161" s="289">
        <f t="shared" si="59"/>
        <v>0</v>
      </c>
      <c r="AB161" s="295">
        <f t="shared" si="60"/>
        <v>0</v>
      </c>
      <c r="AC161" s="252">
        <f t="shared" si="61"/>
        <v>0</v>
      </c>
      <c r="AE161" s="302">
        <f t="shared" si="62"/>
        <v>0</v>
      </c>
      <c r="AF161" s="249">
        <f>IF(AE161=0,0,SUMIFS('Sch A. Input'!I52:DX52,'Sch A. Input'!$I$14:$DX$14,"Recurring",'Sch A. Input'!$I$13:$DX$13,"&lt;="&amp;$L$11,'Sch A. Input'!$I$13:$DX$13,"&lt;="&amp;$AN$120,'Sch A. Input'!$I$13:$DX$13,"&gt;"&amp;$AC$120))</f>
        <v>0</v>
      </c>
      <c r="AG161" s="249">
        <f>IF(AE161=0,0,SUMIFS('Sch A. Input'!I52:DX52,'Sch A. Input'!$I$14:$DX$14,"One-time",'Sch A. Input'!$I$13:$DX$13,"&lt;="&amp;L$11,'Sch A. Input'!$I$13:$DX$13,"&lt;="&amp;$AN$120,'Sch A. Input'!$I$13:$DX$13,"&gt;"&amp;$AC$120))</f>
        <v>0</v>
      </c>
      <c r="AH161" s="299">
        <f t="shared" si="63"/>
        <v>0</v>
      </c>
      <c r="AI161" s="249">
        <f t="shared" si="64"/>
        <v>0</v>
      </c>
      <c r="AJ161" s="249">
        <f t="shared" si="65"/>
        <v>0</v>
      </c>
      <c r="AK161" s="296">
        <f t="shared" si="66"/>
        <v>0</v>
      </c>
      <c r="AL161" s="289">
        <f t="shared" si="67"/>
        <v>0</v>
      </c>
      <c r="AM161" s="295">
        <f t="shared" si="68"/>
        <v>0</v>
      </c>
      <c r="AN161" s="252">
        <f t="shared" si="69"/>
        <v>0</v>
      </c>
      <c r="AT161" s="163"/>
      <c r="AU161" s="163"/>
      <c r="BK161" s="2"/>
      <c r="BL161" s="2"/>
      <c r="BM161" s="2"/>
      <c r="BN161" s="2"/>
      <c r="BO161" s="2"/>
      <c r="BP161" s="2"/>
      <c r="BQ161" s="2"/>
      <c r="BR161" s="2"/>
      <c r="BS161" s="2"/>
      <c r="BT161" s="2"/>
      <c r="BU161" s="2"/>
      <c r="BV161" s="2"/>
      <c r="CI161"/>
      <c r="CJ161"/>
      <c r="CK161"/>
      <c r="CL161"/>
      <c r="CM161"/>
      <c r="CN161"/>
      <c r="CO161"/>
      <c r="CP161"/>
      <c r="CQ161"/>
      <c r="CR161"/>
      <c r="CS161"/>
    </row>
    <row r="162" spans="2:97" x14ac:dyDescent="0.25">
      <c r="B162" s="70" t="str">
        <f t="shared" si="87"/>
        <v/>
      </c>
      <c r="C162" s="170" t="str">
        <f t="shared" si="87"/>
        <v/>
      </c>
      <c r="D162" s="283" t="str">
        <f t="shared" si="87"/>
        <v/>
      </c>
      <c r="E162" s="283">
        <f t="shared" si="87"/>
        <v>42917</v>
      </c>
      <c r="F162" s="283">
        <f t="shared" si="87"/>
        <v>0</v>
      </c>
      <c r="G162" s="284">
        <f t="shared" si="87"/>
        <v>0</v>
      </c>
      <c r="H162" s="288">
        <f t="shared" si="87"/>
        <v>0</v>
      </c>
      <c r="I162" s="98">
        <f t="shared" si="46"/>
        <v>0</v>
      </c>
      <c r="J162" s="249">
        <f>IF(I162=0,0,SUMIFS('Sch A. Input'!I53:DX53,'Sch A. Input'!$I$14:$DX$14,"Recurring",'Sch A. Input'!$I$13:$DX$13,"&lt;="&amp;$R$120,'Sch A. Input'!$I$13:$DX$13,"&lt;="&amp;$L$11))</f>
        <v>0</v>
      </c>
      <c r="K162" s="249">
        <f>IF(I162=0,0,SUMIFS('Sch A. Input'!I53:DX53,'Sch A. Input'!$I$14:$DX$14,"One-time",'Sch A. Input'!$I$13:$DX$13,"&lt;="&amp;$R$120,'Sch A. Input'!$I$13:$DX$13,"&lt;="&amp;$L$11))</f>
        <v>0</v>
      </c>
      <c r="L162" s="299">
        <f t="shared" si="47"/>
        <v>0</v>
      </c>
      <c r="M162" s="249">
        <f t="shared" si="48"/>
        <v>0</v>
      </c>
      <c r="N162" s="249">
        <f t="shared" si="49"/>
        <v>0</v>
      </c>
      <c r="O162" s="296">
        <f t="shared" si="50"/>
        <v>0</v>
      </c>
      <c r="P162" s="289">
        <f t="shared" si="51"/>
        <v>0</v>
      </c>
      <c r="Q162" s="295">
        <f t="shared" si="52"/>
        <v>0</v>
      </c>
      <c r="R162" s="252">
        <f t="shared" si="53"/>
        <v>0</v>
      </c>
      <c r="S162" s="256"/>
      <c r="T162" s="302">
        <f t="shared" si="54"/>
        <v>0</v>
      </c>
      <c r="U162" s="249">
        <f>IF(T162=0,0,SUMIFS('Sch A. Input'!I53:DX53,'Sch A. Input'!$I$14:$DX$14,"Recurring",'Sch A. Input'!$I$13:$DX$13,"&lt;="&amp;$L$11,'Sch A. Input'!$I$13:$DX$13,"&lt;="&amp;$AC$120,'Sch A. Input'!$I$13:$DX$13,"&gt;"&amp;$R$120))</f>
        <v>0</v>
      </c>
      <c r="V162" s="249">
        <f>IF(T162=0,0,SUMIFS('Sch A. Input'!I53:DX53,'Sch A. Input'!$I$14:$DX$14,"One-time",'Sch A. Input'!$I$13:$DX$13,"&lt;="&amp;$L$11,'Sch A. Input'!$I$13:$DX$13,"&lt;="&amp;$AC$120,'Sch A. Input'!$I$13:$DX$13,"&gt;"&amp;$R$120))</f>
        <v>0</v>
      </c>
      <c r="W162" s="299">
        <f t="shared" si="55"/>
        <v>0</v>
      </c>
      <c r="X162" s="249">
        <f t="shared" si="56"/>
        <v>0</v>
      </c>
      <c r="Y162" s="249">
        <f t="shared" si="57"/>
        <v>0</v>
      </c>
      <c r="Z162" s="296">
        <f t="shared" si="58"/>
        <v>0</v>
      </c>
      <c r="AA162" s="289">
        <f t="shared" si="59"/>
        <v>0</v>
      </c>
      <c r="AB162" s="295">
        <f t="shared" si="60"/>
        <v>0</v>
      </c>
      <c r="AC162" s="252">
        <f t="shared" si="61"/>
        <v>0</v>
      </c>
      <c r="AE162" s="302">
        <f t="shared" si="62"/>
        <v>0</v>
      </c>
      <c r="AF162" s="249">
        <f>IF(AE162=0,0,SUMIFS('Sch A. Input'!I53:DX53,'Sch A. Input'!$I$14:$DX$14,"Recurring",'Sch A. Input'!$I$13:$DX$13,"&lt;="&amp;$L$11,'Sch A. Input'!$I$13:$DX$13,"&lt;="&amp;$AN$120,'Sch A. Input'!$I$13:$DX$13,"&gt;"&amp;$AC$120))</f>
        <v>0</v>
      </c>
      <c r="AG162" s="249">
        <f>IF(AE162=0,0,SUMIFS('Sch A. Input'!I53:DX53,'Sch A. Input'!$I$14:$DX$14,"One-time",'Sch A. Input'!$I$13:$DX$13,"&lt;="&amp;L$11,'Sch A. Input'!$I$13:$DX$13,"&lt;="&amp;$AN$120,'Sch A. Input'!$I$13:$DX$13,"&gt;"&amp;$AC$120))</f>
        <v>0</v>
      </c>
      <c r="AH162" s="299">
        <f t="shared" si="63"/>
        <v>0</v>
      </c>
      <c r="AI162" s="249">
        <f t="shared" si="64"/>
        <v>0</v>
      </c>
      <c r="AJ162" s="249">
        <f t="shared" si="65"/>
        <v>0</v>
      </c>
      <c r="AK162" s="296">
        <f t="shared" si="66"/>
        <v>0</v>
      </c>
      <c r="AL162" s="289">
        <f t="shared" si="67"/>
        <v>0</v>
      </c>
      <c r="AM162" s="295">
        <f t="shared" si="68"/>
        <v>0</v>
      </c>
      <c r="AN162" s="252">
        <f t="shared" si="69"/>
        <v>0</v>
      </c>
      <c r="AT162" s="163"/>
      <c r="AU162" s="163"/>
      <c r="BK162" s="2"/>
      <c r="BL162" s="2"/>
      <c r="BM162" s="2"/>
      <c r="BN162" s="2"/>
      <c r="BO162" s="2"/>
      <c r="BP162" s="2"/>
      <c r="BQ162" s="2"/>
      <c r="BR162" s="2"/>
      <c r="BS162" s="2"/>
      <c r="BT162" s="2"/>
      <c r="BU162" s="2"/>
      <c r="BV162" s="2"/>
      <c r="CI162"/>
      <c r="CJ162"/>
      <c r="CK162"/>
      <c r="CL162"/>
      <c r="CM162"/>
      <c r="CN162"/>
      <c r="CO162"/>
      <c r="CP162"/>
      <c r="CQ162"/>
      <c r="CR162"/>
      <c r="CS162"/>
    </row>
    <row r="163" spans="2:97" x14ac:dyDescent="0.25">
      <c r="B163" s="70" t="str">
        <f t="shared" ref="B163:H182" si="88">B56</f>
        <v/>
      </c>
      <c r="C163" s="170" t="str">
        <f t="shared" si="88"/>
        <v/>
      </c>
      <c r="D163" s="283" t="str">
        <f t="shared" si="88"/>
        <v/>
      </c>
      <c r="E163" s="283">
        <f t="shared" si="88"/>
        <v>42917</v>
      </c>
      <c r="F163" s="283">
        <f t="shared" si="88"/>
        <v>0</v>
      </c>
      <c r="G163" s="284">
        <f t="shared" si="88"/>
        <v>0</v>
      </c>
      <c r="H163" s="288">
        <f t="shared" si="88"/>
        <v>0</v>
      </c>
      <c r="I163" s="98">
        <f t="shared" si="46"/>
        <v>0</v>
      </c>
      <c r="J163" s="249">
        <f>IF(I163=0,0,SUMIFS('Sch A. Input'!I54:DX54,'Sch A. Input'!$I$14:$DX$14,"Recurring",'Sch A. Input'!$I$13:$DX$13,"&lt;="&amp;$R$120,'Sch A. Input'!$I$13:$DX$13,"&lt;="&amp;$L$11))</f>
        <v>0</v>
      </c>
      <c r="K163" s="249">
        <f>IF(I163=0,0,SUMIFS('Sch A. Input'!I54:DX54,'Sch A. Input'!$I$14:$DX$14,"One-time",'Sch A. Input'!$I$13:$DX$13,"&lt;="&amp;$R$120,'Sch A. Input'!$I$13:$DX$13,"&lt;="&amp;$L$11))</f>
        <v>0</v>
      </c>
      <c r="L163" s="299">
        <f t="shared" si="47"/>
        <v>0</v>
      </c>
      <c r="M163" s="249">
        <f t="shared" si="48"/>
        <v>0</v>
      </c>
      <c r="N163" s="249">
        <f t="shared" si="49"/>
        <v>0</v>
      </c>
      <c r="O163" s="296">
        <f t="shared" si="50"/>
        <v>0</v>
      </c>
      <c r="P163" s="289">
        <f t="shared" si="51"/>
        <v>0</v>
      </c>
      <c r="Q163" s="295">
        <f t="shared" si="52"/>
        <v>0</v>
      </c>
      <c r="R163" s="252">
        <f t="shared" si="53"/>
        <v>0</v>
      </c>
      <c r="S163" s="256"/>
      <c r="T163" s="302">
        <f t="shared" si="54"/>
        <v>0</v>
      </c>
      <c r="U163" s="249">
        <f>IF(T163=0,0,SUMIFS('Sch A. Input'!I54:DX54,'Sch A. Input'!$I$14:$DX$14,"Recurring",'Sch A. Input'!$I$13:$DX$13,"&lt;="&amp;$L$11,'Sch A. Input'!$I$13:$DX$13,"&lt;="&amp;$AC$120,'Sch A. Input'!$I$13:$DX$13,"&gt;"&amp;$R$120))</f>
        <v>0</v>
      </c>
      <c r="V163" s="249">
        <f>IF(T163=0,0,SUMIFS('Sch A. Input'!I54:DX54,'Sch A. Input'!$I$14:$DX$14,"One-time",'Sch A. Input'!$I$13:$DX$13,"&lt;="&amp;$L$11,'Sch A. Input'!$I$13:$DX$13,"&lt;="&amp;$AC$120,'Sch A. Input'!$I$13:$DX$13,"&gt;"&amp;$R$120))</f>
        <v>0</v>
      </c>
      <c r="W163" s="299">
        <f t="shared" si="55"/>
        <v>0</v>
      </c>
      <c r="X163" s="249">
        <f t="shared" si="56"/>
        <v>0</v>
      </c>
      <c r="Y163" s="249">
        <f t="shared" si="57"/>
        <v>0</v>
      </c>
      <c r="Z163" s="296">
        <f t="shared" si="58"/>
        <v>0</v>
      </c>
      <c r="AA163" s="289">
        <f t="shared" si="59"/>
        <v>0</v>
      </c>
      <c r="AB163" s="295">
        <f t="shared" si="60"/>
        <v>0</v>
      </c>
      <c r="AC163" s="252">
        <f t="shared" si="61"/>
        <v>0</v>
      </c>
      <c r="AE163" s="302">
        <f t="shared" si="62"/>
        <v>0</v>
      </c>
      <c r="AF163" s="249">
        <f>IF(AE163=0,0,SUMIFS('Sch A. Input'!I54:DX54,'Sch A. Input'!$I$14:$DX$14,"Recurring",'Sch A. Input'!$I$13:$DX$13,"&lt;="&amp;$L$11,'Sch A. Input'!$I$13:$DX$13,"&lt;="&amp;$AN$120,'Sch A. Input'!$I$13:$DX$13,"&gt;"&amp;$AC$120))</f>
        <v>0</v>
      </c>
      <c r="AG163" s="249">
        <f>IF(AE163=0,0,SUMIFS('Sch A. Input'!I54:DX54,'Sch A. Input'!$I$14:$DX$14,"One-time",'Sch A. Input'!$I$13:$DX$13,"&lt;="&amp;L$11,'Sch A. Input'!$I$13:$DX$13,"&lt;="&amp;$AN$120,'Sch A. Input'!$I$13:$DX$13,"&gt;"&amp;$AC$120))</f>
        <v>0</v>
      </c>
      <c r="AH163" s="299">
        <f t="shared" si="63"/>
        <v>0</v>
      </c>
      <c r="AI163" s="249">
        <f t="shared" si="64"/>
        <v>0</v>
      </c>
      <c r="AJ163" s="249">
        <f t="shared" si="65"/>
        <v>0</v>
      </c>
      <c r="AK163" s="296">
        <f t="shared" si="66"/>
        <v>0</v>
      </c>
      <c r="AL163" s="289">
        <f t="shared" si="67"/>
        <v>0</v>
      </c>
      <c r="AM163" s="295">
        <f t="shared" si="68"/>
        <v>0</v>
      </c>
      <c r="AN163" s="252">
        <f t="shared" si="69"/>
        <v>0</v>
      </c>
      <c r="AT163" s="163"/>
      <c r="AU163" s="163"/>
      <c r="BK163" s="2"/>
      <c r="BL163" s="2"/>
      <c r="BM163" s="2"/>
      <c r="BN163" s="2"/>
      <c r="BO163" s="2"/>
      <c r="BP163" s="2"/>
      <c r="BQ163" s="2"/>
      <c r="BR163" s="2"/>
      <c r="BS163" s="2"/>
      <c r="BT163" s="2"/>
      <c r="BU163" s="2"/>
      <c r="BV163" s="2"/>
      <c r="CI163"/>
      <c r="CJ163"/>
      <c r="CK163"/>
      <c r="CL163"/>
      <c r="CM163"/>
      <c r="CN163"/>
      <c r="CO163"/>
      <c r="CP163"/>
      <c r="CQ163"/>
      <c r="CR163"/>
      <c r="CS163"/>
    </row>
    <row r="164" spans="2:97" x14ac:dyDescent="0.25">
      <c r="B164" s="70" t="str">
        <f t="shared" si="88"/>
        <v/>
      </c>
      <c r="C164" s="170" t="str">
        <f t="shared" si="88"/>
        <v/>
      </c>
      <c r="D164" s="283" t="str">
        <f t="shared" si="88"/>
        <v/>
      </c>
      <c r="E164" s="283">
        <f t="shared" si="88"/>
        <v>42917</v>
      </c>
      <c r="F164" s="283">
        <f t="shared" si="88"/>
        <v>0</v>
      </c>
      <c r="G164" s="284">
        <f t="shared" si="88"/>
        <v>0</v>
      </c>
      <c r="H164" s="288">
        <f t="shared" si="88"/>
        <v>0</v>
      </c>
      <c r="I164" s="98">
        <f t="shared" si="46"/>
        <v>0</v>
      </c>
      <c r="J164" s="249">
        <f>IF(I164=0,0,SUMIFS('Sch A. Input'!I55:DX55,'Sch A. Input'!$I$14:$DX$14,"Recurring",'Sch A. Input'!$I$13:$DX$13,"&lt;="&amp;$R$120,'Sch A. Input'!$I$13:$DX$13,"&lt;="&amp;$L$11))</f>
        <v>0</v>
      </c>
      <c r="K164" s="249">
        <f>IF(I164=0,0,SUMIFS('Sch A. Input'!I55:DX55,'Sch A. Input'!$I$14:$DX$14,"One-time",'Sch A. Input'!$I$13:$DX$13,"&lt;="&amp;$R$120,'Sch A. Input'!$I$13:$DX$13,"&lt;="&amp;$L$11))</f>
        <v>0</v>
      </c>
      <c r="L164" s="299">
        <f t="shared" si="47"/>
        <v>0</v>
      </c>
      <c r="M164" s="249">
        <f t="shared" si="48"/>
        <v>0</v>
      </c>
      <c r="N164" s="249">
        <f t="shared" si="49"/>
        <v>0</v>
      </c>
      <c r="O164" s="296">
        <f t="shared" si="50"/>
        <v>0</v>
      </c>
      <c r="P164" s="289">
        <f t="shared" si="51"/>
        <v>0</v>
      </c>
      <c r="Q164" s="295">
        <f t="shared" si="52"/>
        <v>0</v>
      </c>
      <c r="R164" s="252">
        <f t="shared" si="53"/>
        <v>0</v>
      </c>
      <c r="S164" s="256"/>
      <c r="T164" s="302">
        <f t="shared" si="54"/>
        <v>0</v>
      </c>
      <c r="U164" s="249">
        <f>IF(T164=0,0,SUMIFS('Sch A. Input'!I55:DX55,'Sch A. Input'!$I$14:$DX$14,"Recurring",'Sch A. Input'!$I$13:$DX$13,"&lt;="&amp;$L$11,'Sch A. Input'!$I$13:$DX$13,"&lt;="&amp;$AC$120,'Sch A. Input'!$I$13:$DX$13,"&gt;"&amp;$R$120))</f>
        <v>0</v>
      </c>
      <c r="V164" s="249">
        <f>IF(T164=0,0,SUMIFS('Sch A. Input'!I55:DX55,'Sch A. Input'!$I$14:$DX$14,"One-time",'Sch A. Input'!$I$13:$DX$13,"&lt;="&amp;$L$11,'Sch A. Input'!$I$13:$DX$13,"&lt;="&amp;$AC$120,'Sch A. Input'!$I$13:$DX$13,"&gt;"&amp;$R$120))</f>
        <v>0</v>
      </c>
      <c r="W164" s="299">
        <f t="shared" si="55"/>
        <v>0</v>
      </c>
      <c r="X164" s="249">
        <f t="shared" si="56"/>
        <v>0</v>
      </c>
      <c r="Y164" s="249">
        <f t="shared" si="57"/>
        <v>0</v>
      </c>
      <c r="Z164" s="296">
        <f t="shared" si="58"/>
        <v>0</v>
      </c>
      <c r="AA164" s="289">
        <f t="shared" si="59"/>
        <v>0</v>
      </c>
      <c r="AB164" s="295">
        <f t="shared" si="60"/>
        <v>0</v>
      </c>
      <c r="AC164" s="252">
        <f t="shared" si="61"/>
        <v>0</v>
      </c>
      <c r="AE164" s="302">
        <f t="shared" si="62"/>
        <v>0</v>
      </c>
      <c r="AF164" s="249">
        <f>IF(AE164=0,0,SUMIFS('Sch A. Input'!I55:DX55,'Sch A. Input'!$I$14:$DX$14,"Recurring",'Sch A. Input'!$I$13:$DX$13,"&lt;="&amp;$L$11,'Sch A. Input'!$I$13:$DX$13,"&lt;="&amp;$AN$120,'Sch A. Input'!$I$13:$DX$13,"&gt;"&amp;$AC$120))</f>
        <v>0</v>
      </c>
      <c r="AG164" s="249">
        <f>IF(AE164=0,0,SUMIFS('Sch A. Input'!I55:DX55,'Sch A. Input'!$I$14:$DX$14,"One-time",'Sch A. Input'!$I$13:$DX$13,"&lt;="&amp;L$11,'Sch A. Input'!$I$13:$DX$13,"&lt;="&amp;$AN$120,'Sch A. Input'!$I$13:$DX$13,"&gt;"&amp;$AC$120))</f>
        <v>0</v>
      </c>
      <c r="AH164" s="299">
        <f t="shared" si="63"/>
        <v>0</v>
      </c>
      <c r="AI164" s="249">
        <f t="shared" si="64"/>
        <v>0</v>
      </c>
      <c r="AJ164" s="249">
        <f t="shared" si="65"/>
        <v>0</v>
      </c>
      <c r="AK164" s="296">
        <f t="shared" si="66"/>
        <v>0</v>
      </c>
      <c r="AL164" s="289">
        <f t="shared" si="67"/>
        <v>0</v>
      </c>
      <c r="AM164" s="295">
        <f t="shared" si="68"/>
        <v>0</v>
      </c>
      <c r="AN164" s="252">
        <f t="shared" si="69"/>
        <v>0</v>
      </c>
      <c r="AT164" s="163"/>
      <c r="AU164" s="163"/>
      <c r="BK164" s="2"/>
      <c r="BL164" s="2"/>
      <c r="BM164" s="2"/>
      <c r="BN164" s="2"/>
      <c r="BO164" s="2"/>
      <c r="BP164" s="2"/>
      <c r="BQ164" s="2"/>
      <c r="BR164" s="2"/>
      <c r="BS164" s="2"/>
      <c r="BT164" s="2"/>
      <c r="BU164" s="2"/>
      <c r="BV164" s="2"/>
      <c r="CI164"/>
      <c r="CJ164"/>
      <c r="CK164"/>
      <c r="CL164"/>
      <c r="CM164"/>
      <c r="CN164"/>
      <c r="CO164"/>
      <c r="CP164"/>
      <c r="CQ164"/>
      <c r="CR164"/>
      <c r="CS164"/>
    </row>
    <row r="165" spans="2:97" x14ac:dyDescent="0.25">
      <c r="B165" s="70" t="str">
        <f t="shared" si="88"/>
        <v/>
      </c>
      <c r="C165" s="170" t="str">
        <f t="shared" si="88"/>
        <v/>
      </c>
      <c r="D165" s="283" t="str">
        <f t="shared" si="88"/>
        <v/>
      </c>
      <c r="E165" s="283">
        <f t="shared" si="88"/>
        <v>42917</v>
      </c>
      <c r="F165" s="283">
        <f t="shared" si="88"/>
        <v>0</v>
      </c>
      <c r="G165" s="284">
        <f t="shared" si="88"/>
        <v>0</v>
      </c>
      <c r="H165" s="288">
        <f t="shared" si="88"/>
        <v>0</v>
      </c>
      <c r="I165" s="98">
        <f t="shared" si="46"/>
        <v>0</v>
      </c>
      <c r="J165" s="249">
        <f>IF(I165=0,0,SUMIFS('Sch A. Input'!I56:DX56,'Sch A. Input'!$I$14:$DX$14,"Recurring",'Sch A. Input'!$I$13:$DX$13,"&lt;="&amp;$R$120,'Sch A. Input'!$I$13:$DX$13,"&lt;="&amp;$L$11))</f>
        <v>0</v>
      </c>
      <c r="K165" s="249">
        <f>IF(I165=0,0,SUMIFS('Sch A. Input'!I56:DX56,'Sch A. Input'!$I$14:$DX$14,"One-time",'Sch A. Input'!$I$13:$DX$13,"&lt;="&amp;$R$120,'Sch A. Input'!$I$13:$DX$13,"&lt;="&amp;$L$11))</f>
        <v>0</v>
      </c>
      <c r="L165" s="299">
        <f t="shared" si="47"/>
        <v>0</v>
      </c>
      <c r="M165" s="249">
        <f t="shared" si="48"/>
        <v>0</v>
      </c>
      <c r="N165" s="249">
        <f t="shared" si="49"/>
        <v>0</v>
      </c>
      <c r="O165" s="296">
        <f t="shared" si="50"/>
        <v>0</v>
      </c>
      <c r="P165" s="289">
        <f t="shared" si="51"/>
        <v>0</v>
      </c>
      <c r="Q165" s="295">
        <f t="shared" si="52"/>
        <v>0</v>
      </c>
      <c r="R165" s="252">
        <f t="shared" si="53"/>
        <v>0</v>
      </c>
      <c r="S165" s="256"/>
      <c r="T165" s="302">
        <f t="shared" si="54"/>
        <v>0</v>
      </c>
      <c r="U165" s="249">
        <f>IF(T165=0,0,SUMIFS('Sch A. Input'!I56:DX56,'Sch A. Input'!$I$14:$DX$14,"Recurring",'Sch A. Input'!$I$13:$DX$13,"&lt;="&amp;$L$11,'Sch A. Input'!$I$13:$DX$13,"&lt;="&amp;$AC$120,'Sch A. Input'!$I$13:$DX$13,"&gt;"&amp;$R$120))</f>
        <v>0</v>
      </c>
      <c r="V165" s="249">
        <f>IF(T165=0,0,SUMIFS('Sch A. Input'!I56:DX56,'Sch A. Input'!$I$14:$DX$14,"One-time",'Sch A. Input'!$I$13:$DX$13,"&lt;="&amp;$L$11,'Sch A. Input'!$I$13:$DX$13,"&lt;="&amp;$AC$120,'Sch A. Input'!$I$13:$DX$13,"&gt;"&amp;$R$120))</f>
        <v>0</v>
      </c>
      <c r="W165" s="299">
        <f t="shared" si="55"/>
        <v>0</v>
      </c>
      <c r="X165" s="249">
        <f t="shared" si="56"/>
        <v>0</v>
      </c>
      <c r="Y165" s="249">
        <f t="shared" si="57"/>
        <v>0</v>
      </c>
      <c r="Z165" s="296">
        <f t="shared" si="58"/>
        <v>0</v>
      </c>
      <c r="AA165" s="289">
        <f t="shared" si="59"/>
        <v>0</v>
      </c>
      <c r="AB165" s="295">
        <f t="shared" si="60"/>
        <v>0</v>
      </c>
      <c r="AC165" s="252">
        <f t="shared" si="61"/>
        <v>0</v>
      </c>
      <c r="AE165" s="302">
        <f t="shared" si="62"/>
        <v>0</v>
      </c>
      <c r="AF165" s="249">
        <f>IF(AE165=0,0,SUMIFS('Sch A. Input'!I56:DX56,'Sch A. Input'!$I$14:$DX$14,"Recurring",'Sch A. Input'!$I$13:$DX$13,"&lt;="&amp;$L$11,'Sch A. Input'!$I$13:$DX$13,"&lt;="&amp;$AN$120,'Sch A. Input'!$I$13:$DX$13,"&gt;"&amp;$AC$120))</f>
        <v>0</v>
      </c>
      <c r="AG165" s="249">
        <f>IF(AE165=0,0,SUMIFS('Sch A. Input'!I56:DX56,'Sch A. Input'!$I$14:$DX$14,"One-time",'Sch A. Input'!$I$13:$DX$13,"&lt;="&amp;L$11,'Sch A. Input'!$I$13:$DX$13,"&lt;="&amp;$AN$120,'Sch A. Input'!$I$13:$DX$13,"&gt;"&amp;$AC$120))</f>
        <v>0</v>
      </c>
      <c r="AH165" s="299">
        <f t="shared" si="63"/>
        <v>0</v>
      </c>
      <c r="AI165" s="249">
        <f t="shared" si="64"/>
        <v>0</v>
      </c>
      <c r="AJ165" s="249">
        <f t="shared" si="65"/>
        <v>0</v>
      </c>
      <c r="AK165" s="296">
        <f t="shared" si="66"/>
        <v>0</v>
      </c>
      <c r="AL165" s="289">
        <f t="shared" si="67"/>
        <v>0</v>
      </c>
      <c r="AM165" s="295">
        <f t="shared" si="68"/>
        <v>0</v>
      </c>
      <c r="AN165" s="252">
        <f t="shared" si="69"/>
        <v>0</v>
      </c>
      <c r="AT165" s="163"/>
      <c r="AU165" s="163"/>
      <c r="BK165" s="2"/>
      <c r="BL165" s="2"/>
      <c r="BM165" s="2"/>
      <c r="BN165" s="2"/>
      <c r="BO165" s="2"/>
      <c r="BP165" s="2"/>
      <c r="BQ165" s="2"/>
      <c r="BR165" s="2"/>
      <c r="BS165" s="2"/>
      <c r="BT165" s="2"/>
      <c r="BU165" s="2"/>
      <c r="BV165" s="2"/>
      <c r="CI165"/>
      <c r="CJ165"/>
      <c r="CK165"/>
      <c r="CL165"/>
      <c r="CM165"/>
      <c r="CN165"/>
      <c r="CO165"/>
      <c r="CP165"/>
      <c r="CQ165"/>
      <c r="CR165"/>
      <c r="CS165"/>
    </row>
    <row r="166" spans="2:97" x14ac:dyDescent="0.25">
      <c r="B166" s="70" t="str">
        <f t="shared" si="88"/>
        <v/>
      </c>
      <c r="C166" s="170" t="str">
        <f t="shared" si="88"/>
        <v/>
      </c>
      <c r="D166" s="283" t="str">
        <f t="shared" si="88"/>
        <v/>
      </c>
      <c r="E166" s="283">
        <f t="shared" si="88"/>
        <v>42917</v>
      </c>
      <c r="F166" s="283">
        <f t="shared" si="88"/>
        <v>0</v>
      </c>
      <c r="G166" s="284">
        <f t="shared" si="88"/>
        <v>0</v>
      </c>
      <c r="H166" s="288">
        <f t="shared" si="88"/>
        <v>0</v>
      </c>
      <c r="I166" s="98">
        <f t="shared" si="46"/>
        <v>0</v>
      </c>
      <c r="J166" s="249">
        <f>IF(I166=0,0,SUMIFS('Sch A. Input'!I57:DX57,'Sch A. Input'!$I$14:$DX$14,"Recurring",'Sch A. Input'!$I$13:$DX$13,"&lt;="&amp;$R$120,'Sch A. Input'!$I$13:$DX$13,"&lt;="&amp;$L$11))</f>
        <v>0</v>
      </c>
      <c r="K166" s="249">
        <f>IF(I166=0,0,SUMIFS('Sch A. Input'!I57:DX57,'Sch A. Input'!$I$14:$DX$14,"One-time",'Sch A. Input'!$I$13:$DX$13,"&lt;="&amp;$R$120,'Sch A. Input'!$I$13:$DX$13,"&lt;="&amp;$L$11))</f>
        <v>0</v>
      </c>
      <c r="L166" s="299">
        <f t="shared" si="47"/>
        <v>0</v>
      </c>
      <c r="M166" s="249">
        <f t="shared" si="48"/>
        <v>0</v>
      </c>
      <c r="N166" s="249">
        <f t="shared" si="49"/>
        <v>0</v>
      </c>
      <c r="O166" s="296">
        <f t="shared" si="50"/>
        <v>0</v>
      </c>
      <c r="P166" s="289">
        <f t="shared" si="51"/>
        <v>0</v>
      </c>
      <c r="Q166" s="295">
        <f t="shared" si="52"/>
        <v>0</v>
      </c>
      <c r="R166" s="252">
        <f t="shared" si="53"/>
        <v>0</v>
      </c>
      <c r="S166" s="256"/>
      <c r="T166" s="302">
        <f t="shared" si="54"/>
        <v>0</v>
      </c>
      <c r="U166" s="249">
        <f>IF(T166=0,0,SUMIFS('Sch A. Input'!I57:DX57,'Sch A. Input'!$I$14:$DX$14,"Recurring",'Sch A. Input'!$I$13:$DX$13,"&lt;="&amp;$L$11,'Sch A. Input'!$I$13:$DX$13,"&lt;="&amp;$AC$120,'Sch A. Input'!$I$13:$DX$13,"&gt;"&amp;$R$120))</f>
        <v>0</v>
      </c>
      <c r="V166" s="249">
        <f>IF(T166=0,0,SUMIFS('Sch A. Input'!I57:DX57,'Sch A. Input'!$I$14:$DX$14,"One-time",'Sch A. Input'!$I$13:$DX$13,"&lt;="&amp;$L$11,'Sch A. Input'!$I$13:$DX$13,"&lt;="&amp;$AC$120,'Sch A. Input'!$I$13:$DX$13,"&gt;"&amp;$R$120))</f>
        <v>0</v>
      </c>
      <c r="W166" s="299">
        <f t="shared" si="55"/>
        <v>0</v>
      </c>
      <c r="X166" s="249">
        <f t="shared" si="56"/>
        <v>0</v>
      </c>
      <c r="Y166" s="249">
        <f t="shared" si="57"/>
        <v>0</v>
      </c>
      <c r="Z166" s="296">
        <f t="shared" si="58"/>
        <v>0</v>
      </c>
      <c r="AA166" s="289">
        <f t="shared" si="59"/>
        <v>0</v>
      </c>
      <c r="AB166" s="295">
        <f t="shared" si="60"/>
        <v>0</v>
      </c>
      <c r="AC166" s="252">
        <f t="shared" si="61"/>
        <v>0</v>
      </c>
      <c r="AE166" s="302">
        <f t="shared" si="62"/>
        <v>0</v>
      </c>
      <c r="AF166" s="249">
        <f>IF(AE166=0,0,SUMIFS('Sch A. Input'!I57:DX57,'Sch A. Input'!$I$14:$DX$14,"Recurring",'Sch A. Input'!$I$13:$DX$13,"&lt;="&amp;$L$11,'Sch A. Input'!$I$13:$DX$13,"&lt;="&amp;$AN$120,'Sch A. Input'!$I$13:$DX$13,"&gt;"&amp;$AC$120))</f>
        <v>0</v>
      </c>
      <c r="AG166" s="249">
        <f>IF(AE166=0,0,SUMIFS('Sch A. Input'!I57:DX57,'Sch A. Input'!$I$14:$DX$14,"One-time",'Sch A. Input'!$I$13:$DX$13,"&lt;="&amp;L$11,'Sch A. Input'!$I$13:$DX$13,"&lt;="&amp;$AN$120,'Sch A. Input'!$I$13:$DX$13,"&gt;"&amp;$AC$120))</f>
        <v>0</v>
      </c>
      <c r="AH166" s="299">
        <f t="shared" si="63"/>
        <v>0</v>
      </c>
      <c r="AI166" s="249">
        <f t="shared" si="64"/>
        <v>0</v>
      </c>
      <c r="AJ166" s="249">
        <f t="shared" si="65"/>
        <v>0</v>
      </c>
      <c r="AK166" s="296">
        <f t="shared" si="66"/>
        <v>0</v>
      </c>
      <c r="AL166" s="289">
        <f t="shared" si="67"/>
        <v>0</v>
      </c>
      <c r="AM166" s="295">
        <f t="shared" si="68"/>
        <v>0</v>
      </c>
      <c r="AN166" s="252">
        <f t="shared" si="69"/>
        <v>0</v>
      </c>
      <c r="AT166" s="163"/>
      <c r="AU166" s="163"/>
      <c r="BK166" s="2"/>
      <c r="BL166" s="2"/>
      <c r="BM166" s="2"/>
      <c r="BN166" s="2"/>
      <c r="BO166" s="2"/>
      <c r="BP166" s="2"/>
      <c r="BQ166" s="2"/>
      <c r="BR166" s="2"/>
      <c r="BS166" s="2"/>
      <c r="BT166" s="2"/>
      <c r="BU166" s="2"/>
      <c r="BV166" s="2"/>
      <c r="CI166"/>
      <c r="CJ166"/>
      <c r="CK166"/>
      <c r="CL166"/>
      <c r="CM166"/>
      <c r="CN166"/>
      <c r="CO166"/>
      <c r="CP166"/>
      <c r="CQ166"/>
      <c r="CR166"/>
      <c r="CS166"/>
    </row>
    <row r="167" spans="2:97" x14ac:dyDescent="0.25">
      <c r="B167" s="70" t="str">
        <f t="shared" si="88"/>
        <v/>
      </c>
      <c r="C167" s="170" t="str">
        <f t="shared" si="88"/>
        <v/>
      </c>
      <c r="D167" s="283" t="str">
        <f t="shared" si="88"/>
        <v/>
      </c>
      <c r="E167" s="283">
        <f t="shared" si="88"/>
        <v>42917</v>
      </c>
      <c r="F167" s="283">
        <f t="shared" si="88"/>
        <v>0</v>
      </c>
      <c r="G167" s="284">
        <f t="shared" si="88"/>
        <v>0</v>
      </c>
      <c r="H167" s="288">
        <f t="shared" si="88"/>
        <v>0</v>
      </c>
      <c r="I167" s="98">
        <f t="shared" si="46"/>
        <v>0</v>
      </c>
      <c r="J167" s="249">
        <f>IF(I167=0,0,SUMIFS('Sch A. Input'!I58:DX58,'Sch A. Input'!$I$14:$DX$14,"Recurring",'Sch A. Input'!$I$13:$DX$13,"&lt;="&amp;$R$120,'Sch A. Input'!$I$13:$DX$13,"&lt;="&amp;$L$11))</f>
        <v>0</v>
      </c>
      <c r="K167" s="249">
        <f>IF(I167=0,0,SUMIFS('Sch A. Input'!I58:DX58,'Sch A. Input'!$I$14:$DX$14,"One-time",'Sch A. Input'!$I$13:$DX$13,"&lt;="&amp;$R$120,'Sch A. Input'!$I$13:$DX$13,"&lt;="&amp;$L$11))</f>
        <v>0</v>
      </c>
      <c r="L167" s="299">
        <f t="shared" si="47"/>
        <v>0</v>
      </c>
      <c r="M167" s="249">
        <f t="shared" si="48"/>
        <v>0</v>
      </c>
      <c r="N167" s="249">
        <f t="shared" si="49"/>
        <v>0</v>
      </c>
      <c r="O167" s="296">
        <f t="shared" si="50"/>
        <v>0</v>
      </c>
      <c r="P167" s="289">
        <f t="shared" si="51"/>
        <v>0</v>
      </c>
      <c r="Q167" s="295">
        <f t="shared" si="52"/>
        <v>0</v>
      </c>
      <c r="R167" s="252">
        <f t="shared" si="53"/>
        <v>0</v>
      </c>
      <c r="S167" s="256"/>
      <c r="T167" s="302">
        <f t="shared" si="54"/>
        <v>0</v>
      </c>
      <c r="U167" s="249">
        <f>IF(T167=0,0,SUMIFS('Sch A. Input'!I58:DX58,'Sch A. Input'!$I$14:$DX$14,"Recurring",'Sch A. Input'!$I$13:$DX$13,"&lt;="&amp;$L$11,'Sch A. Input'!$I$13:$DX$13,"&lt;="&amp;$AC$120,'Sch A. Input'!$I$13:$DX$13,"&gt;"&amp;$R$120))</f>
        <v>0</v>
      </c>
      <c r="V167" s="249">
        <f>IF(T167=0,0,SUMIFS('Sch A. Input'!I58:DX58,'Sch A. Input'!$I$14:$DX$14,"One-time",'Sch A. Input'!$I$13:$DX$13,"&lt;="&amp;$L$11,'Sch A. Input'!$I$13:$DX$13,"&lt;="&amp;$AC$120,'Sch A. Input'!$I$13:$DX$13,"&gt;"&amp;$R$120))</f>
        <v>0</v>
      </c>
      <c r="W167" s="299">
        <f t="shared" si="55"/>
        <v>0</v>
      </c>
      <c r="X167" s="249">
        <f t="shared" si="56"/>
        <v>0</v>
      </c>
      <c r="Y167" s="249">
        <f t="shared" si="57"/>
        <v>0</v>
      </c>
      <c r="Z167" s="296">
        <f t="shared" si="58"/>
        <v>0</v>
      </c>
      <c r="AA167" s="289">
        <f t="shared" si="59"/>
        <v>0</v>
      </c>
      <c r="AB167" s="295">
        <f t="shared" si="60"/>
        <v>0</v>
      </c>
      <c r="AC167" s="252">
        <f t="shared" si="61"/>
        <v>0</v>
      </c>
      <c r="AE167" s="302">
        <f t="shared" si="62"/>
        <v>0</v>
      </c>
      <c r="AF167" s="249">
        <f>IF(AE167=0,0,SUMIFS('Sch A. Input'!I58:DX58,'Sch A. Input'!$I$14:$DX$14,"Recurring",'Sch A. Input'!$I$13:$DX$13,"&lt;="&amp;$L$11,'Sch A. Input'!$I$13:$DX$13,"&lt;="&amp;$AN$120,'Sch A. Input'!$I$13:$DX$13,"&gt;"&amp;$AC$120))</f>
        <v>0</v>
      </c>
      <c r="AG167" s="249">
        <f>IF(AE167=0,0,SUMIFS('Sch A. Input'!I58:DX58,'Sch A. Input'!$I$14:$DX$14,"One-time",'Sch A. Input'!$I$13:$DX$13,"&lt;="&amp;L$11,'Sch A. Input'!$I$13:$DX$13,"&lt;="&amp;$AN$120,'Sch A. Input'!$I$13:$DX$13,"&gt;"&amp;$AC$120))</f>
        <v>0</v>
      </c>
      <c r="AH167" s="299">
        <f t="shared" si="63"/>
        <v>0</v>
      </c>
      <c r="AI167" s="249">
        <f t="shared" si="64"/>
        <v>0</v>
      </c>
      <c r="AJ167" s="249">
        <f t="shared" si="65"/>
        <v>0</v>
      </c>
      <c r="AK167" s="296">
        <f t="shared" si="66"/>
        <v>0</v>
      </c>
      <c r="AL167" s="289">
        <f t="shared" si="67"/>
        <v>0</v>
      </c>
      <c r="AM167" s="295">
        <f t="shared" si="68"/>
        <v>0</v>
      </c>
      <c r="AN167" s="252">
        <f t="shared" si="69"/>
        <v>0</v>
      </c>
      <c r="AT167" s="163"/>
      <c r="AU167" s="163"/>
      <c r="BK167" s="2"/>
      <c r="BL167" s="2"/>
      <c r="BM167" s="2"/>
      <c r="BN167" s="2"/>
      <c r="BO167" s="2"/>
      <c r="BP167" s="2"/>
      <c r="BQ167" s="2"/>
      <c r="BR167" s="2"/>
      <c r="BS167" s="2"/>
      <c r="BT167" s="2"/>
      <c r="BU167" s="2"/>
      <c r="BV167" s="2"/>
      <c r="CI167"/>
      <c r="CJ167"/>
      <c r="CK167"/>
      <c r="CL167"/>
      <c r="CM167"/>
      <c r="CN167"/>
      <c r="CO167"/>
      <c r="CP167"/>
      <c r="CQ167"/>
      <c r="CR167"/>
      <c r="CS167"/>
    </row>
    <row r="168" spans="2:97" x14ac:dyDescent="0.25">
      <c r="B168" s="70" t="str">
        <f t="shared" si="88"/>
        <v/>
      </c>
      <c r="C168" s="170" t="str">
        <f t="shared" si="88"/>
        <v/>
      </c>
      <c r="D168" s="283" t="str">
        <f t="shared" si="88"/>
        <v/>
      </c>
      <c r="E168" s="283">
        <f t="shared" si="88"/>
        <v>42917</v>
      </c>
      <c r="F168" s="283">
        <f t="shared" si="88"/>
        <v>0</v>
      </c>
      <c r="G168" s="284">
        <f t="shared" si="88"/>
        <v>0</v>
      </c>
      <c r="H168" s="288">
        <f t="shared" si="88"/>
        <v>0</v>
      </c>
      <c r="I168" s="98">
        <f t="shared" si="46"/>
        <v>0</v>
      </c>
      <c r="J168" s="249">
        <f>IF(I168=0,0,SUMIFS('Sch A. Input'!I59:DX59,'Sch A. Input'!$I$14:$DX$14,"Recurring",'Sch A. Input'!$I$13:$DX$13,"&lt;="&amp;$R$120,'Sch A. Input'!$I$13:$DX$13,"&lt;="&amp;$L$11))</f>
        <v>0</v>
      </c>
      <c r="K168" s="249">
        <f>IF(I168=0,0,SUMIFS('Sch A. Input'!I59:DX59,'Sch A. Input'!$I$14:$DX$14,"One-time",'Sch A. Input'!$I$13:$DX$13,"&lt;="&amp;$R$120,'Sch A. Input'!$I$13:$DX$13,"&lt;="&amp;$L$11))</f>
        <v>0</v>
      </c>
      <c r="L168" s="299">
        <f t="shared" si="47"/>
        <v>0</v>
      </c>
      <c r="M168" s="249">
        <f t="shared" si="48"/>
        <v>0</v>
      </c>
      <c r="N168" s="249">
        <f t="shared" si="49"/>
        <v>0</v>
      </c>
      <c r="O168" s="296">
        <f t="shared" si="50"/>
        <v>0</v>
      </c>
      <c r="P168" s="289">
        <f t="shared" si="51"/>
        <v>0</v>
      </c>
      <c r="Q168" s="295">
        <f t="shared" si="52"/>
        <v>0</v>
      </c>
      <c r="R168" s="252">
        <f t="shared" si="53"/>
        <v>0</v>
      </c>
      <c r="S168" s="256"/>
      <c r="T168" s="302">
        <f t="shared" si="54"/>
        <v>0</v>
      </c>
      <c r="U168" s="249">
        <f>IF(T168=0,0,SUMIFS('Sch A. Input'!I59:DX59,'Sch A. Input'!$I$14:$DX$14,"Recurring",'Sch A. Input'!$I$13:$DX$13,"&lt;="&amp;$L$11,'Sch A. Input'!$I$13:$DX$13,"&lt;="&amp;$AC$120,'Sch A. Input'!$I$13:$DX$13,"&gt;"&amp;$R$120))</f>
        <v>0</v>
      </c>
      <c r="V168" s="249">
        <f>IF(T168=0,0,SUMIFS('Sch A. Input'!I59:DX59,'Sch A. Input'!$I$14:$DX$14,"One-time",'Sch A. Input'!$I$13:$DX$13,"&lt;="&amp;$L$11,'Sch A. Input'!$I$13:$DX$13,"&lt;="&amp;$AC$120,'Sch A. Input'!$I$13:$DX$13,"&gt;"&amp;$R$120))</f>
        <v>0</v>
      </c>
      <c r="W168" s="299">
        <f t="shared" si="55"/>
        <v>0</v>
      </c>
      <c r="X168" s="249">
        <f t="shared" si="56"/>
        <v>0</v>
      </c>
      <c r="Y168" s="249">
        <f t="shared" si="57"/>
        <v>0</v>
      </c>
      <c r="Z168" s="296">
        <f t="shared" si="58"/>
        <v>0</v>
      </c>
      <c r="AA168" s="289">
        <f t="shared" si="59"/>
        <v>0</v>
      </c>
      <c r="AB168" s="295">
        <f t="shared" si="60"/>
        <v>0</v>
      </c>
      <c r="AC168" s="252">
        <f t="shared" si="61"/>
        <v>0</v>
      </c>
      <c r="AE168" s="302">
        <f t="shared" si="62"/>
        <v>0</v>
      </c>
      <c r="AF168" s="249">
        <f>IF(AE168=0,0,SUMIFS('Sch A. Input'!I59:DX59,'Sch A. Input'!$I$14:$DX$14,"Recurring",'Sch A. Input'!$I$13:$DX$13,"&lt;="&amp;$L$11,'Sch A. Input'!$I$13:$DX$13,"&lt;="&amp;$AN$120,'Sch A. Input'!$I$13:$DX$13,"&gt;"&amp;$AC$120))</f>
        <v>0</v>
      </c>
      <c r="AG168" s="249">
        <f>IF(AE168=0,0,SUMIFS('Sch A. Input'!I59:DX59,'Sch A. Input'!$I$14:$DX$14,"One-time",'Sch A. Input'!$I$13:$DX$13,"&lt;="&amp;L$11,'Sch A. Input'!$I$13:$DX$13,"&lt;="&amp;$AN$120,'Sch A. Input'!$I$13:$DX$13,"&gt;"&amp;$AC$120))</f>
        <v>0</v>
      </c>
      <c r="AH168" s="299">
        <f t="shared" si="63"/>
        <v>0</v>
      </c>
      <c r="AI168" s="249">
        <f t="shared" si="64"/>
        <v>0</v>
      </c>
      <c r="AJ168" s="249">
        <f t="shared" si="65"/>
        <v>0</v>
      </c>
      <c r="AK168" s="296">
        <f t="shared" si="66"/>
        <v>0</v>
      </c>
      <c r="AL168" s="289">
        <f t="shared" si="67"/>
        <v>0</v>
      </c>
      <c r="AM168" s="295">
        <f t="shared" si="68"/>
        <v>0</v>
      </c>
      <c r="AN168" s="252">
        <f t="shared" si="69"/>
        <v>0</v>
      </c>
      <c r="AT168" s="163"/>
      <c r="AU168" s="163"/>
      <c r="BK168" s="2"/>
      <c r="BL168" s="2"/>
      <c r="BM168" s="2"/>
      <c r="BN168" s="2"/>
      <c r="BO168" s="2"/>
      <c r="BP168" s="2"/>
      <c r="BQ168" s="2"/>
      <c r="BR168" s="2"/>
      <c r="BS168" s="2"/>
      <c r="BT168" s="2"/>
      <c r="BU168" s="2"/>
      <c r="BV168" s="2"/>
      <c r="CI168"/>
      <c r="CJ168"/>
      <c r="CK168"/>
      <c r="CL168"/>
      <c r="CM168"/>
      <c r="CN168"/>
      <c r="CO168"/>
      <c r="CP168"/>
      <c r="CQ168"/>
      <c r="CR168"/>
      <c r="CS168"/>
    </row>
    <row r="169" spans="2:97" x14ac:dyDescent="0.25">
      <c r="B169" s="70" t="str">
        <f t="shared" si="88"/>
        <v/>
      </c>
      <c r="C169" s="170" t="str">
        <f t="shared" si="88"/>
        <v/>
      </c>
      <c r="D169" s="283" t="str">
        <f t="shared" si="88"/>
        <v/>
      </c>
      <c r="E169" s="283">
        <f t="shared" si="88"/>
        <v>42917</v>
      </c>
      <c r="F169" s="283">
        <f t="shared" si="88"/>
        <v>0</v>
      </c>
      <c r="G169" s="284">
        <f t="shared" si="88"/>
        <v>0</v>
      </c>
      <c r="H169" s="288">
        <f t="shared" si="88"/>
        <v>0</v>
      </c>
      <c r="I169" s="98">
        <f t="shared" si="46"/>
        <v>0</v>
      </c>
      <c r="J169" s="249">
        <f>IF(I169=0,0,SUMIFS('Sch A. Input'!I60:DX60,'Sch A. Input'!$I$14:$DX$14,"Recurring",'Sch A. Input'!$I$13:$DX$13,"&lt;="&amp;$R$120,'Sch A. Input'!$I$13:$DX$13,"&lt;="&amp;$L$11))</f>
        <v>0</v>
      </c>
      <c r="K169" s="249">
        <f>IF(I169=0,0,SUMIFS('Sch A. Input'!I60:DX60,'Sch A. Input'!$I$14:$DX$14,"One-time",'Sch A. Input'!$I$13:$DX$13,"&lt;="&amp;$R$120,'Sch A. Input'!$I$13:$DX$13,"&lt;="&amp;$L$11))</f>
        <v>0</v>
      </c>
      <c r="L169" s="299">
        <f t="shared" si="47"/>
        <v>0</v>
      </c>
      <c r="M169" s="249">
        <f t="shared" si="48"/>
        <v>0</v>
      </c>
      <c r="N169" s="249">
        <f t="shared" si="49"/>
        <v>0</v>
      </c>
      <c r="O169" s="296">
        <f t="shared" si="50"/>
        <v>0</v>
      </c>
      <c r="P169" s="289">
        <f t="shared" si="51"/>
        <v>0</v>
      </c>
      <c r="Q169" s="295">
        <f t="shared" si="52"/>
        <v>0</v>
      </c>
      <c r="R169" s="252">
        <f t="shared" si="53"/>
        <v>0</v>
      </c>
      <c r="S169" s="256"/>
      <c r="T169" s="302">
        <f t="shared" si="54"/>
        <v>0</v>
      </c>
      <c r="U169" s="249">
        <f>IF(T169=0,0,SUMIFS('Sch A. Input'!I60:DX60,'Sch A. Input'!$I$14:$DX$14,"Recurring",'Sch A. Input'!$I$13:$DX$13,"&lt;="&amp;$L$11,'Sch A. Input'!$I$13:$DX$13,"&lt;="&amp;$AC$120,'Sch A. Input'!$I$13:$DX$13,"&gt;"&amp;$R$120))</f>
        <v>0</v>
      </c>
      <c r="V169" s="249">
        <f>IF(T169=0,0,SUMIFS('Sch A. Input'!I60:DX60,'Sch A. Input'!$I$14:$DX$14,"One-time",'Sch A. Input'!$I$13:$DX$13,"&lt;="&amp;$L$11,'Sch A. Input'!$I$13:$DX$13,"&lt;="&amp;$AC$120,'Sch A. Input'!$I$13:$DX$13,"&gt;"&amp;$R$120))</f>
        <v>0</v>
      </c>
      <c r="W169" s="299">
        <f t="shared" si="55"/>
        <v>0</v>
      </c>
      <c r="X169" s="249">
        <f t="shared" si="56"/>
        <v>0</v>
      </c>
      <c r="Y169" s="249">
        <f t="shared" si="57"/>
        <v>0</v>
      </c>
      <c r="Z169" s="296">
        <f t="shared" si="58"/>
        <v>0</v>
      </c>
      <c r="AA169" s="289">
        <f t="shared" si="59"/>
        <v>0</v>
      </c>
      <c r="AB169" s="295">
        <f t="shared" si="60"/>
        <v>0</v>
      </c>
      <c r="AC169" s="252">
        <f t="shared" si="61"/>
        <v>0</v>
      </c>
      <c r="AE169" s="302">
        <f t="shared" si="62"/>
        <v>0</v>
      </c>
      <c r="AF169" s="249">
        <f>IF(AE169=0,0,SUMIFS('Sch A. Input'!I60:DX60,'Sch A. Input'!$I$14:$DX$14,"Recurring",'Sch A. Input'!$I$13:$DX$13,"&lt;="&amp;$L$11,'Sch A. Input'!$I$13:$DX$13,"&lt;="&amp;$AN$120,'Sch A. Input'!$I$13:$DX$13,"&gt;"&amp;$AC$120))</f>
        <v>0</v>
      </c>
      <c r="AG169" s="249">
        <f>IF(AE169=0,0,SUMIFS('Sch A. Input'!I60:DX60,'Sch A. Input'!$I$14:$DX$14,"One-time",'Sch A. Input'!$I$13:$DX$13,"&lt;="&amp;L$11,'Sch A. Input'!$I$13:$DX$13,"&lt;="&amp;$AN$120,'Sch A. Input'!$I$13:$DX$13,"&gt;"&amp;$AC$120))</f>
        <v>0</v>
      </c>
      <c r="AH169" s="299">
        <f t="shared" si="63"/>
        <v>0</v>
      </c>
      <c r="AI169" s="249">
        <f t="shared" si="64"/>
        <v>0</v>
      </c>
      <c r="AJ169" s="249">
        <f t="shared" si="65"/>
        <v>0</v>
      </c>
      <c r="AK169" s="296">
        <f t="shared" si="66"/>
        <v>0</v>
      </c>
      <c r="AL169" s="289">
        <f t="shared" si="67"/>
        <v>0</v>
      </c>
      <c r="AM169" s="295">
        <f t="shared" si="68"/>
        <v>0</v>
      </c>
      <c r="AN169" s="252">
        <f t="shared" si="69"/>
        <v>0</v>
      </c>
      <c r="AT169" s="163"/>
      <c r="AU169" s="163"/>
      <c r="BK169" s="2"/>
      <c r="BL169" s="2"/>
      <c r="BM169" s="2"/>
      <c r="BN169" s="2"/>
      <c r="BO169" s="2"/>
      <c r="BP169" s="2"/>
      <c r="BQ169" s="2"/>
      <c r="BR169" s="2"/>
      <c r="BS169" s="2"/>
      <c r="BT169" s="2"/>
      <c r="BU169" s="2"/>
      <c r="BV169" s="2"/>
      <c r="CI169"/>
      <c r="CJ169"/>
      <c r="CK169"/>
      <c r="CL169"/>
      <c r="CM169"/>
      <c r="CN169"/>
      <c r="CO169"/>
      <c r="CP169"/>
      <c r="CQ169"/>
      <c r="CR169"/>
      <c r="CS169"/>
    </row>
    <row r="170" spans="2:97" x14ac:dyDescent="0.25">
      <c r="B170" s="70" t="str">
        <f t="shared" si="88"/>
        <v/>
      </c>
      <c r="C170" s="170" t="str">
        <f t="shared" si="88"/>
        <v/>
      </c>
      <c r="D170" s="283" t="str">
        <f t="shared" si="88"/>
        <v/>
      </c>
      <c r="E170" s="283">
        <f t="shared" si="88"/>
        <v>42917</v>
      </c>
      <c r="F170" s="283">
        <f t="shared" si="88"/>
        <v>0</v>
      </c>
      <c r="G170" s="284">
        <f t="shared" si="88"/>
        <v>0</v>
      </c>
      <c r="H170" s="288">
        <f t="shared" si="88"/>
        <v>0</v>
      </c>
      <c r="I170" s="98">
        <f t="shared" si="46"/>
        <v>0</v>
      </c>
      <c r="J170" s="249">
        <f>IF(I170=0,0,SUMIFS('Sch A. Input'!I61:DX61,'Sch A. Input'!$I$14:$DX$14,"Recurring",'Sch A. Input'!$I$13:$DX$13,"&lt;="&amp;$R$120,'Sch A. Input'!$I$13:$DX$13,"&lt;="&amp;$L$11))</f>
        <v>0</v>
      </c>
      <c r="K170" s="249">
        <f>IF(I170=0,0,SUMIFS('Sch A. Input'!I61:DX61,'Sch A. Input'!$I$14:$DX$14,"One-time",'Sch A. Input'!$I$13:$DX$13,"&lt;="&amp;$R$120,'Sch A. Input'!$I$13:$DX$13,"&lt;="&amp;$L$11))</f>
        <v>0</v>
      </c>
      <c r="L170" s="299">
        <f t="shared" si="47"/>
        <v>0</v>
      </c>
      <c r="M170" s="249">
        <f t="shared" si="48"/>
        <v>0</v>
      </c>
      <c r="N170" s="249">
        <f t="shared" si="49"/>
        <v>0</v>
      </c>
      <c r="O170" s="296">
        <f t="shared" si="50"/>
        <v>0</v>
      </c>
      <c r="P170" s="289">
        <f t="shared" si="51"/>
        <v>0</v>
      </c>
      <c r="Q170" s="295">
        <f t="shared" si="52"/>
        <v>0</v>
      </c>
      <c r="R170" s="252">
        <f t="shared" si="53"/>
        <v>0</v>
      </c>
      <c r="S170" s="256"/>
      <c r="T170" s="302">
        <f t="shared" si="54"/>
        <v>0</v>
      </c>
      <c r="U170" s="249">
        <f>IF(T170=0,0,SUMIFS('Sch A. Input'!I61:DX61,'Sch A. Input'!$I$14:$DX$14,"Recurring",'Sch A. Input'!$I$13:$DX$13,"&lt;="&amp;$L$11,'Sch A. Input'!$I$13:$DX$13,"&lt;="&amp;$AC$120,'Sch A. Input'!$I$13:$DX$13,"&gt;"&amp;$R$120))</f>
        <v>0</v>
      </c>
      <c r="V170" s="249">
        <f>IF(T170=0,0,SUMIFS('Sch A. Input'!I61:DX61,'Sch A. Input'!$I$14:$DX$14,"One-time",'Sch A. Input'!$I$13:$DX$13,"&lt;="&amp;$L$11,'Sch A. Input'!$I$13:$DX$13,"&lt;="&amp;$AC$120,'Sch A. Input'!$I$13:$DX$13,"&gt;"&amp;$R$120))</f>
        <v>0</v>
      </c>
      <c r="W170" s="299">
        <f t="shared" si="55"/>
        <v>0</v>
      </c>
      <c r="X170" s="249">
        <f t="shared" si="56"/>
        <v>0</v>
      </c>
      <c r="Y170" s="249">
        <f t="shared" si="57"/>
        <v>0</v>
      </c>
      <c r="Z170" s="296">
        <f t="shared" si="58"/>
        <v>0</v>
      </c>
      <c r="AA170" s="289">
        <f t="shared" si="59"/>
        <v>0</v>
      </c>
      <c r="AB170" s="295">
        <f t="shared" si="60"/>
        <v>0</v>
      </c>
      <c r="AC170" s="252">
        <f t="shared" si="61"/>
        <v>0</v>
      </c>
      <c r="AE170" s="302">
        <f t="shared" si="62"/>
        <v>0</v>
      </c>
      <c r="AF170" s="249">
        <f>IF(AE170=0,0,SUMIFS('Sch A. Input'!I61:DX61,'Sch A. Input'!$I$14:$DX$14,"Recurring",'Sch A. Input'!$I$13:$DX$13,"&lt;="&amp;$L$11,'Sch A. Input'!$I$13:$DX$13,"&lt;="&amp;$AN$120,'Sch A. Input'!$I$13:$DX$13,"&gt;"&amp;$AC$120))</f>
        <v>0</v>
      </c>
      <c r="AG170" s="249">
        <f>IF(AE170=0,0,SUMIFS('Sch A. Input'!I61:DX61,'Sch A. Input'!$I$14:$DX$14,"One-time",'Sch A. Input'!$I$13:$DX$13,"&lt;="&amp;L$11,'Sch A. Input'!$I$13:$DX$13,"&lt;="&amp;$AN$120,'Sch A. Input'!$I$13:$DX$13,"&gt;"&amp;$AC$120))</f>
        <v>0</v>
      </c>
      <c r="AH170" s="299">
        <f t="shared" si="63"/>
        <v>0</v>
      </c>
      <c r="AI170" s="249">
        <f t="shared" si="64"/>
        <v>0</v>
      </c>
      <c r="AJ170" s="249">
        <f t="shared" si="65"/>
        <v>0</v>
      </c>
      <c r="AK170" s="296">
        <f t="shared" si="66"/>
        <v>0</v>
      </c>
      <c r="AL170" s="289">
        <f t="shared" si="67"/>
        <v>0</v>
      </c>
      <c r="AM170" s="295">
        <f t="shared" si="68"/>
        <v>0</v>
      </c>
      <c r="AN170" s="252">
        <f t="shared" si="69"/>
        <v>0</v>
      </c>
      <c r="AT170" s="163"/>
      <c r="AU170" s="163"/>
      <c r="BK170" s="2"/>
      <c r="BL170" s="2"/>
      <c r="BM170" s="2"/>
      <c r="BN170" s="2"/>
      <c r="BO170" s="2"/>
      <c r="BP170" s="2"/>
      <c r="BQ170" s="2"/>
      <c r="BR170" s="2"/>
      <c r="BS170" s="2"/>
      <c r="BT170" s="2"/>
      <c r="BU170" s="2"/>
      <c r="BV170" s="2"/>
      <c r="CI170"/>
      <c r="CJ170"/>
      <c r="CK170"/>
      <c r="CL170"/>
      <c r="CM170"/>
      <c r="CN170"/>
      <c r="CO170"/>
      <c r="CP170"/>
      <c r="CQ170"/>
      <c r="CR170"/>
      <c r="CS170"/>
    </row>
    <row r="171" spans="2:97" x14ac:dyDescent="0.25">
      <c r="B171" s="70" t="str">
        <f t="shared" si="88"/>
        <v/>
      </c>
      <c r="C171" s="170" t="str">
        <f t="shared" si="88"/>
        <v/>
      </c>
      <c r="D171" s="283" t="str">
        <f t="shared" si="88"/>
        <v/>
      </c>
      <c r="E171" s="283">
        <f t="shared" si="88"/>
        <v>42917</v>
      </c>
      <c r="F171" s="283">
        <f t="shared" si="88"/>
        <v>0</v>
      </c>
      <c r="G171" s="284">
        <f t="shared" si="88"/>
        <v>0</v>
      </c>
      <c r="H171" s="288">
        <f t="shared" si="88"/>
        <v>0</v>
      </c>
      <c r="I171" s="98">
        <f t="shared" si="46"/>
        <v>0</v>
      </c>
      <c r="J171" s="249">
        <f>IF(I171=0,0,SUMIFS('Sch A. Input'!I62:DX62,'Sch A. Input'!$I$14:$DX$14,"Recurring",'Sch A. Input'!$I$13:$DX$13,"&lt;="&amp;$R$120,'Sch A. Input'!$I$13:$DX$13,"&lt;="&amp;$L$11))</f>
        <v>0</v>
      </c>
      <c r="K171" s="249">
        <f>IF(I171=0,0,SUMIFS('Sch A. Input'!I62:DX62,'Sch A. Input'!$I$14:$DX$14,"One-time",'Sch A. Input'!$I$13:$DX$13,"&lt;="&amp;$R$120,'Sch A. Input'!$I$13:$DX$13,"&lt;="&amp;$L$11))</f>
        <v>0</v>
      </c>
      <c r="L171" s="299">
        <f t="shared" si="47"/>
        <v>0</v>
      </c>
      <c r="M171" s="249">
        <f t="shared" si="48"/>
        <v>0</v>
      </c>
      <c r="N171" s="249">
        <f t="shared" si="49"/>
        <v>0</v>
      </c>
      <c r="O171" s="296">
        <f t="shared" si="50"/>
        <v>0</v>
      </c>
      <c r="P171" s="289">
        <f t="shared" si="51"/>
        <v>0</v>
      </c>
      <c r="Q171" s="295">
        <f t="shared" si="52"/>
        <v>0</v>
      </c>
      <c r="R171" s="252">
        <f t="shared" si="53"/>
        <v>0</v>
      </c>
      <c r="S171" s="256"/>
      <c r="T171" s="302">
        <f t="shared" si="54"/>
        <v>0</v>
      </c>
      <c r="U171" s="249">
        <f>IF(T171=0,0,SUMIFS('Sch A. Input'!I62:DX62,'Sch A. Input'!$I$14:$DX$14,"Recurring",'Sch A. Input'!$I$13:$DX$13,"&lt;="&amp;$L$11,'Sch A. Input'!$I$13:$DX$13,"&lt;="&amp;$AC$120,'Sch A. Input'!$I$13:$DX$13,"&gt;"&amp;$R$120))</f>
        <v>0</v>
      </c>
      <c r="V171" s="249">
        <f>IF(T171=0,0,SUMIFS('Sch A. Input'!I62:DX62,'Sch A. Input'!$I$14:$DX$14,"One-time",'Sch A. Input'!$I$13:$DX$13,"&lt;="&amp;$L$11,'Sch A. Input'!$I$13:$DX$13,"&lt;="&amp;$AC$120,'Sch A. Input'!$I$13:$DX$13,"&gt;"&amp;$R$120))</f>
        <v>0</v>
      </c>
      <c r="W171" s="299">
        <f t="shared" si="55"/>
        <v>0</v>
      </c>
      <c r="X171" s="249">
        <f t="shared" si="56"/>
        <v>0</v>
      </c>
      <c r="Y171" s="249">
        <f t="shared" si="57"/>
        <v>0</v>
      </c>
      <c r="Z171" s="296">
        <f t="shared" si="58"/>
        <v>0</v>
      </c>
      <c r="AA171" s="289">
        <f t="shared" si="59"/>
        <v>0</v>
      </c>
      <c r="AB171" s="295">
        <f t="shared" si="60"/>
        <v>0</v>
      </c>
      <c r="AC171" s="252">
        <f t="shared" si="61"/>
        <v>0</v>
      </c>
      <c r="AE171" s="302">
        <f t="shared" si="62"/>
        <v>0</v>
      </c>
      <c r="AF171" s="249">
        <f>IF(AE171=0,0,SUMIFS('Sch A. Input'!I62:DX62,'Sch A. Input'!$I$14:$DX$14,"Recurring",'Sch A. Input'!$I$13:$DX$13,"&lt;="&amp;$L$11,'Sch A. Input'!$I$13:$DX$13,"&lt;="&amp;$AN$120,'Sch A. Input'!$I$13:$DX$13,"&gt;"&amp;$AC$120))</f>
        <v>0</v>
      </c>
      <c r="AG171" s="249">
        <f>IF(AE171=0,0,SUMIFS('Sch A. Input'!I62:DX62,'Sch A. Input'!$I$14:$DX$14,"One-time",'Sch A. Input'!$I$13:$DX$13,"&lt;="&amp;L$11,'Sch A. Input'!$I$13:$DX$13,"&lt;="&amp;$AN$120,'Sch A. Input'!$I$13:$DX$13,"&gt;"&amp;$AC$120))</f>
        <v>0</v>
      </c>
      <c r="AH171" s="299">
        <f t="shared" si="63"/>
        <v>0</v>
      </c>
      <c r="AI171" s="249">
        <f t="shared" si="64"/>
        <v>0</v>
      </c>
      <c r="AJ171" s="249">
        <f t="shared" si="65"/>
        <v>0</v>
      </c>
      <c r="AK171" s="296">
        <f t="shared" si="66"/>
        <v>0</v>
      </c>
      <c r="AL171" s="289">
        <f t="shared" si="67"/>
        <v>0</v>
      </c>
      <c r="AM171" s="295">
        <f t="shared" si="68"/>
        <v>0</v>
      </c>
      <c r="AN171" s="252">
        <f t="shared" si="69"/>
        <v>0</v>
      </c>
      <c r="AT171" s="163"/>
      <c r="AU171" s="163"/>
      <c r="BK171" s="2"/>
      <c r="BL171" s="2"/>
      <c r="BM171" s="2"/>
      <c r="BN171" s="2"/>
      <c r="BO171" s="2"/>
      <c r="BP171" s="2"/>
      <c r="BQ171" s="2"/>
      <c r="BR171" s="2"/>
      <c r="BS171" s="2"/>
      <c r="BT171" s="2"/>
      <c r="BU171" s="2"/>
      <c r="BV171" s="2"/>
      <c r="CI171"/>
      <c r="CJ171"/>
      <c r="CK171"/>
      <c r="CL171"/>
      <c r="CM171"/>
      <c r="CN171"/>
      <c r="CO171"/>
      <c r="CP171"/>
      <c r="CQ171"/>
      <c r="CR171"/>
      <c r="CS171"/>
    </row>
    <row r="172" spans="2:97" x14ac:dyDescent="0.25">
      <c r="B172" s="70" t="str">
        <f t="shared" si="88"/>
        <v/>
      </c>
      <c r="C172" s="170" t="str">
        <f t="shared" si="88"/>
        <v/>
      </c>
      <c r="D172" s="283" t="str">
        <f t="shared" si="88"/>
        <v/>
      </c>
      <c r="E172" s="283">
        <f t="shared" si="88"/>
        <v>42917</v>
      </c>
      <c r="F172" s="283">
        <f t="shared" si="88"/>
        <v>0</v>
      </c>
      <c r="G172" s="284">
        <f t="shared" si="88"/>
        <v>0</v>
      </c>
      <c r="H172" s="288">
        <f t="shared" si="88"/>
        <v>0</v>
      </c>
      <c r="I172" s="98">
        <f t="shared" si="46"/>
        <v>0</v>
      </c>
      <c r="J172" s="249">
        <f>IF(I172=0,0,SUMIFS('Sch A. Input'!I63:DX63,'Sch A. Input'!$I$14:$DX$14,"Recurring",'Sch A. Input'!$I$13:$DX$13,"&lt;="&amp;$R$120,'Sch A. Input'!$I$13:$DX$13,"&lt;="&amp;$L$11))</f>
        <v>0</v>
      </c>
      <c r="K172" s="249">
        <f>IF(I172=0,0,SUMIFS('Sch A. Input'!I63:DX63,'Sch A. Input'!$I$14:$DX$14,"One-time",'Sch A. Input'!$I$13:$DX$13,"&lt;="&amp;$R$120,'Sch A. Input'!$I$13:$DX$13,"&lt;="&amp;$L$11))</f>
        <v>0</v>
      </c>
      <c r="L172" s="299">
        <f t="shared" si="47"/>
        <v>0</v>
      </c>
      <c r="M172" s="249">
        <f t="shared" si="48"/>
        <v>0</v>
      </c>
      <c r="N172" s="249">
        <f t="shared" si="49"/>
        <v>0</v>
      </c>
      <c r="O172" s="296">
        <f t="shared" si="50"/>
        <v>0</v>
      </c>
      <c r="P172" s="289">
        <f t="shared" si="51"/>
        <v>0</v>
      </c>
      <c r="Q172" s="295">
        <f t="shared" si="52"/>
        <v>0</v>
      </c>
      <c r="R172" s="252">
        <f t="shared" si="53"/>
        <v>0</v>
      </c>
      <c r="S172" s="256"/>
      <c r="T172" s="302">
        <f t="shared" si="54"/>
        <v>0</v>
      </c>
      <c r="U172" s="249">
        <f>IF(T172=0,0,SUMIFS('Sch A. Input'!I63:DX63,'Sch A. Input'!$I$14:$DX$14,"Recurring",'Sch A. Input'!$I$13:$DX$13,"&lt;="&amp;$L$11,'Sch A. Input'!$I$13:$DX$13,"&lt;="&amp;$AC$120,'Sch A. Input'!$I$13:$DX$13,"&gt;"&amp;$R$120))</f>
        <v>0</v>
      </c>
      <c r="V172" s="249">
        <f>IF(T172=0,0,SUMIFS('Sch A. Input'!I63:DX63,'Sch A. Input'!$I$14:$DX$14,"One-time",'Sch A. Input'!$I$13:$DX$13,"&lt;="&amp;$L$11,'Sch A. Input'!$I$13:$DX$13,"&lt;="&amp;$AC$120,'Sch A. Input'!$I$13:$DX$13,"&gt;"&amp;$R$120))</f>
        <v>0</v>
      </c>
      <c r="W172" s="299">
        <f t="shared" si="55"/>
        <v>0</v>
      </c>
      <c r="X172" s="249">
        <f t="shared" si="56"/>
        <v>0</v>
      </c>
      <c r="Y172" s="249">
        <f t="shared" si="57"/>
        <v>0</v>
      </c>
      <c r="Z172" s="296">
        <f t="shared" si="58"/>
        <v>0</v>
      </c>
      <c r="AA172" s="289">
        <f t="shared" si="59"/>
        <v>0</v>
      </c>
      <c r="AB172" s="295">
        <f t="shared" si="60"/>
        <v>0</v>
      </c>
      <c r="AC172" s="252">
        <f t="shared" si="61"/>
        <v>0</v>
      </c>
      <c r="AE172" s="302">
        <f t="shared" si="62"/>
        <v>0</v>
      </c>
      <c r="AF172" s="249">
        <f>IF(AE172=0,0,SUMIFS('Sch A. Input'!I63:DX63,'Sch A. Input'!$I$14:$DX$14,"Recurring",'Sch A. Input'!$I$13:$DX$13,"&lt;="&amp;$L$11,'Sch A. Input'!$I$13:$DX$13,"&lt;="&amp;$AN$120,'Sch A. Input'!$I$13:$DX$13,"&gt;"&amp;$AC$120))</f>
        <v>0</v>
      </c>
      <c r="AG172" s="249">
        <f>IF(AE172=0,0,SUMIFS('Sch A. Input'!I63:DX63,'Sch A. Input'!$I$14:$DX$14,"One-time",'Sch A. Input'!$I$13:$DX$13,"&lt;="&amp;L$11,'Sch A. Input'!$I$13:$DX$13,"&lt;="&amp;$AN$120,'Sch A. Input'!$I$13:$DX$13,"&gt;"&amp;$AC$120))</f>
        <v>0</v>
      </c>
      <c r="AH172" s="299">
        <f t="shared" si="63"/>
        <v>0</v>
      </c>
      <c r="AI172" s="249">
        <f t="shared" si="64"/>
        <v>0</v>
      </c>
      <c r="AJ172" s="249">
        <f t="shared" si="65"/>
        <v>0</v>
      </c>
      <c r="AK172" s="296">
        <f t="shared" si="66"/>
        <v>0</v>
      </c>
      <c r="AL172" s="289">
        <f t="shared" si="67"/>
        <v>0</v>
      </c>
      <c r="AM172" s="295">
        <f t="shared" si="68"/>
        <v>0</v>
      </c>
      <c r="AN172" s="252">
        <f t="shared" si="69"/>
        <v>0</v>
      </c>
      <c r="AT172" s="163"/>
      <c r="AU172" s="163"/>
      <c r="BK172" s="2"/>
      <c r="BL172" s="2"/>
      <c r="BM172" s="2"/>
      <c r="BN172" s="2"/>
      <c r="BO172" s="2"/>
      <c r="BP172" s="2"/>
      <c r="BQ172" s="2"/>
      <c r="BR172" s="2"/>
      <c r="BS172" s="2"/>
      <c r="BT172" s="2"/>
      <c r="BU172" s="2"/>
      <c r="BV172" s="2"/>
      <c r="CI172"/>
      <c r="CJ172"/>
      <c r="CK172"/>
      <c r="CL172"/>
      <c r="CM172"/>
      <c r="CN172"/>
      <c r="CO172"/>
      <c r="CP172"/>
      <c r="CQ172"/>
      <c r="CR172"/>
      <c r="CS172"/>
    </row>
    <row r="173" spans="2:97" x14ac:dyDescent="0.25">
      <c r="B173" s="70" t="str">
        <f t="shared" si="88"/>
        <v/>
      </c>
      <c r="C173" s="170" t="str">
        <f t="shared" si="88"/>
        <v/>
      </c>
      <c r="D173" s="283" t="str">
        <f t="shared" si="88"/>
        <v/>
      </c>
      <c r="E173" s="283">
        <f t="shared" si="88"/>
        <v>42917</v>
      </c>
      <c r="F173" s="283">
        <f t="shared" si="88"/>
        <v>0</v>
      </c>
      <c r="G173" s="284">
        <f t="shared" si="88"/>
        <v>0</v>
      </c>
      <c r="H173" s="288">
        <f t="shared" si="88"/>
        <v>0</v>
      </c>
      <c r="I173" s="98">
        <f t="shared" si="46"/>
        <v>0</v>
      </c>
      <c r="J173" s="249">
        <f>IF(I173=0,0,SUMIFS('Sch A. Input'!I64:DX64,'Sch A. Input'!$I$14:$DX$14,"Recurring",'Sch A. Input'!$I$13:$DX$13,"&lt;="&amp;$R$120,'Sch A. Input'!$I$13:$DX$13,"&lt;="&amp;$L$11))</f>
        <v>0</v>
      </c>
      <c r="K173" s="249">
        <f>IF(I173=0,0,SUMIFS('Sch A. Input'!I64:DX64,'Sch A. Input'!$I$14:$DX$14,"One-time",'Sch A. Input'!$I$13:$DX$13,"&lt;="&amp;$R$120,'Sch A. Input'!$I$13:$DX$13,"&lt;="&amp;$L$11))</f>
        <v>0</v>
      </c>
      <c r="L173" s="299">
        <f t="shared" si="47"/>
        <v>0</v>
      </c>
      <c r="M173" s="249">
        <f t="shared" si="48"/>
        <v>0</v>
      </c>
      <c r="N173" s="249">
        <f t="shared" si="49"/>
        <v>0</v>
      </c>
      <c r="O173" s="296">
        <f t="shared" si="50"/>
        <v>0</v>
      </c>
      <c r="P173" s="289">
        <f t="shared" si="51"/>
        <v>0</v>
      </c>
      <c r="Q173" s="295">
        <f t="shared" si="52"/>
        <v>0</v>
      </c>
      <c r="R173" s="252">
        <f t="shared" si="53"/>
        <v>0</v>
      </c>
      <c r="S173" s="256"/>
      <c r="T173" s="302">
        <f t="shared" si="54"/>
        <v>0</v>
      </c>
      <c r="U173" s="249">
        <f>IF(T173=0,0,SUMIFS('Sch A. Input'!I64:DX64,'Sch A. Input'!$I$14:$DX$14,"Recurring",'Sch A. Input'!$I$13:$DX$13,"&lt;="&amp;$L$11,'Sch A. Input'!$I$13:$DX$13,"&lt;="&amp;$AC$120,'Sch A. Input'!$I$13:$DX$13,"&gt;"&amp;$R$120))</f>
        <v>0</v>
      </c>
      <c r="V173" s="249">
        <f>IF(T173=0,0,SUMIFS('Sch A. Input'!I64:DX64,'Sch A. Input'!$I$14:$DX$14,"One-time",'Sch A. Input'!$I$13:$DX$13,"&lt;="&amp;$L$11,'Sch A. Input'!$I$13:$DX$13,"&lt;="&amp;$AC$120,'Sch A. Input'!$I$13:$DX$13,"&gt;"&amp;$R$120))</f>
        <v>0</v>
      </c>
      <c r="W173" s="299">
        <f t="shared" si="55"/>
        <v>0</v>
      </c>
      <c r="X173" s="249">
        <f t="shared" si="56"/>
        <v>0</v>
      </c>
      <c r="Y173" s="249">
        <f t="shared" si="57"/>
        <v>0</v>
      </c>
      <c r="Z173" s="296">
        <f t="shared" si="58"/>
        <v>0</v>
      </c>
      <c r="AA173" s="289">
        <f t="shared" si="59"/>
        <v>0</v>
      </c>
      <c r="AB173" s="295">
        <f t="shared" si="60"/>
        <v>0</v>
      </c>
      <c r="AC173" s="252">
        <f t="shared" si="61"/>
        <v>0</v>
      </c>
      <c r="AE173" s="302">
        <f t="shared" si="62"/>
        <v>0</v>
      </c>
      <c r="AF173" s="249">
        <f>IF(AE173=0,0,SUMIFS('Sch A. Input'!I64:DX64,'Sch A. Input'!$I$14:$DX$14,"Recurring",'Sch A. Input'!$I$13:$DX$13,"&lt;="&amp;$L$11,'Sch A. Input'!$I$13:$DX$13,"&lt;="&amp;$AN$120,'Sch A. Input'!$I$13:$DX$13,"&gt;"&amp;$AC$120))</f>
        <v>0</v>
      </c>
      <c r="AG173" s="249">
        <f>IF(AE173=0,0,SUMIFS('Sch A. Input'!I64:DX64,'Sch A. Input'!$I$14:$DX$14,"One-time",'Sch A. Input'!$I$13:$DX$13,"&lt;="&amp;L$11,'Sch A. Input'!$I$13:$DX$13,"&lt;="&amp;$AN$120,'Sch A. Input'!$I$13:$DX$13,"&gt;"&amp;$AC$120))</f>
        <v>0</v>
      </c>
      <c r="AH173" s="299">
        <f t="shared" si="63"/>
        <v>0</v>
      </c>
      <c r="AI173" s="249">
        <f t="shared" si="64"/>
        <v>0</v>
      </c>
      <c r="AJ173" s="249">
        <f t="shared" si="65"/>
        <v>0</v>
      </c>
      <c r="AK173" s="296">
        <f t="shared" si="66"/>
        <v>0</v>
      </c>
      <c r="AL173" s="289">
        <f t="shared" si="67"/>
        <v>0</v>
      </c>
      <c r="AM173" s="295">
        <f t="shared" si="68"/>
        <v>0</v>
      </c>
      <c r="AN173" s="252">
        <f t="shared" si="69"/>
        <v>0</v>
      </c>
      <c r="AT173" s="163"/>
      <c r="AU173" s="163"/>
      <c r="BK173" s="2"/>
      <c r="BL173" s="2"/>
      <c r="BM173" s="2"/>
      <c r="BN173" s="2"/>
      <c r="BO173" s="2"/>
      <c r="BP173" s="2"/>
      <c r="BQ173" s="2"/>
      <c r="BR173" s="2"/>
      <c r="BS173" s="2"/>
      <c r="BT173" s="2"/>
      <c r="BU173" s="2"/>
      <c r="BV173" s="2"/>
      <c r="CI173"/>
      <c r="CJ173"/>
      <c r="CK173"/>
      <c r="CL173"/>
      <c r="CM173"/>
      <c r="CN173"/>
      <c r="CO173"/>
      <c r="CP173"/>
      <c r="CQ173"/>
      <c r="CR173"/>
      <c r="CS173"/>
    </row>
    <row r="174" spans="2:97" x14ac:dyDescent="0.25">
      <c r="B174" s="70" t="str">
        <f t="shared" si="88"/>
        <v/>
      </c>
      <c r="C174" s="170" t="str">
        <f t="shared" si="88"/>
        <v/>
      </c>
      <c r="D174" s="283" t="str">
        <f t="shared" si="88"/>
        <v/>
      </c>
      <c r="E174" s="283">
        <f t="shared" si="88"/>
        <v>42917</v>
      </c>
      <c r="F174" s="283">
        <f t="shared" si="88"/>
        <v>0</v>
      </c>
      <c r="G174" s="284">
        <f t="shared" si="88"/>
        <v>0</v>
      </c>
      <c r="H174" s="288">
        <f t="shared" si="88"/>
        <v>0</v>
      </c>
      <c r="I174" s="98">
        <f t="shared" si="46"/>
        <v>0</v>
      </c>
      <c r="J174" s="249">
        <f>IF(I174=0,0,SUMIFS('Sch A. Input'!I65:DX65,'Sch A. Input'!$I$14:$DX$14,"Recurring",'Sch A. Input'!$I$13:$DX$13,"&lt;="&amp;$R$120,'Sch A. Input'!$I$13:$DX$13,"&lt;="&amp;$L$11))</f>
        <v>0</v>
      </c>
      <c r="K174" s="249">
        <f>IF(I174=0,0,SUMIFS('Sch A. Input'!I65:DX65,'Sch A. Input'!$I$14:$DX$14,"One-time",'Sch A. Input'!$I$13:$DX$13,"&lt;="&amp;$R$120,'Sch A. Input'!$I$13:$DX$13,"&lt;="&amp;$L$11))</f>
        <v>0</v>
      </c>
      <c r="L174" s="299">
        <f t="shared" si="47"/>
        <v>0</v>
      </c>
      <c r="M174" s="249">
        <f t="shared" si="48"/>
        <v>0</v>
      </c>
      <c r="N174" s="249">
        <f t="shared" si="49"/>
        <v>0</v>
      </c>
      <c r="O174" s="296">
        <f t="shared" si="50"/>
        <v>0</v>
      </c>
      <c r="P174" s="289">
        <f t="shared" si="51"/>
        <v>0</v>
      </c>
      <c r="Q174" s="295">
        <f t="shared" si="52"/>
        <v>0</v>
      </c>
      <c r="R174" s="252">
        <f t="shared" si="53"/>
        <v>0</v>
      </c>
      <c r="S174" s="256"/>
      <c r="T174" s="302">
        <f t="shared" si="54"/>
        <v>0</v>
      </c>
      <c r="U174" s="249">
        <f>IF(T174=0,0,SUMIFS('Sch A. Input'!I65:DX65,'Sch A. Input'!$I$14:$DX$14,"Recurring",'Sch A. Input'!$I$13:$DX$13,"&lt;="&amp;$L$11,'Sch A. Input'!$I$13:$DX$13,"&lt;="&amp;$AC$120,'Sch A. Input'!$I$13:$DX$13,"&gt;"&amp;$R$120))</f>
        <v>0</v>
      </c>
      <c r="V174" s="249">
        <f>IF(T174=0,0,SUMIFS('Sch A. Input'!I65:DX65,'Sch A. Input'!$I$14:$DX$14,"One-time",'Sch A. Input'!$I$13:$DX$13,"&lt;="&amp;$L$11,'Sch A. Input'!$I$13:$DX$13,"&lt;="&amp;$AC$120,'Sch A. Input'!$I$13:$DX$13,"&gt;"&amp;$R$120))</f>
        <v>0</v>
      </c>
      <c r="W174" s="299">
        <f t="shared" si="55"/>
        <v>0</v>
      </c>
      <c r="X174" s="249">
        <f t="shared" si="56"/>
        <v>0</v>
      </c>
      <c r="Y174" s="249">
        <f t="shared" si="57"/>
        <v>0</v>
      </c>
      <c r="Z174" s="296">
        <f t="shared" si="58"/>
        <v>0</v>
      </c>
      <c r="AA174" s="289">
        <f t="shared" si="59"/>
        <v>0</v>
      </c>
      <c r="AB174" s="295">
        <f t="shared" si="60"/>
        <v>0</v>
      </c>
      <c r="AC174" s="252">
        <f t="shared" si="61"/>
        <v>0</v>
      </c>
      <c r="AE174" s="302">
        <f t="shared" si="62"/>
        <v>0</v>
      </c>
      <c r="AF174" s="249">
        <f>IF(AE174=0,0,SUMIFS('Sch A. Input'!I65:DX65,'Sch A. Input'!$I$14:$DX$14,"Recurring",'Sch A. Input'!$I$13:$DX$13,"&lt;="&amp;$L$11,'Sch A. Input'!$I$13:$DX$13,"&lt;="&amp;$AN$120,'Sch A. Input'!$I$13:$DX$13,"&gt;"&amp;$AC$120))</f>
        <v>0</v>
      </c>
      <c r="AG174" s="249">
        <f>IF(AE174=0,0,SUMIFS('Sch A. Input'!I65:DX65,'Sch A. Input'!$I$14:$DX$14,"One-time",'Sch A. Input'!$I$13:$DX$13,"&lt;="&amp;L$11,'Sch A. Input'!$I$13:$DX$13,"&lt;="&amp;$AN$120,'Sch A. Input'!$I$13:$DX$13,"&gt;"&amp;$AC$120))</f>
        <v>0</v>
      </c>
      <c r="AH174" s="299">
        <f t="shared" si="63"/>
        <v>0</v>
      </c>
      <c r="AI174" s="249">
        <f t="shared" si="64"/>
        <v>0</v>
      </c>
      <c r="AJ174" s="249">
        <f t="shared" si="65"/>
        <v>0</v>
      </c>
      <c r="AK174" s="296">
        <f t="shared" si="66"/>
        <v>0</v>
      </c>
      <c r="AL174" s="289">
        <f t="shared" si="67"/>
        <v>0</v>
      </c>
      <c r="AM174" s="295">
        <f t="shared" si="68"/>
        <v>0</v>
      </c>
      <c r="AN174" s="252">
        <f t="shared" si="69"/>
        <v>0</v>
      </c>
      <c r="AT174" s="163"/>
      <c r="AU174" s="163"/>
      <c r="BK174" s="2"/>
      <c r="BL174" s="2"/>
      <c r="BM174" s="2"/>
      <c r="BN174" s="2"/>
      <c r="BO174" s="2"/>
      <c r="BP174" s="2"/>
      <c r="BQ174" s="2"/>
      <c r="BR174" s="2"/>
      <c r="BS174" s="2"/>
      <c r="BT174" s="2"/>
      <c r="BU174" s="2"/>
      <c r="BV174" s="2"/>
      <c r="CI174"/>
      <c r="CJ174"/>
      <c r="CK174"/>
      <c r="CL174"/>
      <c r="CM174"/>
      <c r="CN174"/>
      <c r="CO174"/>
      <c r="CP174"/>
      <c r="CQ174"/>
      <c r="CR174"/>
      <c r="CS174"/>
    </row>
    <row r="175" spans="2:97" x14ac:dyDescent="0.25">
      <c r="B175" s="70" t="str">
        <f t="shared" si="88"/>
        <v/>
      </c>
      <c r="C175" s="170" t="str">
        <f t="shared" si="88"/>
        <v/>
      </c>
      <c r="D175" s="283" t="str">
        <f t="shared" si="88"/>
        <v/>
      </c>
      <c r="E175" s="283">
        <f t="shared" si="88"/>
        <v>42917</v>
      </c>
      <c r="F175" s="283">
        <f t="shared" si="88"/>
        <v>0</v>
      </c>
      <c r="G175" s="284">
        <f t="shared" si="88"/>
        <v>0</v>
      </c>
      <c r="H175" s="288">
        <f t="shared" si="88"/>
        <v>0</v>
      </c>
      <c r="I175" s="98">
        <f t="shared" si="46"/>
        <v>0</v>
      </c>
      <c r="J175" s="249">
        <f>IF(I175=0,0,SUMIFS('Sch A. Input'!I66:DX66,'Sch A. Input'!$I$14:$DX$14,"Recurring",'Sch A. Input'!$I$13:$DX$13,"&lt;="&amp;$R$120,'Sch A. Input'!$I$13:$DX$13,"&lt;="&amp;$L$11))</f>
        <v>0</v>
      </c>
      <c r="K175" s="249">
        <f>IF(I175=0,0,SUMIFS('Sch A. Input'!I66:DX66,'Sch A. Input'!$I$14:$DX$14,"One-time",'Sch A. Input'!$I$13:$DX$13,"&lt;="&amp;$R$120,'Sch A. Input'!$I$13:$DX$13,"&lt;="&amp;$L$11))</f>
        <v>0</v>
      </c>
      <c r="L175" s="299">
        <f t="shared" si="47"/>
        <v>0</v>
      </c>
      <c r="M175" s="249">
        <f t="shared" si="48"/>
        <v>0</v>
      </c>
      <c r="N175" s="249">
        <f t="shared" si="49"/>
        <v>0</v>
      </c>
      <c r="O175" s="296">
        <f t="shared" si="50"/>
        <v>0</v>
      </c>
      <c r="P175" s="289">
        <f t="shared" si="51"/>
        <v>0</v>
      </c>
      <c r="Q175" s="295">
        <f t="shared" si="52"/>
        <v>0</v>
      </c>
      <c r="R175" s="252">
        <f t="shared" si="53"/>
        <v>0</v>
      </c>
      <c r="S175" s="256"/>
      <c r="T175" s="302">
        <f t="shared" si="54"/>
        <v>0</v>
      </c>
      <c r="U175" s="249">
        <f>IF(T175=0,0,SUMIFS('Sch A. Input'!I66:DX66,'Sch A. Input'!$I$14:$DX$14,"Recurring",'Sch A. Input'!$I$13:$DX$13,"&lt;="&amp;$L$11,'Sch A. Input'!$I$13:$DX$13,"&lt;="&amp;$AC$120,'Sch A. Input'!$I$13:$DX$13,"&gt;"&amp;$R$120))</f>
        <v>0</v>
      </c>
      <c r="V175" s="249">
        <f>IF(T175=0,0,SUMIFS('Sch A. Input'!I66:DX66,'Sch A. Input'!$I$14:$DX$14,"One-time",'Sch A. Input'!$I$13:$DX$13,"&lt;="&amp;$L$11,'Sch A. Input'!$I$13:$DX$13,"&lt;="&amp;$AC$120,'Sch A. Input'!$I$13:$DX$13,"&gt;"&amp;$R$120))</f>
        <v>0</v>
      </c>
      <c r="W175" s="299">
        <f t="shared" si="55"/>
        <v>0</v>
      </c>
      <c r="X175" s="249">
        <f t="shared" si="56"/>
        <v>0</v>
      </c>
      <c r="Y175" s="249">
        <f t="shared" si="57"/>
        <v>0</v>
      </c>
      <c r="Z175" s="296">
        <f t="shared" si="58"/>
        <v>0</v>
      </c>
      <c r="AA175" s="289">
        <f t="shared" si="59"/>
        <v>0</v>
      </c>
      <c r="AB175" s="295">
        <f t="shared" si="60"/>
        <v>0</v>
      </c>
      <c r="AC175" s="252">
        <f t="shared" si="61"/>
        <v>0</v>
      </c>
      <c r="AE175" s="302">
        <f t="shared" si="62"/>
        <v>0</v>
      </c>
      <c r="AF175" s="249">
        <f>IF(AE175=0,0,SUMIFS('Sch A. Input'!I66:DX66,'Sch A. Input'!$I$14:$DX$14,"Recurring",'Sch A. Input'!$I$13:$DX$13,"&lt;="&amp;$L$11,'Sch A. Input'!$I$13:$DX$13,"&lt;="&amp;$AN$120,'Sch A. Input'!$I$13:$DX$13,"&gt;"&amp;$AC$120))</f>
        <v>0</v>
      </c>
      <c r="AG175" s="249">
        <f>IF(AE175=0,0,SUMIFS('Sch A. Input'!I66:DX66,'Sch A. Input'!$I$14:$DX$14,"One-time",'Sch A. Input'!$I$13:$DX$13,"&lt;="&amp;L$11,'Sch A. Input'!$I$13:$DX$13,"&lt;="&amp;$AN$120,'Sch A. Input'!$I$13:$DX$13,"&gt;"&amp;$AC$120))</f>
        <v>0</v>
      </c>
      <c r="AH175" s="299">
        <f t="shared" si="63"/>
        <v>0</v>
      </c>
      <c r="AI175" s="249">
        <f t="shared" si="64"/>
        <v>0</v>
      </c>
      <c r="AJ175" s="249">
        <f t="shared" si="65"/>
        <v>0</v>
      </c>
      <c r="AK175" s="296">
        <f t="shared" si="66"/>
        <v>0</v>
      </c>
      <c r="AL175" s="289">
        <f t="shared" si="67"/>
        <v>0</v>
      </c>
      <c r="AM175" s="295">
        <f t="shared" si="68"/>
        <v>0</v>
      </c>
      <c r="AN175" s="252">
        <f t="shared" si="69"/>
        <v>0</v>
      </c>
      <c r="AT175" s="163"/>
      <c r="AU175" s="163"/>
      <c r="BK175" s="2"/>
      <c r="BL175" s="2"/>
      <c r="BM175" s="2"/>
      <c r="BN175" s="2"/>
      <c r="BO175" s="2"/>
      <c r="BP175" s="2"/>
      <c r="BQ175" s="2"/>
      <c r="BR175" s="2"/>
      <c r="BS175" s="2"/>
      <c r="BT175" s="2"/>
      <c r="BU175" s="2"/>
      <c r="BV175" s="2"/>
      <c r="CI175"/>
      <c r="CJ175"/>
      <c r="CK175"/>
      <c r="CL175"/>
      <c r="CM175"/>
      <c r="CN175"/>
      <c r="CO175"/>
      <c r="CP175"/>
      <c r="CQ175"/>
      <c r="CR175"/>
      <c r="CS175"/>
    </row>
    <row r="176" spans="2:97" x14ac:dyDescent="0.25">
      <c r="B176" s="70" t="str">
        <f t="shared" si="88"/>
        <v/>
      </c>
      <c r="C176" s="170" t="str">
        <f t="shared" si="88"/>
        <v/>
      </c>
      <c r="D176" s="283" t="str">
        <f t="shared" si="88"/>
        <v/>
      </c>
      <c r="E176" s="283">
        <f t="shared" si="88"/>
        <v>42917</v>
      </c>
      <c r="F176" s="283">
        <f t="shared" si="88"/>
        <v>0</v>
      </c>
      <c r="G176" s="284">
        <f t="shared" si="88"/>
        <v>0</v>
      </c>
      <c r="H176" s="288">
        <f t="shared" si="88"/>
        <v>0</v>
      </c>
      <c r="I176" s="98">
        <f t="shared" si="46"/>
        <v>0</v>
      </c>
      <c r="J176" s="249">
        <f>IF(I176=0,0,SUMIFS('Sch A. Input'!I67:DX67,'Sch A. Input'!$I$14:$DX$14,"Recurring",'Sch A. Input'!$I$13:$DX$13,"&lt;="&amp;$R$120,'Sch A. Input'!$I$13:$DX$13,"&lt;="&amp;$L$11))</f>
        <v>0</v>
      </c>
      <c r="K176" s="249">
        <f>IF(I176=0,0,SUMIFS('Sch A. Input'!I67:DX67,'Sch A. Input'!$I$14:$DX$14,"One-time",'Sch A. Input'!$I$13:$DX$13,"&lt;="&amp;$R$120,'Sch A. Input'!$I$13:$DX$13,"&lt;="&amp;$L$11))</f>
        <v>0</v>
      </c>
      <c r="L176" s="299">
        <f t="shared" si="47"/>
        <v>0</v>
      </c>
      <c r="M176" s="249">
        <f t="shared" si="48"/>
        <v>0</v>
      </c>
      <c r="N176" s="249">
        <f t="shared" si="49"/>
        <v>0</v>
      </c>
      <c r="O176" s="296">
        <f t="shared" si="50"/>
        <v>0</v>
      </c>
      <c r="P176" s="289">
        <f t="shared" si="51"/>
        <v>0</v>
      </c>
      <c r="Q176" s="295">
        <f t="shared" si="52"/>
        <v>0</v>
      </c>
      <c r="R176" s="252">
        <f t="shared" si="53"/>
        <v>0</v>
      </c>
      <c r="S176" s="256"/>
      <c r="T176" s="302">
        <f t="shared" si="54"/>
        <v>0</v>
      </c>
      <c r="U176" s="249">
        <f>IF(T176=0,0,SUMIFS('Sch A. Input'!I67:DX67,'Sch A. Input'!$I$14:$DX$14,"Recurring",'Sch A. Input'!$I$13:$DX$13,"&lt;="&amp;$L$11,'Sch A. Input'!$I$13:$DX$13,"&lt;="&amp;$AC$120,'Sch A. Input'!$I$13:$DX$13,"&gt;"&amp;$R$120))</f>
        <v>0</v>
      </c>
      <c r="V176" s="249">
        <f>IF(T176=0,0,SUMIFS('Sch A. Input'!I67:DX67,'Sch A. Input'!$I$14:$DX$14,"One-time",'Sch A. Input'!$I$13:$DX$13,"&lt;="&amp;$L$11,'Sch A. Input'!$I$13:$DX$13,"&lt;="&amp;$AC$120,'Sch A. Input'!$I$13:$DX$13,"&gt;"&amp;$R$120))</f>
        <v>0</v>
      </c>
      <c r="W176" s="299">
        <f t="shared" si="55"/>
        <v>0</v>
      </c>
      <c r="X176" s="249">
        <f t="shared" si="56"/>
        <v>0</v>
      </c>
      <c r="Y176" s="249">
        <f t="shared" si="57"/>
        <v>0</v>
      </c>
      <c r="Z176" s="296">
        <f t="shared" si="58"/>
        <v>0</v>
      </c>
      <c r="AA176" s="289">
        <f t="shared" si="59"/>
        <v>0</v>
      </c>
      <c r="AB176" s="295">
        <f t="shared" si="60"/>
        <v>0</v>
      </c>
      <c r="AC176" s="252">
        <f t="shared" si="61"/>
        <v>0</v>
      </c>
      <c r="AE176" s="302">
        <f t="shared" si="62"/>
        <v>0</v>
      </c>
      <c r="AF176" s="249">
        <f>IF(AE176=0,0,SUMIFS('Sch A. Input'!I67:DX67,'Sch A. Input'!$I$14:$DX$14,"Recurring",'Sch A. Input'!$I$13:$DX$13,"&lt;="&amp;$L$11,'Sch A. Input'!$I$13:$DX$13,"&lt;="&amp;$AN$120,'Sch A. Input'!$I$13:$DX$13,"&gt;"&amp;$AC$120))</f>
        <v>0</v>
      </c>
      <c r="AG176" s="249">
        <f>IF(AE176=0,0,SUMIFS('Sch A. Input'!I67:DX67,'Sch A. Input'!$I$14:$DX$14,"One-time",'Sch A. Input'!$I$13:$DX$13,"&lt;="&amp;L$11,'Sch A. Input'!$I$13:$DX$13,"&lt;="&amp;$AN$120,'Sch A. Input'!$I$13:$DX$13,"&gt;"&amp;$AC$120))</f>
        <v>0</v>
      </c>
      <c r="AH176" s="299">
        <f t="shared" si="63"/>
        <v>0</v>
      </c>
      <c r="AI176" s="249">
        <f t="shared" si="64"/>
        <v>0</v>
      </c>
      <c r="AJ176" s="249">
        <f t="shared" si="65"/>
        <v>0</v>
      </c>
      <c r="AK176" s="296">
        <f t="shared" si="66"/>
        <v>0</v>
      </c>
      <c r="AL176" s="289">
        <f t="shared" si="67"/>
        <v>0</v>
      </c>
      <c r="AM176" s="295">
        <f t="shared" si="68"/>
        <v>0</v>
      </c>
      <c r="AN176" s="252">
        <f t="shared" si="69"/>
        <v>0</v>
      </c>
      <c r="AT176" s="163"/>
      <c r="AU176" s="163"/>
      <c r="BK176" s="2"/>
      <c r="BL176" s="2"/>
      <c r="BM176" s="2"/>
      <c r="BN176" s="2"/>
      <c r="BO176" s="2"/>
      <c r="BP176" s="2"/>
      <c r="BQ176" s="2"/>
      <c r="BR176" s="2"/>
      <c r="BS176" s="2"/>
      <c r="BT176" s="2"/>
      <c r="BU176" s="2"/>
      <c r="BV176" s="2"/>
      <c r="CI176"/>
      <c r="CJ176"/>
      <c r="CK176"/>
      <c r="CL176"/>
      <c r="CM176"/>
      <c r="CN176"/>
      <c r="CO176"/>
      <c r="CP176"/>
      <c r="CQ176"/>
      <c r="CR176"/>
      <c r="CS176"/>
    </row>
    <row r="177" spans="2:97" x14ac:dyDescent="0.25">
      <c r="B177" s="70" t="str">
        <f t="shared" si="88"/>
        <v/>
      </c>
      <c r="C177" s="170" t="str">
        <f t="shared" si="88"/>
        <v/>
      </c>
      <c r="D177" s="283" t="str">
        <f t="shared" si="88"/>
        <v/>
      </c>
      <c r="E177" s="283">
        <f t="shared" si="88"/>
        <v>42917</v>
      </c>
      <c r="F177" s="283">
        <f t="shared" si="88"/>
        <v>0</v>
      </c>
      <c r="G177" s="284">
        <f t="shared" si="88"/>
        <v>0</v>
      </c>
      <c r="H177" s="288">
        <f t="shared" si="88"/>
        <v>0</v>
      </c>
      <c r="I177" s="98">
        <f t="shared" si="46"/>
        <v>0</v>
      </c>
      <c r="J177" s="249">
        <f>IF(I177=0,0,SUMIFS('Sch A. Input'!I68:DX68,'Sch A. Input'!$I$14:$DX$14,"Recurring",'Sch A. Input'!$I$13:$DX$13,"&lt;="&amp;$R$120,'Sch A. Input'!$I$13:$DX$13,"&lt;="&amp;$L$11))</f>
        <v>0</v>
      </c>
      <c r="K177" s="249">
        <f>IF(I177=0,0,SUMIFS('Sch A. Input'!I68:DX68,'Sch A. Input'!$I$14:$DX$14,"One-time",'Sch A. Input'!$I$13:$DX$13,"&lt;="&amp;$R$120,'Sch A. Input'!$I$13:$DX$13,"&lt;="&amp;$L$11))</f>
        <v>0</v>
      </c>
      <c r="L177" s="299">
        <f t="shared" si="47"/>
        <v>0</v>
      </c>
      <c r="M177" s="249">
        <f t="shared" si="48"/>
        <v>0</v>
      </c>
      <c r="N177" s="249">
        <f t="shared" si="49"/>
        <v>0</v>
      </c>
      <c r="O177" s="296">
        <f t="shared" si="50"/>
        <v>0</v>
      </c>
      <c r="P177" s="289">
        <f t="shared" si="51"/>
        <v>0</v>
      </c>
      <c r="Q177" s="295">
        <f t="shared" si="52"/>
        <v>0</v>
      </c>
      <c r="R177" s="252">
        <f t="shared" si="53"/>
        <v>0</v>
      </c>
      <c r="S177" s="256"/>
      <c r="T177" s="302">
        <f t="shared" si="54"/>
        <v>0</v>
      </c>
      <c r="U177" s="249">
        <f>IF(T177=0,0,SUMIFS('Sch A. Input'!I68:DX68,'Sch A. Input'!$I$14:$DX$14,"Recurring",'Sch A. Input'!$I$13:$DX$13,"&lt;="&amp;$L$11,'Sch A. Input'!$I$13:$DX$13,"&lt;="&amp;$AC$120,'Sch A. Input'!$I$13:$DX$13,"&gt;"&amp;$R$120))</f>
        <v>0</v>
      </c>
      <c r="V177" s="249">
        <f>IF(T177=0,0,SUMIFS('Sch A. Input'!I68:DX68,'Sch A. Input'!$I$14:$DX$14,"One-time",'Sch A. Input'!$I$13:$DX$13,"&lt;="&amp;$L$11,'Sch A. Input'!$I$13:$DX$13,"&lt;="&amp;$AC$120,'Sch A. Input'!$I$13:$DX$13,"&gt;"&amp;$R$120))</f>
        <v>0</v>
      </c>
      <c r="W177" s="299">
        <f t="shared" si="55"/>
        <v>0</v>
      </c>
      <c r="X177" s="249">
        <f t="shared" si="56"/>
        <v>0</v>
      </c>
      <c r="Y177" s="249">
        <f t="shared" si="57"/>
        <v>0</v>
      </c>
      <c r="Z177" s="296">
        <f t="shared" si="58"/>
        <v>0</v>
      </c>
      <c r="AA177" s="289">
        <f t="shared" si="59"/>
        <v>0</v>
      </c>
      <c r="AB177" s="295">
        <f t="shared" si="60"/>
        <v>0</v>
      </c>
      <c r="AC177" s="252">
        <f t="shared" si="61"/>
        <v>0</v>
      </c>
      <c r="AE177" s="302">
        <f t="shared" si="62"/>
        <v>0</v>
      </c>
      <c r="AF177" s="249">
        <f>IF(AE177=0,0,SUMIFS('Sch A. Input'!I68:DX68,'Sch A. Input'!$I$14:$DX$14,"Recurring",'Sch A. Input'!$I$13:$DX$13,"&lt;="&amp;$L$11,'Sch A. Input'!$I$13:$DX$13,"&lt;="&amp;$AN$120,'Sch A. Input'!$I$13:$DX$13,"&gt;"&amp;$AC$120))</f>
        <v>0</v>
      </c>
      <c r="AG177" s="249">
        <f>IF(AE177=0,0,SUMIFS('Sch A. Input'!I68:DX68,'Sch A. Input'!$I$14:$DX$14,"One-time",'Sch A. Input'!$I$13:$DX$13,"&lt;="&amp;L$11,'Sch A. Input'!$I$13:$DX$13,"&lt;="&amp;$AN$120,'Sch A. Input'!$I$13:$DX$13,"&gt;"&amp;$AC$120))</f>
        <v>0</v>
      </c>
      <c r="AH177" s="299">
        <f t="shared" si="63"/>
        <v>0</v>
      </c>
      <c r="AI177" s="249">
        <f t="shared" si="64"/>
        <v>0</v>
      </c>
      <c r="AJ177" s="249">
        <f t="shared" si="65"/>
        <v>0</v>
      </c>
      <c r="AK177" s="296">
        <f t="shared" si="66"/>
        <v>0</v>
      </c>
      <c r="AL177" s="289">
        <f t="shared" si="67"/>
        <v>0</v>
      </c>
      <c r="AM177" s="295">
        <f t="shared" si="68"/>
        <v>0</v>
      </c>
      <c r="AN177" s="252">
        <f t="shared" si="69"/>
        <v>0</v>
      </c>
      <c r="AT177" s="163"/>
      <c r="AU177" s="163"/>
      <c r="BK177" s="2"/>
      <c r="BL177" s="2"/>
      <c r="BM177" s="2"/>
      <c r="BN177" s="2"/>
      <c r="BO177" s="2"/>
      <c r="BP177" s="2"/>
      <c r="BQ177" s="2"/>
      <c r="BR177" s="2"/>
      <c r="BS177" s="2"/>
      <c r="BT177" s="2"/>
      <c r="BU177" s="2"/>
      <c r="BV177" s="2"/>
      <c r="CI177"/>
      <c r="CJ177"/>
      <c r="CK177"/>
      <c r="CL177"/>
      <c r="CM177"/>
      <c r="CN177"/>
      <c r="CO177"/>
      <c r="CP177"/>
      <c r="CQ177"/>
      <c r="CR177"/>
      <c r="CS177"/>
    </row>
    <row r="178" spans="2:97" x14ac:dyDescent="0.25">
      <c r="B178" s="70" t="str">
        <f t="shared" si="88"/>
        <v/>
      </c>
      <c r="C178" s="170" t="str">
        <f t="shared" si="88"/>
        <v/>
      </c>
      <c r="D178" s="283" t="str">
        <f t="shared" si="88"/>
        <v/>
      </c>
      <c r="E178" s="283">
        <f t="shared" si="88"/>
        <v>42917</v>
      </c>
      <c r="F178" s="283">
        <f t="shared" si="88"/>
        <v>0</v>
      </c>
      <c r="G178" s="284">
        <f t="shared" si="88"/>
        <v>0</v>
      </c>
      <c r="H178" s="288">
        <f t="shared" si="88"/>
        <v>0</v>
      </c>
      <c r="I178" s="98">
        <f t="shared" si="46"/>
        <v>0</v>
      </c>
      <c r="J178" s="249">
        <f>IF(I178=0,0,SUMIFS('Sch A. Input'!I69:DX69,'Sch A. Input'!$I$14:$DX$14,"Recurring",'Sch A. Input'!$I$13:$DX$13,"&lt;="&amp;$R$120,'Sch A. Input'!$I$13:$DX$13,"&lt;="&amp;$L$11))</f>
        <v>0</v>
      </c>
      <c r="K178" s="249">
        <f>IF(I178=0,0,SUMIFS('Sch A. Input'!I69:DX69,'Sch A. Input'!$I$14:$DX$14,"One-time",'Sch A. Input'!$I$13:$DX$13,"&lt;="&amp;$R$120,'Sch A. Input'!$I$13:$DX$13,"&lt;="&amp;$L$11))</f>
        <v>0</v>
      </c>
      <c r="L178" s="299">
        <f t="shared" si="47"/>
        <v>0</v>
      </c>
      <c r="M178" s="249">
        <f t="shared" si="48"/>
        <v>0</v>
      </c>
      <c r="N178" s="249">
        <f t="shared" si="49"/>
        <v>0</v>
      </c>
      <c r="O178" s="296">
        <f t="shared" si="50"/>
        <v>0</v>
      </c>
      <c r="P178" s="289">
        <f t="shared" si="51"/>
        <v>0</v>
      </c>
      <c r="Q178" s="295">
        <f t="shared" si="52"/>
        <v>0</v>
      </c>
      <c r="R178" s="252">
        <f t="shared" si="53"/>
        <v>0</v>
      </c>
      <c r="S178" s="256"/>
      <c r="T178" s="302">
        <f t="shared" si="54"/>
        <v>0</v>
      </c>
      <c r="U178" s="249">
        <f>IF(T178=0,0,SUMIFS('Sch A. Input'!I69:DX69,'Sch A. Input'!$I$14:$DX$14,"Recurring",'Sch A. Input'!$I$13:$DX$13,"&lt;="&amp;$L$11,'Sch A. Input'!$I$13:$DX$13,"&lt;="&amp;$AC$120,'Sch A. Input'!$I$13:$DX$13,"&gt;"&amp;$R$120))</f>
        <v>0</v>
      </c>
      <c r="V178" s="249">
        <f>IF(T178=0,0,SUMIFS('Sch A. Input'!I69:DX69,'Sch A. Input'!$I$14:$DX$14,"One-time",'Sch A. Input'!$I$13:$DX$13,"&lt;="&amp;$L$11,'Sch A. Input'!$I$13:$DX$13,"&lt;="&amp;$AC$120,'Sch A. Input'!$I$13:$DX$13,"&gt;"&amp;$R$120))</f>
        <v>0</v>
      </c>
      <c r="W178" s="299">
        <f t="shared" si="55"/>
        <v>0</v>
      </c>
      <c r="X178" s="249">
        <f t="shared" si="56"/>
        <v>0</v>
      </c>
      <c r="Y178" s="249">
        <f t="shared" si="57"/>
        <v>0</v>
      </c>
      <c r="Z178" s="296">
        <f t="shared" si="58"/>
        <v>0</v>
      </c>
      <c r="AA178" s="289">
        <f t="shared" si="59"/>
        <v>0</v>
      </c>
      <c r="AB178" s="295">
        <f t="shared" si="60"/>
        <v>0</v>
      </c>
      <c r="AC178" s="252">
        <f t="shared" si="61"/>
        <v>0</v>
      </c>
      <c r="AE178" s="302">
        <f t="shared" si="62"/>
        <v>0</v>
      </c>
      <c r="AF178" s="249">
        <f>IF(AE178=0,0,SUMIFS('Sch A. Input'!I69:DX69,'Sch A. Input'!$I$14:$DX$14,"Recurring",'Sch A. Input'!$I$13:$DX$13,"&lt;="&amp;$L$11,'Sch A. Input'!$I$13:$DX$13,"&lt;="&amp;$AN$120,'Sch A. Input'!$I$13:$DX$13,"&gt;"&amp;$AC$120))</f>
        <v>0</v>
      </c>
      <c r="AG178" s="249">
        <f>IF(AE178=0,0,SUMIFS('Sch A. Input'!I69:DX69,'Sch A. Input'!$I$14:$DX$14,"One-time",'Sch A. Input'!$I$13:$DX$13,"&lt;="&amp;L$11,'Sch A. Input'!$I$13:$DX$13,"&lt;="&amp;$AN$120,'Sch A. Input'!$I$13:$DX$13,"&gt;"&amp;$AC$120))</f>
        <v>0</v>
      </c>
      <c r="AH178" s="299">
        <f t="shared" si="63"/>
        <v>0</v>
      </c>
      <c r="AI178" s="249">
        <f t="shared" si="64"/>
        <v>0</v>
      </c>
      <c r="AJ178" s="249">
        <f t="shared" si="65"/>
        <v>0</v>
      </c>
      <c r="AK178" s="296">
        <f t="shared" si="66"/>
        <v>0</v>
      </c>
      <c r="AL178" s="289">
        <f t="shared" si="67"/>
        <v>0</v>
      </c>
      <c r="AM178" s="295">
        <f t="shared" si="68"/>
        <v>0</v>
      </c>
      <c r="AN178" s="252">
        <f t="shared" si="69"/>
        <v>0</v>
      </c>
      <c r="AT178" s="163"/>
      <c r="AU178" s="163"/>
      <c r="BK178" s="2"/>
      <c r="BL178" s="2"/>
      <c r="BM178" s="2"/>
      <c r="BN178" s="2"/>
      <c r="BO178" s="2"/>
      <c r="BP178" s="2"/>
      <c r="BQ178" s="2"/>
      <c r="BR178" s="2"/>
      <c r="BS178" s="2"/>
      <c r="BT178" s="2"/>
      <c r="BU178" s="2"/>
      <c r="BV178" s="2"/>
      <c r="CI178"/>
      <c r="CJ178"/>
      <c r="CK178"/>
      <c r="CL178"/>
      <c r="CM178"/>
      <c r="CN178"/>
      <c r="CO178"/>
      <c r="CP178"/>
      <c r="CQ178"/>
      <c r="CR178"/>
      <c r="CS178"/>
    </row>
    <row r="179" spans="2:97" x14ac:dyDescent="0.25">
      <c r="B179" s="70" t="str">
        <f t="shared" si="88"/>
        <v/>
      </c>
      <c r="C179" s="170" t="str">
        <f t="shared" si="88"/>
        <v/>
      </c>
      <c r="D179" s="283" t="str">
        <f t="shared" si="88"/>
        <v/>
      </c>
      <c r="E179" s="283">
        <f t="shared" si="88"/>
        <v>42917</v>
      </c>
      <c r="F179" s="283">
        <f t="shared" si="88"/>
        <v>0</v>
      </c>
      <c r="G179" s="284">
        <f t="shared" si="88"/>
        <v>0</v>
      </c>
      <c r="H179" s="288">
        <f t="shared" si="88"/>
        <v>0</v>
      </c>
      <c r="I179" s="98">
        <f t="shared" si="46"/>
        <v>0</v>
      </c>
      <c r="J179" s="249">
        <f>IF(I179=0,0,SUMIFS('Sch A. Input'!I70:DX70,'Sch A. Input'!$I$14:$DX$14,"Recurring",'Sch A. Input'!$I$13:$DX$13,"&lt;="&amp;$R$120,'Sch A. Input'!$I$13:$DX$13,"&lt;="&amp;$L$11))</f>
        <v>0</v>
      </c>
      <c r="K179" s="249">
        <f>IF(I179=0,0,SUMIFS('Sch A. Input'!I70:DX70,'Sch A. Input'!$I$14:$DX$14,"One-time",'Sch A. Input'!$I$13:$DX$13,"&lt;="&amp;$R$120,'Sch A. Input'!$I$13:$DX$13,"&lt;="&amp;$L$11))</f>
        <v>0</v>
      </c>
      <c r="L179" s="299">
        <f t="shared" si="47"/>
        <v>0</v>
      </c>
      <c r="M179" s="249">
        <f t="shared" si="48"/>
        <v>0</v>
      </c>
      <c r="N179" s="249">
        <f t="shared" si="49"/>
        <v>0</v>
      </c>
      <c r="O179" s="296">
        <f t="shared" si="50"/>
        <v>0</v>
      </c>
      <c r="P179" s="289">
        <f t="shared" si="51"/>
        <v>0</v>
      </c>
      <c r="Q179" s="295">
        <f t="shared" si="52"/>
        <v>0</v>
      </c>
      <c r="R179" s="252">
        <f t="shared" si="53"/>
        <v>0</v>
      </c>
      <c r="S179" s="256"/>
      <c r="T179" s="302">
        <f t="shared" si="54"/>
        <v>0</v>
      </c>
      <c r="U179" s="249">
        <f>IF(T179=0,0,SUMIFS('Sch A. Input'!I70:DX70,'Sch A. Input'!$I$14:$DX$14,"Recurring",'Sch A. Input'!$I$13:$DX$13,"&lt;="&amp;$L$11,'Sch A. Input'!$I$13:$DX$13,"&lt;="&amp;$AC$120,'Sch A. Input'!$I$13:$DX$13,"&gt;"&amp;$R$120))</f>
        <v>0</v>
      </c>
      <c r="V179" s="249">
        <f>IF(T179=0,0,SUMIFS('Sch A. Input'!I70:DX70,'Sch A. Input'!$I$14:$DX$14,"One-time",'Sch A. Input'!$I$13:$DX$13,"&lt;="&amp;$L$11,'Sch A. Input'!$I$13:$DX$13,"&lt;="&amp;$AC$120,'Sch A. Input'!$I$13:$DX$13,"&gt;"&amp;$R$120))</f>
        <v>0</v>
      </c>
      <c r="W179" s="299">
        <f t="shared" si="55"/>
        <v>0</v>
      </c>
      <c r="X179" s="249">
        <f t="shared" si="56"/>
        <v>0</v>
      </c>
      <c r="Y179" s="249">
        <f t="shared" si="57"/>
        <v>0</v>
      </c>
      <c r="Z179" s="296">
        <f t="shared" si="58"/>
        <v>0</v>
      </c>
      <c r="AA179" s="289">
        <f t="shared" si="59"/>
        <v>0</v>
      </c>
      <c r="AB179" s="295">
        <f t="shared" si="60"/>
        <v>0</v>
      </c>
      <c r="AC179" s="252">
        <f t="shared" si="61"/>
        <v>0</v>
      </c>
      <c r="AE179" s="302">
        <f t="shared" si="62"/>
        <v>0</v>
      </c>
      <c r="AF179" s="249">
        <f>IF(AE179=0,0,SUMIFS('Sch A. Input'!I70:DX70,'Sch A. Input'!$I$14:$DX$14,"Recurring",'Sch A. Input'!$I$13:$DX$13,"&lt;="&amp;$L$11,'Sch A. Input'!$I$13:$DX$13,"&lt;="&amp;$AN$120,'Sch A. Input'!$I$13:$DX$13,"&gt;"&amp;$AC$120))</f>
        <v>0</v>
      </c>
      <c r="AG179" s="249">
        <f>IF(AE179=0,0,SUMIFS('Sch A. Input'!I70:DX70,'Sch A. Input'!$I$14:$DX$14,"One-time",'Sch A. Input'!$I$13:$DX$13,"&lt;="&amp;L$11,'Sch A. Input'!$I$13:$DX$13,"&lt;="&amp;$AN$120,'Sch A. Input'!$I$13:$DX$13,"&gt;"&amp;$AC$120))</f>
        <v>0</v>
      </c>
      <c r="AH179" s="299">
        <f t="shared" si="63"/>
        <v>0</v>
      </c>
      <c r="AI179" s="249">
        <f t="shared" si="64"/>
        <v>0</v>
      </c>
      <c r="AJ179" s="249">
        <f t="shared" si="65"/>
        <v>0</v>
      </c>
      <c r="AK179" s="296">
        <f t="shared" si="66"/>
        <v>0</v>
      </c>
      <c r="AL179" s="289">
        <f t="shared" si="67"/>
        <v>0</v>
      </c>
      <c r="AM179" s="295">
        <f t="shared" si="68"/>
        <v>0</v>
      </c>
      <c r="AN179" s="252">
        <f t="shared" si="69"/>
        <v>0</v>
      </c>
      <c r="AT179" s="163"/>
      <c r="AU179" s="163"/>
      <c r="BK179" s="2"/>
      <c r="BL179" s="2"/>
      <c r="BM179" s="2"/>
      <c r="BN179" s="2"/>
      <c r="BO179" s="2"/>
      <c r="BP179" s="2"/>
      <c r="BQ179" s="2"/>
      <c r="BR179" s="2"/>
      <c r="BS179" s="2"/>
      <c r="BT179" s="2"/>
      <c r="BU179" s="2"/>
      <c r="BV179" s="2"/>
      <c r="CI179"/>
      <c r="CJ179"/>
      <c r="CK179"/>
      <c r="CL179"/>
      <c r="CM179"/>
      <c r="CN179"/>
      <c r="CO179"/>
      <c r="CP179"/>
      <c r="CQ179"/>
      <c r="CR179"/>
      <c r="CS179"/>
    </row>
    <row r="180" spans="2:97" x14ac:dyDescent="0.25">
      <c r="B180" s="70" t="str">
        <f t="shared" si="88"/>
        <v/>
      </c>
      <c r="C180" s="170" t="str">
        <f t="shared" si="88"/>
        <v/>
      </c>
      <c r="D180" s="283" t="str">
        <f t="shared" si="88"/>
        <v/>
      </c>
      <c r="E180" s="283">
        <f t="shared" si="88"/>
        <v>42917</v>
      </c>
      <c r="F180" s="283">
        <f t="shared" si="88"/>
        <v>0</v>
      </c>
      <c r="G180" s="284">
        <f t="shared" si="88"/>
        <v>0</v>
      </c>
      <c r="H180" s="288">
        <f t="shared" si="88"/>
        <v>0</v>
      </c>
      <c r="I180" s="98">
        <f t="shared" si="46"/>
        <v>0</v>
      </c>
      <c r="J180" s="249">
        <f>IF(I180=0,0,SUMIFS('Sch A. Input'!I71:DX71,'Sch A. Input'!$I$14:$DX$14,"Recurring",'Sch A. Input'!$I$13:$DX$13,"&lt;="&amp;$R$120,'Sch A. Input'!$I$13:$DX$13,"&lt;="&amp;$L$11))</f>
        <v>0</v>
      </c>
      <c r="K180" s="249">
        <f>IF(I180=0,0,SUMIFS('Sch A. Input'!I71:DX71,'Sch A. Input'!$I$14:$DX$14,"One-time",'Sch A. Input'!$I$13:$DX$13,"&lt;="&amp;$R$120,'Sch A. Input'!$I$13:$DX$13,"&lt;="&amp;$L$11))</f>
        <v>0</v>
      </c>
      <c r="L180" s="299">
        <f t="shared" si="47"/>
        <v>0</v>
      </c>
      <c r="M180" s="249">
        <f t="shared" si="48"/>
        <v>0</v>
      </c>
      <c r="N180" s="249">
        <f t="shared" si="49"/>
        <v>0</v>
      </c>
      <c r="O180" s="296">
        <f t="shared" si="50"/>
        <v>0</v>
      </c>
      <c r="P180" s="289">
        <f t="shared" si="51"/>
        <v>0</v>
      </c>
      <c r="Q180" s="295">
        <f t="shared" si="52"/>
        <v>0</v>
      </c>
      <c r="R180" s="252">
        <f t="shared" si="53"/>
        <v>0</v>
      </c>
      <c r="S180" s="256"/>
      <c r="T180" s="302">
        <f t="shared" si="54"/>
        <v>0</v>
      </c>
      <c r="U180" s="249">
        <f>IF(T180=0,0,SUMIFS('Sch A. Input'!I71:DX71,'Sch A. Input'!$I$14:$DX$14,"Recurring",'Sch A. Input'!$I$13:$DX$13,"&lt;="&amp;$L$11,'Sch A. Input'!$I$13:$DX$13,"&lt;="&amp;$AC$120,'Sch A. Input'!$I$13:$DX$13,"&gt;"&amp;$R$120))</f>
        <v>0</v>
      </c>
      <c r="V180" s="249">
        <f>IF(T180=0,0,SUMIFS('Sch A. Input'!I71:DX71,'Sch A. Input'!$I$14:$DX$14,"One-time",'Sch A. Input'!$I$13:$DX$13,"&lt;="&amp;$L$11,'Sch A. Input'!$I$13:$DX$13,"&lt;="&amp;$AC$120,'Sch A. Input'!$I$13:$DX$13,"&gt;"&amp;$R$120))</f>
        <v>0</v>
      </c>
      <c r="W180" s="299">
        <f t="shared" si="55"/>
        <v>0</v>
      </c>
      <c r="X180" s="249">
        <f t="shared" si="56"/>
        <v>0</v>
      </c>
      <c r="Y180" s="249">
        <f t="shared" si="57"/>
        <v>0</v>
      </c>
      <c r="Z180" s="296">
        <f t="shared" si="58"/>
        <v>0</v>
      </c>
      <c r="AA180" s="289">
        <f t="shared" si="59"/>
        <v>0</v>
      </c>
      <c r="AB180" s="295">
        <f t="shared" si="60"/>
        <v>0</v>
      </c>
      <c r="AC180" s="252">
        <f t="shared" si="61"/>
        <v>0</v>
      </c>
      <c r="AE180" s="302">
        <f t="shared" si="62"/>
        <v>0</v>
      </c>
      <c r="AF180" s="249">
        <f>IF(AE180=0,0,SUMIFS('Sch A. Input'!I71:DX71,'Sch A. Input'!$I$14:$DX$14,"Recurring",'Sch A. Input'!$I$13:$DX$13,"&lt;="&amp;$L$11,'Sch A. Input'!$I$13:$DX$13,"&lt;="&amp;$AN$120,'Sch A. Input'!$I$13:$DX$13,"&gt;"&amp;$AC$120))</f>
        <v>0</v>
      </c>
      <c r="AG180" s="249">
        <f>IF(AE180=0,0,SUMIFS('Sch A. Input'!I71:DX71,'Sch A. Input'!$I$14:$DX$14,"One-time",'Sch A. Input'!$I$13:$DX$13,"&lt;="&amp;L$11,'Sch A. Input'!$I$13:$DX$13,"&lt;="&amp;$AN$120,'Sch A. Input'!$I$13:$DX$13,"&gt;"&amp;$AC$120))</f>
        <v>0</v>
      </c>
      <c r="AH180" s="299">
        <f t="shared" si="63"/>
        <v>0</v>
      </c>
      <c r="AI180" s="249">
        <f t="shared" si="64"/>
        <v>0</v>
      </c>
      <c r="AJ180" s="249">
        <f t="shared" si="65"/>
        <v>0</v>
      </c>
      <c r="AK180" s="296">
        <f t="shared" si="66"/>
        <v>0</v>
      </c>
      <c r="AL180" s="289">
        <f t="shared" si="67"/>
        <v>0</v>
      </c>
      <c r="AM180" s="295">
        <f t="shared" si="68"/>
        <v>0</v>
      </c>
      <c r="AN180" s="252">
        <f t="shared" si="69"/>
        <v>0</v>
      </c>
      <c r="AT180" s="163"/>
      <c r="AU180" s="163"/>
      <c r="BK180" s="2"/>
      <c r="BL180" s="2"/>
      <c r="BM180" s="2"/>
      <c r="BN180" s="2"/>
      <c r="BO180" s="2"/>
      <c r="BP180" s="2"/>
      <c r="BQ180" s="2"/>
      <c r="BR180" s="2"/>
      <c r="BS180" s="2"/>
      <c r="BT180" s="2"/>
      <c r="BU180" s="2"/>
      <c r="BV180" s="2"/>
      <c r="CI180"/>
      <c r="CJ180"/>
      <c r="CK180"/>
      <c r="CL180"/>
      <c r="CM180"/>
      <c r="CN180"/>
      <c r="CO180"/>
      <c r="CP180"/>
      <c r="CQ180"/>
      <c r="CR180"/>
      <c r="CS180"/>
    </row>
    <row r="181" spans="2:97" x14ac:dyDescent="0.25">
      <c r="B181" s="70" t="str">
        <f t="shared" si="88"/>
        <v/>
      </c>
      <c r="C181" s="170" t="str">
        <f t="shared" si="88"/>
        <v/>
      </c>
      <c r="D181" s="283" t="str">
        <f t="shared" si="88"/>
        <v/>
      </c>
      <c r="E181" s="283">
        <f t="shared" si="88"/>
        <v>42917</v>
      </c>
      <c r="F181" s="283">
        <f t="shared" si="88"/>
        <v>0</v>
      </c>
      <c r="G181" s="284">
        <f t="shared" si="88"/>
        <v>0</v>
      </c>
      <c r="H181" s="288">
        <f t="shared" si="88"/>
        <v>0</v>
      </c>
      <c r="I181" s="98">
        <f t="shared" si="46"/>
        <v>0</v>
      </c>
      <c r="J181" s="249">
        <f>IF(I181=0,0,SUMIFS('Sch A. Input'!I72:DX72,'Sch A. Input'!$I$14:$DX$14,"Recurring",'Sch A. Input'!$I$13:$DX$13,"&lt;="&amp;$R$120,'Sch A. Input'!$I$13:$DX$13,"&lt;="&amp;$L$11))</f>
        <v>0</v>
      </c>
      <c r="K181" s="249">
        <f>IF(I181=0,0,SUMIFS('Sch A. Input'!I72:DX72,'Sch A. Input'!$I$14:$DX$14,"One-time",'Sch A. Input'!$I$13:$DX$13,"&lt;="&amp;$R$120,'Sch A. Input'!$I$13:$DX$13,"&lt;="&amp;$L$11))</f>
        <v>0</v>
      </c>
      <c r="L181" s="299">
        <f t="shared" si="47"/>
        <v>0</v>
      </c>
      <c r="M181" s="249">
        <f t="shared" si="48"/>
        <v>0</v>
      </c>
      <c r="N181" s="249">
        <f t="shared" si="49"/>
        <v>0</v>
      </c>
      <c r="O181" s="296">
        <f t="shared" si="50"/>
        <v>0</v>
      </c>
      <c r="P181" s="289">
        <f t="shared" si="51"/>
        <v>0</v>
      </c>
      <c r="Q181" s="295">
        <f t="shared" si="52"/>
        <v>0</v>
      </c>
      <c r="R181" s="252">
        <f t="shared" si="53"/>
        <v>0</v>
      </c>
      <c r="S181" s="256"/>
      <c r="T181" s="302">
        <f t="shared" si="54"/>
        <v>0</v>
      </c>
      <c r="U181" s="249">
        <f>IF(T181=0,0,SUMIFS('Sch A. Input'!I72:DX72,'Sch A. Input'!$I$14:$DX$14,"Recurring",'Sch A. Input'!$I$13:$DX$13,"&lt;="&amp;$L$11,'Sch A. Input'!$I$13:$DX$13,"&lt;="&amp;$AC$120,'Sch A. Input'!$I$13:$DX$13,"&gt;"&amp;$R$120))</f>
        <v>0</v>
      </c>
      <c r="V181" s="249">
        <f>IF(T181=0,0,SUMIFS('Sch A. Input'!I72:DX72,'Sch A. Input'!$I$14:$DX$14,"One-time",'Sch A. Input'!$I$13:$DX$13,"&lt;="&amp;$L$11,'Sch A. Input'!$I$13:$DX$13,"&lt;="&amp;$AC$120,'Sch A. Input'!$I$13:$DX$13,"&gt;"&amp;$R$120))</f>
        <v>0</v>
      </c>
      <c r="W181" s="299">
        <f t="shared" si="55"/>
        <v>0</v>
      </c>
      <c r="X181" s="249">
        <f t="shared" si="56"/>
        <v>0</v>
      </c>
      <c r="Y181" s="249">
        <f t="shared" si="57"/>
        <v>0</v>
      </c>
      <c r="Z181" s="296">
        <f t="shared" si="58"/>
        <v>0</v>
      </c>
      <c r="AA181" s="289">
        <f t="shared" si="59"/>
        <v>0</v>
      </c>
      <c r="AB181" s="295">
        <f t="shared" si="60"/>
        <v>0</v>
      </c>
      <c r="AC181" s="252">
        <f t="shared" si="61"/>
        <v>0</v>
      </c>
      <c r="AE181" s="302">
        <f t="shared" si="62"/>
        <v>0</v>
      </c>
      <c r="AF181" s="249">
        <f>IF(AE181=0,0,SUMIFS('Sch A. Input'!I72:DX72,'Sch A. Input'!$I$14:$DX$14,"Recurring",'Sch A. Input'!$I$13:$DX$13,"&lt;="&amp;$L$11,'Sch A. Input'!$I$13:$DX$13,"&lt;="&amp;$AN$120,'Sch A. Input'!$I$13:$DX$13,"&gt;"&amp;$AC$120))</f>
        <v>0</v>
      </c>
      <c r="AG181" s="249">
        <f>IF(AE181=0,0,SUMIFS('Sch A. Input'!I72:DX72,'Sch A. Input'!$I$14:$DX$14,"One-time",'Sch A. Input'!$I$13:$DX$13,"&lt;="&amp;L$11,'Sch A. Input'!$I$13:$DX$13,"&lt;="&amp;$AN$120,'Sch A. Input'!$I$13:$DX$13,"&gt;"&amp;$AC$120))</f>
        <v>0</v>
      </c>
      <c r="AH181" s="299">
        <f t="shared" si="63"/>
        <v>0</v>
      </c>
      <c r="AI181" s="249">
        <f t="shared" si="64"/>
        <v>0</v>
      </c>
      <c r="AJ181" s="249">
        <f t="shared" si="65"/>
        <v>0</v>
      </c>
      <c r="AK181" s="296">
        <f t="shared" si="66"/>
        <v>0</v>
      </c>
      <c r="AL181" s="289">
        <f t="shared" si="67"/>
        <v>0</v>
      </c>
      <c r="AM181" s="295">
        <f t="shared" si="68"/>
        <v>0</v>
      </c>
      <c r="AN181" s="252">
        <f t="shared" si="69"/>
        <v>0</v>
      </c>
      <c r="AT181" s="163"/>
      <c r="AU181" s="163"/>
      <c r="BK181" s="2"/>
      <c r="BL181" s="2"/>
      <c r="BM181" s="2"/>
      <c r="BN181" s="2"/>
      <c r="BO181" s="2"/>
      <c r="BP181" s="2"/>
      <c r="BQ181" s="2"/>
      <c r="BR181" s="2"/>
      <c r="BS181" s="2"/>
      <c r="BT181" s="2"/>
      <c r="BU181" s="2"/>
      <c r="BV181" s="2"/>
      <c r="CI181"/>
      <c r="CJ181"/>
      <c r="CK181"/>
      <c r="CL181"/>
      <c r="CM181"/>
      <c r="CN181"/>
      <c r="CO181"/>
      <c r="CP181"/>
      <c r="CQ181"/>
      <c r="CR181"/>
      <c r="CS181"/>
    </row>
    <row r="182" spans="2:97" x14ac:dyDescent="0.25">
      <c r="B182" s="70" t="str">
        <f t="shared" si="88"/>
        <v/>
      </c>
      <c r="C182" s="170" t="str">
        <f t="shared" si="88"/>
        <v/>
      </c>
      <c r="D182" s="283" t="str">
        <f t="shared" si="88"/>
        <v/>
      </c>
      <c r="E182" s="283">
        <f t="shared" si="88"/>
        <v>42917</v>
      </c>
      <c r="F182" s="283">
        <f t="shared" si="88"/>
        <v>0</v>
      </c>
      <c r="G182" s="284">
        <f t="shared" si="88"/>
        <v>0</v>
      </c>
      <c r="H182" s="288">
        <f t="shared" si="88"/>
        <v>0</v>
      </c>
      <c r="I182" s="98">
        <f t="shared" si="46"/>
        <v>0</v>
      </c>
      <c r="J182" s="249">
        <f>IF(I182=0,0,SUMIFS('Sch A. Input'!I73:DX73,'Sch A. Input'!$I$14:$DX$14,"Recurring",'Sch A. Input'!$I$13:$DX$13,"&lt;="&amp;$R$120,'Sch A. Input'!$I$13:$DX$13,"&lt;="&amp;$L$11))</f>
        <v>0</v>
      </c>
      <c r="K182" s="249">
        <f>IF(I182=0,0,SUMIFS('Sch A. Input'!I73:DX73,'Sch A. Input'!$I$14:$DX$14,"One-time",'Sch A. Input'!$I$13:$DX$13,"&lt;="&amp;$R$120,'Sch A. Input'!$I$13:$DX$13,"&lt;="&amp;$L$11))</f>
        <v>0</v>
      </c>
      <c r="L182" s="299">
        <f t="shared" si="47"/>
        <v>0</v>
      </c>
      <c r="M182" s="249">
        <f t="shared" si="48"/>
        <v>0</v>
      </c>
      <c r="N182" s="249">
        <f t="shared" si="49"/>
        <v>0</v>
      </c>
      <c r="O182" s="296">
        <f t="shared" si="50"/>
        <v>0</v>
      </c>
      <c r="P182" s="289">
        <f t="shared" si="51"/>
        <v>0</v>
      </c>
      <c r="Q182" s="295">
        <f t="shared" si="52"/>
        <v>0</v>
      </c>
      <c r="R182" s="252">
        <f t="shared" si="53"/>
        <v>0</v>
      </c>
      <c r="S182" s="256"/>
      <c r="T182" s="302">
        <f t="shared" si="54"/>
        <v>0</v>
      </c>
      <c r="U182" s="249">
        <f>IF(T182=0,0,SUMIFS('Sch A. Input'!I73:DX73,'Sch A. Input'!$I$14:$DX$14,"Recurring",'Sch A. Input'!$I$13:$DX$13,"&lt;="&amp;$L$11,'Sch A. Input'!$I$13:$DX$13,"&lt;="&amp;$AC$120,'Sch A. Input'!$I$13:$DX$13,"&gt;"&amp;$R$120))</f>
        <v>0</v>
      </c>
      <c r="V182" s="249">
        <f>IF(T182=0,0,SUMIFS('Sch A. Input'!I73:DX73,'Sch A. Input'!$I$14:$DX$14,"One-time",'Sch A. Input'!$I$13:$DX$13,"&lt;="&amp;$L$11,'Sch A. Input'!$I$13:$DX$13,"&lt;="&amp;$AC$120,'Sch A. Input'!$I$13:$DX$13,"&gt;"&amp;$R$120))</f>
        <v>0</v>
      </c>
      <c r="W182" s="299">
        <f t="shared" si="55"/>
        <v>0</v>
      </c>
      <c r="X182" s="249">
        <f t="shared" si="56"/>
        <v>0</v>
      </c>
      <c r="Y182" s="249">
        <f t="shared" si="57"/>
        <v>0</v>
      </c>
      <c r="Z182" s="296">
        <f t="shared" si="58"/>
        <v>0</v>
      </c>
      <c r="AA182" s="289">
        <f t="shared" si="59"/>
        <v>0</v>
      </c>
      <c r="AB182" s="295">
        <f t="shared" si="60"/>
        <v>0</v>
      </c>
      <c r="AC182" s="252">
        <f t="shared" si="61"/>
        <v>0</v>
      </c>
      <c r="AE182" s="302">
        <f t="shared" si="62"/>
        <v>0</v>
      </c>
      <c r="AF182" s="249">
        <f>IF(AE182=0,0,SUMIFS('Sch A. Input'!I73:DX73,'Sch A. Input'!$I$14:$DX$14,"Recurring",'Sch A. Input'!$I$13:$DX$13,"&lt;="&amp;$L$11,'Sch A. Input'!$I$13:$DX$13,"&lt;="&amp;$AN$120,'Sch A. Input'!$I$13:$DX$13,"&gt;"&amp;$AC$120))</f>
        <v>0</v>
      </c>
      <c r="AG182" s="249">
        <f>IF(AE182=0,0,SUMIFS('Sch A. Input'!I73:DX73,'Sch A. Input'!$I$14:$DX$14,"One-time",'Sch A. Input'!$I$13:$DX$13,"&lt;="&amp;L$11,'Sch A. Input'!$I$13:$DX$13,"&lt;="&amp;$AN$120,'Sch A. Input'!$I$13:$DX$13,"&gt;"&amp;$AC$120))</f>
        <v>0</v>
      </c>
      <c r="AH182" s="299">
        <f t="shared" si="63"/>
        <v>0</v>
      </c>
      <c r="AI182" s="249">
        <f t="shared" si="64"/>
        <v>0</v>
      </c>
      <c r="AJ182" s="249">
        <f t="shared" si="65"/>
        <v>0</v>
      </c>
      <c r="AK182" s="296">
        <f t="shared" si="66"/>
        <v>0</v>
      </c>
      <c r="AL182" s="289">
        <f t="shared" si="67"/>
        <v>0</v>
      </c>
      <c r="AM182" s="295">
        <f t="shared" si="68"/>
        <v>0</v>
      </c>
      <c r="AN182" s="252">
        <f t="shared" si="69"/>
        <v>0</v>
      </c>
      <c r="AT182" s="163"/>
      <c r="AU182" s="163"/>
      <c r="BK182" s="2"/>
      <c r="BL182" s="2"/>
      <c r="BM182" s="2"/>
      <c r="BN182" s="2"/>
      <c r="BO182" s="2"/>
      <c r="BP182" s="2"/>
      <c r="BQ182" s="2"/>
      <c r="BR182" s="2"/>
      <c r="BS182" s="2"/>
      <c r="BT182" s="2"/>
      <c r="BU182" s="2"/>
      <c r="BV182" s="2"/>
      <c r="CI182"/>
      <c r="CJ182"/>
      <c r="CK182"/>
      <c r="CL182"/>
      <c r="CM182"/>
      <c r="CN182"/>
      <c r="CO182"/>
      <c r="CP182"/>
      <c r="CQ182"/>
      <c r="CR182"/>
      <c r="CS182"/>
    </row>
    <row r="183" spans="2:97" x14ac:dyDescent="0.25">
      <c r="B183" s="70" t="str">
        <f t="shared" ref="B183:H202" si="89">B76</f>
        <v/>
      </c>
      <c r="C183" s="170" t="str">
        <f t="shared" si="89"/>
        <v/>
      </c>
      <c r="D183" s="283" t="str">
        <f t="shared" si="89"/>
        <v/>
      </c>
      <c r="E183" s="283">
        <f t="shared" si="89"/>
        <v>42917</v>
      </c>
      <c r="F183" s="283">
        <f t="shared" si="89"/>
        <v>0</v>
      </c>
      <c r="G183" s="284">
        <f t="shared" si="89"/>
        <v>0</v>
      </c>
      <c r="H183" s="288">
        <f t="shared" si="89"/>
        <v>0</v>
      </c>
      <c r="I183" s="98">
        <f t="shared" si="46"/>
        <v>0</v>
      </c>
      <c r="J183" s="249">
        <f>IF(I183=0,0,SUMIFS('Sch A. Input'!I74:DX74,'Sch A. Input'!$I$14:$DX$14,"Recurring",'Sch A. Input'!$I$13:$DX$13,"&lt;="&amp;$R$120,'Sch A. Input'!$I$13:$DX$13,"&lt;="&amp;$L$11))</f>
        <v>0</v>
      </c>
      <c r="K183" s="249">
        <f>IF(I183=0,0,SUMIFS('Sch A. Input'!I74:DX74,'Sch A. Input'!$I$14:$DX$14,"One-time",'Sch A. Input'!$I$13:$DX$13,"&lt;="&amp;$R$120,'Sch A. Input'!$I$13:$DX$13,"&lt;="&amp;$L$11))</f>
        <v>0</v>
      </c>
      <c r="L183" s="299">
        <f t="shared" si="47"/>
        <v>0</v>
      </c>
      <c r="M183" s="249">
        <f t="shared" si="48"/>
        <v>0</v>
      </c>
      <c r="N183" s="249">
        <f t="shared" si="49"/>
        <v>0</v>
      </c>
      <c r="O183" s="296">
        <f t="shared" si="50"/>
        <v>0</v>
      </c>
      <c r="P183" s="289">
        <f t="shared" si="51"/>
        <v>0</v>
      </c>
      <c r="Q183" s="295">
        <f t="shared" si="52"/>
        <v>0</v>
      </c>
      <c r="R183" s="252">
        <f t="shared" si="53"/>
        <v>0</v>
      </c>
      <c r="S183" s="256"/>
      <c r="T183" s="302">
        <f t="shared" si="54"/>
        <v>0</v>
      </c>
      <c r="U183" s="249">
        <f>IF(T183=0,0,SUMIFS('Sch A. Input'!I74:DX74,'Sch A. Input'!$I$14:$DX$14,"Recurring",'Sch A. Input'!$I$13:$DX$13,"&lt;="&amp;$L$11,'Sch A. Input'!$I$13:$DX$13,"&lt;="&amp;$AC$120,'Sch A. Input'!$I$13:$DX$13,"&gt;"&amp;$R$120))</f>
        <v>0</v>
      </c>
      <c r="V183" s="249">
        <f>IF(T183=0,0,SUMIFS('Sch A. Input'!I74:DX74,'Sch A. Input'!$I$14:$DX$14,"One-time",'Sch A. Input'!$I$13:$DX$13,"&lt;="&amp;$L$11,'Sch A. Input'!$I$13:$DX$13,"&lt;="&amp;$AC$120,'Sch A. Input'!$I$13:$DX$13,"&gt;"&amp;$R$120))</f>
        <v>0</v>
      </c>
      <c r="W183" s="299">
        <f t="shared" si="55"/>
        <v>0</v>
      </c>
      <c r="X183" s="249">
        <f t="shared" si="56"/>
        <v>0</v>
      </c>
      <c r="Y183" s="249">
        <f t="shared" si="57"/>
        <v>0</v>
      </c>
      <c r="Z183" s="296">
        <f t="shared" si="58"/>
        <v>0</v>
      </c>
      <c r="AA183" s="289">
        <f t="shared" si="59"/>
        <v>0</v>
      </c>
      <c r="AB183" s="295">
        <f t="shared" si="60"/>
        <v>0</v>
      </c>
      <c r="AC183" s="252">
        <f t="shared" si="61"/>
        <v>0</v>
      </c>
      <c r="AE183" s="302">
        <f t="shared" si="62"/>
        <v>0</v>
      </c>
      <c r="AF183" s="249">
        <f>IF(AE183=0,0,SUMIFS('Sch A. Input'!I74:DX74,'Sch A. Input'!$I$14:$DX$14,"Recurring",'Sch A. Input'!$I$13:$DX$13,"&lt;="&amp;$L$11,'Sch A. Input'!$I$13:$DX$13,"&lt;="&amp;$AN$120,'Sch A. Input'!$I$13:$DX$13,"&gt;"&amp;$AC$120))</f>
        <v>0</v>
      </c>
      <c r="AG183" s="249">
        <f>IF(AE183=0,0,SUMIFS('Sch A. Input'!I74:DX74,'Sch A. Input'!$I$14:$DX$14,"One-time",'Sch A. Input'!$I$13:$DX$13,"&lt;="&amp;L$11,'Sch A. Input'!$I$13:$DX$13,"&lt;="&amp;$AN$120,'Sch A. Input'!$I$13:$DX$13,"&gt;"&amp;$AC$120))</f>
        <v>0</v>
      </c>
      <c r="AH183" s="299">
        <f t="shared" si="63"/>
        <v>0</v>
      </c>
      <c r="AI183" s="249">
        <f t="shared" si="64"/>
        <v>0</v>
      </c>
      <c r="AJ183" s="249">
        <f t="shared" si="65"/>
        <v>0</v>
      </c>
      <c r="AK183" s="296">
        <f t="shared" si="66"/>
        <v>0</v>
      </c>
      <c r="AL183" s="289">
        <f t="shared" si="67"/>
        <v>0</v>
      </c>
      <c r="AM183" s="295">
        <f t="shared" si="68"/>
        <v>0</v>
      </c>
      <c r="AN183" s="252">
        <f t="shared" si="69"/>
        <v>0</v>
      </c>
      <c r="AT183" s="163"/>
      <c r="AU183" s="163"/>
      <c r="BK183" s="2"/>
      <c r="BL183" s="2"/>
      <c r="BM183" s="2"/>
      <c r="BN183" s="2"/>
      <c r="BO183" s="2"/>
      <c r="BP183" s="2"/>
      <c r="BQ183" s="2"/>
      <c r="BR183" s="2"/>
      <c r="BS183" s="2"/>
      <c r="BT183" s="2"/>
      <c r="BU183" s="2"/>
      <c r="BV183" s="2"/>
      <c r="CI183"/>
      <c r="CJ183"/>
      <c r="CK183"/>
      <c r="CL183"/>
      <c r="CM183"/>
      <c r="CN183"/>
      <c r="CO183"/>
      <c r="CP183"/>
      <c r="CQ183"/>
      <c r="CR183"/>
      <c r="CS183"/>
    </row>
    <row r="184" spans="2:97" x14ac:dyDescent="0.25">
      <c r="B184" s="70" t="str">
        <f t="shared" si="89"/>
        <v/>
      </c>
      <c r="C184" s="170" t="str">
        <f t="shared" si="89"/>
        <v/>
      </c>
      <c r="D184" s="283" t="str">
        <f t="shared" si="89"/>
        <v/>
      </c>
      <c r="E184" s="283">
        <f t="shared" si="89"/>
        <v>42917</v>
      </c>
      <c r="F184" s="283">
        <f t="shared" si="89"/>
        <v>0</v>
      </c>
      <c r="G184" s="284">
        <f t="shared" si="89"/>
        <v>0</v>
      </c>
      <c r="H184" s="288">
        <f t="shared" si="89"/>
        <v>0</v>
      </c>
      <c r="I184" s="98">
        <f t="shared" si="46"/>
        <v>0</v>
      </c>
      <c r="J184" s="249">
        <f>IF(I184=0,0,SUMIFS('Sch A. Input'!I75:DX75,'Sch A. Input'!$I$14:$DX$14,"Recurring",'Sch A. Input'!$I$13:$DX$13,"&lt;="&amp;$R$120,'Sch A. Input'!$I$13:$DX$13,"&lt;="&amp;$L$11))</f>
        <v>0</v>
      </c>
      <c r="K184" s="249">
        <f>IF(I184=0,0,SUMIFS('Sch A. Input'!I75:DX75,'Sch A. Input'!$I$14:$DX$14,"One-time",'Sch A. Input'!$I$13:$DX$13,"&lt;="&amp;$R$120,'Sch A. Input'!$I$13:$DX$13,"&lt;="&amp;$L$11))</f>
        <v>0</v>
      </c>
      <c r="L184" s="299">
        <f t="shared" si="47"/>
        <v>0</v>
      </c>
      <c r="M184" s="249">
        <f t="shared" si="48"/>
        <v>0</v>
      </c>
      <c r="N184" s="249">
        <f t="shared" si="49"/>
        <v>0</v>
      </c>
      <c r="O184" s="296">
        <f t="shared" si="50"/>
        <v>0</v>
      </c>
      <c r="P184" s="289">
        <f t="shared" si="51"/>
        <v>0</v>
      </c>
      <c r="Q184" s="295">
        <f t="shared" si="52"/>
        <v>0</v>
      </c>
      <c r="R184" s="252">
        <f t="shared" si="53"/>
        <v>0</v>
      </c>
      <c r="S184" s="256"/>
      <c r="T184" s="302">
        <f t="shared" si="54"/>
        <v>0</v>
      </c>
      <c r="U184" s="249">
        <f>IF(T184=0,0,SUMIFS('Sch A. Input'!I75:DX75,'Sch A. Input'!$I$14:$DX$14,"Recurring",'Sch A. Input'!$I$13:$DX$13,"&lt;="&amp;$L$11,'Sch A. Input'!$I$13:$DX$13,"&lt;="&amp;$AC$120,'Sch A. Input'!$I$13:$DX$13,"&gt;"&amp;$R$120))</f>
        <v>0</v>
      </c>
      <c r="V184" s="249">
        <f>IF(T184=0,0,SUMIFS('Sch A. Input'!I75:DX75,'Sch A. Input'!$I$14:$DX$14,"One-time",'Sch A. Input'!$I$13:$DX$13,"&lt;="&amp;$L$11,'Sch A. Input'!$I$13:$DX$13,"&lt;="&amp;$AC$120,'Sch A. Input'!$I$13:$DX$13,"&gt;"&amp;$R$120))</f>
        <v>0</v>
      </c>
      <c r="W184" s="299">
        <f t="shared" si="55"/>
        <v>0</v>
      </c>
      <c r="X184" s="249">
        <f t="shared" si="56"/>
        <v>0</v>
      </c>
      <c r="Y184" s="249">
        <f t="shared" si="57"/>
        <v>0</v>
      </c>
      <c r="Z184" s="296">
        <f t="shared" si="58"/>
        <v>0</v>
      </c>
      <c r="AA184" s="289">
        <f t="shared" si="59"/>
        <v>0</v>
      </c>
      <c r="AB184" s="295">
        <f t="shared" si="60"/>
        <v>0</v>
      </c>
      <c r="AC184" s="252">
        <f t="shared" si="61"/>
        <v>0</v>
      </c>
      <c r="AE184" s="302">
        <f t="shared" si="62"/>
        <v>0</v>
      </c>
      <c r="AF184" s="249">
        <f>IF(AE184=0,0,SUMIFS('Sch A. Input'!I75:DX75,'Sch A. Input'!$I$14:$DX$14,"Recurring",'Sch A. Input'!$I$13:$DX$13,"&lt;="&amp;$L$11,'Sch A. Input'!$I$13:$DX$13,"&lt;="&amp;$AN$120,'Sch A. Input'!$I$13:$DX$13,"&gt;"&amp;$AC$120))</f>
        <v>0</v>
      </c>
      <c r="AG184" s="249">
        <f>IF(AE184=0,0,SUMIFS('Sch A. Input'!I75:DX75,'Sch A. Input'!$I$14:$DX$14,"One-time",'Sch A. Input'!$I$13:$DX$13,"&lt;="&amp;L$11,'Sch A. Input'!$I$13:$DX$13,"&lt;="&amp;$AN$120,'Sch A. Input'!$I$13:$DX$13,"&gt;"&amp;$AC$120))</f>
        <v>0</v>
      </c>
      <c r="AH184" s="299">
        <f t="shared" si="63"/>
        <v>0</v>
      </c>
      <c r="AI184" s="249">
        <f t="shared" si="64"/>
        <v>0</v>
      </c>
      <c r="AJ184" s="249">
        <f t="shared" si="65"/>
        <v>0</v>
      </c>
      <c r="AK184" s="296">
        <f t="shared" si="66"/>
        <v>0</v>
      </c>
      <c r="AL184" s="289">
        <f t="shared" si="67"/>
        <v>0</v>
      </c>
      <c r="AM184" s="295">
        <f t="shared" si="68"/>
        <v>0</v>
      </c>
      <c r="AN184" s="252">
        <f t="shared" si="69"/>
        <v>0</v>
      </c>
      <c r="AT184" s="163"/>
      <c r="AU184" s="163"/>
      <c r="BK184" s="2"/>
      <c r="BL184" s="2"/>
      <c r="BM184" s="2"/>
      <c r="BN184" s="2"/>
      <c r="BO184" s="2"/>
      <c r="BP184" s="2"/>
      <c r="BQ184" s="2"/>
      <c r="BR184" s="2"/>
      <c r="BS184" s="2"/>
      <c r="BT184" s="2"/>
      <c r="BU184" s="2"/>
      <c r="BV184" s="2"/>
      <c r="CI184"/>
      <c r="CJ184"/>
      <c r="CK184"/>
      <c r="CL184"/>
      <c r="CM184"/>
      <c r="CN184"/>
      <c r="CO184"/>
      <c r="CP184"/>
      <c r="CQ184"/>
      <c r="CR184"/>
      <c r="CS184"/>
    </row>
    <row r="185" spans="2:97" x14ac:dyDescent="0.25">
      <c r="B185" s="70" t="str">
        <f t="shared" si="89"/>
        <v/>
      </c>
      <c r="C185" s="170" t="str">
        <f t="shared" si="89"/>
        <v/>
      </c>
      <c r="D185" s="283" t="str">
        <f t="shared" si="89"/>
        <v/>
      </c>
      <c r="E185" s="283">
        <f t="shared" si="89"/>
        <v>42917</v>
      </c>
      <c r="F185" s="283">
        <f t="shared" si="89"/>
        <v>0</v>
      </c>
      <c r="G185" s="284">
        <f t="shared" si="89"/>
        <v>0</v>
      </c>
      <c r="H185" s="288">
        <f t="shared" si="89"/>
        <v>0</v>
      </c>
      <c r="I185" s="98">
        <f t="shared" si="46"/>
        <v>0</v>
      </c>
      <c r="J185" s="249">
        <f>IF(I185=0,0,SUMIFS('Sch A. Input'!I76:DX76,'Sch A. Input'!$I$14:$DX$14,"Recurring",'Sch A. Input'!$I$13:$DX$13,"&lt;="&amp;$R$120,'Sch A. Input'!$I$13:$DX$13,"&lt;="&amp;$L$11))</f>
        <v>0</v>
      </c>
      <c r="K185" s="249">
        <f>IF(I185=0,0,SUMIFS('Sch A. Input'!I76:DX76,'Sch A. Input'!$I$14:$DX$14,"One-time",'Sch A. Input'!$I$13:$DX$13,"&lt;="&amp;$R$120,'Sch A. Input'!$I$13:$DX$13,"&lt;="&amp;$L$11))</f>
        <v>0</v>
      </c>
      <c r="L185" s="299">
        <f t="shared" si="47"/>
        <v>0</v>
      </c>
      <c r="M185" s="249">
        <f t="shared" si="48"/>
        <v>0</v>
      </c>
      <c r="N185" s="249">
        <f t="shared" si="49"/>
        <v>0</v>
      </c>
      <c r="O185" s="296">
        <f t="shared" si="50"/>
        <v>0</v>
      </c>
      <c r="P185" s="289">
        <f t="shared" si="51"/>
        <v>0</v>
      </c>
      <c r="Q185" s="295">
        <f t="shared" si="52"/>
        <v>0</v>
      </c>
      <c r="R185" s="252">
        <f t="shared" si="53"/>
        <v>0</v>
      </c>
      <c r="S185" s="256"/>
      <c r="T185" s="302">
        <f t="shared" si="54"/>
        <v>0</v>
      </c>
      <c r="U185" s="249">
        <f>IF(T185=0,0,SUMIFS('Sch A. Input'!I76:DX76,'Sch A. Input'!$I$14:$DX$14,"Recurring",'Sch A. Input'!$I$13:$DX$13,"&lt;="&amp;$L$11,'Sch A. Input'!$I$13:$DX$13,"&lt;="&amp;$AC$120,'Sch A. Input'!$I$13:$DX$13,"&gt;"&amp;$R$120))</f>
        <v>0</v>
      </c>
      <c r="V185" s="249">
        <f>IF(T185=0,0,SUMIFS('Sch A. Input'!I76:DX76,'Sch A. Input'!$I$14:$DX$14,"One-time",'Sch A. Input'!$I$13:$DX$13,"&lt;="&amp;$L$11,'Sch A. Input'!$I$13:$DX$13,"&lt;="&amp;$AC$120,'Sch A. Input'!$I$13:$DX$13,"&gt;"&amp;$R$120))</f>
        <v>0</v>
      </c>
      <c r="W185" s="299">
        <f t="shared" si="55"/>
        <v>0</v>
      </c>
      <c r="X185" s="249">
        <f t="shared" si="56"/>
        <v>0</v>
      </c>
      <c r="Y185" s="249">
        <f t="shared" si="57"/>
        <v>0</v>
      </c>
      <c r="Z185" s="296">
        <f t="shared" si="58"/>
        <v>0</v>
      </c>
      <c r="AA185" s="289">
        <f t="shared" si="59"/>
        <v>0</v>
      </c>
      <c r="AB185" s="295">
        <f t="shared" si="60"/>
        <v>0</v>
      </c>
      <c r="AC185" s="252">
        <f t="shared" si="61"/>
        <v>0</v>
      </c>
      <c r="AE185" s="302">
        <f t="shared" si="62"/>
        <v>0</v>
      </c>
      <c r="AF185" s="249">
        <f>IF(AE185=0,0,SUMIFS('Sch A. Input'!I76:DX76,'Sch A. Input'!$I$14:$DX$14,"Recurring",'Sch A. Input'!$I$13:$DX$13,"&lt;="&amp;$L$11,'Sch A. Input'!$I$13:$DX$13,"&lt;="&amp;$AN$120,'Sch A. Input'!$I$13:$DX$13,"&gt;"&amp;$AC$120))</f>
        <v>0</v>
      </c>
      <c r="AG185" s="249">
        <f>IF(AE185=0,0,SUMIFS('Sch A. Input'!I76:DX76,'Sch A. Input'!$I$14:$DX$14,"One-time",'Sch A. Input'!$I$13:$DX$13,"&lt;="&amp;L$11,'Sch A. Input'!$I$13:$DX$13,"&lt;="&amp;$AN$120,'Sch A. Input'!$I$13:$DX$13,"&gt;"&amp;$AC$120))</f>
        <v>0</v>
      </c>
      <c r="AH185" s="299">
        <f t="shared" si="63"/>
        <v>0</v>
      </c>
      <c r="AI185" s="249">
        <f t="shared" si="64"/>
        <v>0</v>
      </c>
      <c r="AJ185" s="249">
        <f t="shared" si="65"/>
        <v>0</v>
      </c>
      <c r="AK185" s="296">
        <f t="shared" si="66"/>
        <v>0</v>
      </c>
      <c r="AL185" s="289">
        <f t="shared" si="67"/>
        <v>0</v>
      </c>
      <c r="AM185" s="295">
        <f t="shared" si="68"/>
        <v>0</v>
      </c>
      <c r="AN185" s="252">
        <f t="shared" si="69"/>
        <v>0</v>
      </c>
      <c r="AT185" s="163"/>
      <c r="AU185" s="163"/>
      <c r="BK185" s="2"/>
      <c r="BL185" s="2"/>
      <c r="BM185" s="2"/>
      <c r="BN185" s="2"/>
      <c r="BO185" s="2"/>
      <c r="BP185" s="2"/>
      <c r="BQ185" s="2"/>
      <c r="BR185" s="2"/>
      <c r="BS185" s="2"/>
      <c r="BT185" s="2"/>
      <c r="BU185" s="2"/>
      <c r="BV185" s="2"/>
      <c r="CI185"/>
      <c r="CJ185"/>
      <c r="CK185"/>
      <c r="CL185"/>
      <c r="CM185"/>
      <c r="CN185"/>
      <c r="CO185"/>
      <c r="CP185"/>
      <c r="CQ185"/>
      <c r="CR185"/>
      <c r="CS185"/>
    </row>
    <row r="186" spans="2:97" x14ac:dyDescent="0.25">
      <c r="B186" s="70" t="str">
        <f t="shared" si="89"/>
        <v/>
      </c>
      <c r="C186" s="170" t="str">
        <f t="shared" si="89"/>
        <v/>
      </c>
      <c r="D186" s="283" t="str">
        <f t="shared" si="89"/>
        <v/>
      </c>
      <c r="E186" s="283">
        <f t="shared" si="89"/>
        <v>42917</v>
      </c>
      <c r="F186" s="283">
        <f t="shared" si="89"/>
        <v>0</v>
      </c>
      <c r="G186" s="284">
        <f t="shared" si="89"/>
        <v>0</v>
      </c>
      <c r="H186" s="288">
        <f t="shared" si="89"/>
        <v>0</v>
      </c>
      <c r="I186" s="98">
        <f t="shared" si="46"/>
        <v>0</v>
      </c>
      <c r="J186" s="249">
        <f>IF(I186=0,0,SUMIFS('Sch A. Input'!I77:DX77,'Sch A. Input'!$I$14:$DX$14,"Recurring",'Sch A. Input'!$I$13:$DX$13,"&lt;="&amp;$R$120,'Sch A. Input'!$I$13:$DX$13,"&lt;="&amp;$L$11))</f>
        <v>0</v>
      </c>
      <c r="K186" s="249">
        <f>IF(I186=0,0,SUMIFS('Sch A. Input'!I77:DX77,'Sch A. Input'!$I$14:$DX$14,"One-time",'Sch A. Input'!$I$13:$DX$13,"&lt;="&amp;$R$120,'Sch A. Input'!$I$13:$DX$13,"&lt;="&amp;$L$11))</f>
        <v>0</v>
      </c>
      <c r="L186" s="299">
        <f t="shared" si="47"/>
        <v>0</v>
      </c>
      <c r="M186" s="249">
        <f t="shared" si="48"/>
        <v>0</v>
      </c>
      <c r="N186" s="249">
        <f t="shared" si="49"/>
        <v>0</v>
      </c>
      <c r="O186" s="296">
        <f t="shared" si="50"/>
        <v>0</v>
      </c>
      <c r="P186" s="289">
        <f t="shared" si="51"/>
        <v>0</v>
      </c>
      <c r="Q186" s="295">
        <f t="shared" si="52"/>
        <v>0</v>
      </c>
      <c r="R186" s="252">
        <f t="shared" si="53"/>
        <v>0</v>
      </c>
      <c r="S186" s="256"/>
      <c r="T186" s="302">
        <f t="shared" si="54"/>
        <v>0</v>
      </c>
      <c r="U186" s="249">
        <f>IF(T186=0,0,SUMIFS('Sch A. Input'!I77:DX77,'Sch A. Input'!$I$14:$DX$14,"Recurring",'Sch A. Input'!$I$13:$DX$13,"&lt;="&amp;$L$11,'Sch A. Input'!$I$13:$DX$13,"&lt;="&amp;$AC$120,'Sch A. Input'!$I$13:$DX$13,"&gt;"&amp;$R$120))</f>
        <v>0</v>
      </c>
      <c r="V186" s="249">
        <f>IF(T186=0,0,SUMIFS('Sch A. Input'!I77:DX77,'Sch A. Input'!$I$14:$DX$14,"One-time",'Sch A. Input'!$I$13:$DX$13,"&lt;="&amp;$L$11,'Sch A. Input'!$I$13:$DX$13,"&lt;="&amp;$AC$120,'Sch A. Input'!$I$13:$DX$13,"&gt;"&amp;$R$120))</f>
        <v>0</v>
      </c>
      <c r="W186" s="299">
        <f t="shared" si="55"/>
        <v>0</v>
      </c>
      <c r="X186" s="249">
        <f t="shared" si="56"/>
        <v>0</v>
      </c>
      <c r="Y186" s="249">
        <f t="shared" si="57"/>
        <v>0</v>
      </c>
      <c r="Z186" s="296">
        <f t="shared" si="58"/>
        <v>0</v>
      </c>
      <c r="AA186" s="289">
        <f t="shared" si="59"/>
        <v>0</v>
      </c>
      <c r="AB186" s="295">
        <f t="shared" si="60"/>
        <v>0</v>
      </c>
      <c r="AC186" s="252">
        <f t="shared" si="61"/>
        <v>0</v>
      </c>
      <c r="AE186" s="302">
        <f t="shared" si="62"/>
        <v>0</v>
      </c>
      <c r="AF186" s="249">
        <f>IF(AE186=0,0,SUMIFS('Sch A. Input'!I77:DX77,'Sch A. Input'!$I$14:$DX$14,"Recurring",'Sch A. Input'!$I$13:$DX$13,"&lt;="&amp;$L$11,'Sch A. Input'!$I$13:$DX$13,"&lt;="&amp;$AN$120,'Sch A. Input'!$I$13:$DX$13,"&gt;"&amp;$AC$120))</f>
        <v>0</v>
      </c>
      <c r="AG186" s="249">
        <f>IF(AE186=0,0,SUMIFS('Sch A. Input'!I77:DX77,'Sch A. Input'!$I$14:$DX$14,"One-time",'Sch A. Input'!$I$13:$DX$13,"&lt;="&amp;L$11,'Sch A. Input'!$I$13:$DX$13,"&lt;="&amp;$AN$120,'Sch A. Input'!$I$13:$DX$13,"&gt;"&amp;$AC$120))</f>
        <v>0</v>
      </c>
      <c r="AH186" s="299">
        <f t="shared" si="63"/>
        <v>0</v>
      </c>
      <c r="AI186" s="249">
        <f t="shared" si="64"/>
        <v>0</v>
      </c>
      <c r="AJ186" s="249">
        <f t="shared" si="65"/>
        <v>0</v>
      </c>
      <c r="AK186" s="296">
        <f t="shared" si="66"/>
        <v>0</v>
      </c>
      <c r="AL186" s="289">
        <f t="shared" si="67"/>
        <v>0</v>
      </c>
      <c r="AM186" s="295">
        <f t="shared" si="68"/>
        <v>0</v>
      </c>
      <c r="AN186" s="252">
        <f t="shared" si="69"/>
        <v>0</v>
      </c>
      <c r="AT186" s="163"/>
      <c r="AU186" s="163"/>
      <c r="BK186" s="2"/>
      <c r="BL186" s="2"/>
      <c r="BM186" s="2"/>
      <c r="BN186" s="2"/>
      <c r="BO186" s="2"/>
      <c r="BP186" s="2"/>
      <c r="BQ186" s="2"/>
      <c r="BR186" s="2"/>
      <c r="BS186" s="2"/>
      <c r="BT186" s="2"/>
      <c r="BU186" s="2"/>
      <c r="BV186" s="2"/>
      <c r="CI186"/>
      <c r="CJ186"/>
      <c r="CK186"/>
      <c r="CL186"/>
      <c r="CM186"/>
      <c r="CN186"/>
      <c r="CO186"/>
      <c r="CP186"/>
      <c r="CQ186"/>
      <c r="CR186"/>
      <c r="CS186"/>
    </row>
    <row r="187" spans="2:97" x14ac:dyDescent="0.25">
      <c r="B187" s="70" t="str">
        <f t="shared" si="89"/>
        <v/>
      </c>
      <c r="C187" s="170" t="str">
        <f t="shared" si="89"/>
        <v/>
      </c>
      <c r="D187" s="283" t="str">
        <f t="shared" si="89"/>
        <v/>
      </c>
      <c r="E187" s="283">
        <f t="shared" si="89"/>
        <v>42917</v>
      </c>
      <c r="F187" s="283">
        <f t="shared" si="89"/>
        <v>0</v>
      </c>
      <c r="G187" s="284">
        <f t="shared" si="89"/>
        <v>0</v>
      </c>
      <c r="H187" s="288">
        <f t="shared" si="89"/>
        <v>0</v>
      </c>
      <c r="I187" s="98">
        <f t="shared" si="46"/>
        <v>0</v>
      </c>
      <c r="J187" s="249">
        <f>IF(I187=0,0,SUMIFS('Sch A. Input'!I78:DX78,'Sch A. Input'!$I$14:$DX$14,"Recurring",'Sch A. Input'!$I$13:$DX$13,"&lt;="&amp;$R$120,'Sch A. Input'!$I$13:$DX$13,"&lt;="&amp;$L$11))</f>
        <v>0</v>
      </c>
      <c r="K187" s="249">
        <f>IF(I187=0,0,SUMIFS('Sch A. Input'!I78:DX78,'Sch A. Input'!$I$14:$DX$14,"One-time",'Sch A. Input'!$I$13:$DX$13,"&lt;="&amp;$R$120,'Sch A. Input'!$I$13:$DX$13,"&lt;="&amp;$L$11))</f>
        <v>0</v>
      </c>
      <c r="L187" s="299">
        <f t="shared" si="47"/>
        <v>0</v>
      </c>
      <c r="M187" s="249">
        <f t="shared" si="48"/>
        <v>0</v>
      </c>
      <c r="N187" s="249">
        <f t="shared" si="49"/>
        <v>0</v>
      </c>
      <c r="O187" s="296">
        <f t="shared" si="50"/>
        <v>0</v>
      </c>
      <c r="P187" s="289">
        <f t="shared" si="51"/>
        <v>0</v>
      </c>
      <c r="Q187" s="295">
        <f t="shared" si="52"/>
        <v>0</v>
      </c>
      <c r="R187" s="252">
        <f t="shared" si="53"/>
        <v>0</v>
      </c>
      <c r="S187" s="256"/>
      <c r="T187" s="302">
        <f t="shared" si="54"/>
        <v>0</v>
      </c>
      <c r="U187" s="249">
        <f>IF(T187=0,0,SUMIFS('Sch A. Input'!I78:DX78,'Sch A. Input'!$I$14:$DX$14,"Recurring",'Sch A. Input'!$I$13:$DX$13,"&lt;="&amp;$L$11,'Sch A. Input'!$I$13:$DX$13,"&lt;="&amp;$AC$120,'Sch A. Input'!$I$13:$DX$13,"&gt;"&amp;$R$120))</f>
        <v>0</v>
      </c>
      <c r="V187" s="249">
        <f>IF(T187=0,0,SUMIFS('Sch A. Input'!I78:DX78,'Sch A. Input'!$I$14:$DX$14,"One-time",'Sch A. Input'!$I$13:$DX$13,"&lt;="&amp;$L$11,'Sch A. Input'!$I$13:$DX$13,"&lt;="&amp;$AC$120,'Sch A. Input'!$I$13:$DX$13,"&gt;"&amp;$R$120))</f>
        <v>0</v>
      </c>
      <c r="W187" s="299">
        <f t="shared" si="55"/>
        <v>0</v>
      </c>
      <c r="X187" s="249">
        <f t="shared" si="56"/>
        <v>0</v>
      </c>
      <c r="Y187" s="249">
        <f t="shared" si="57"/>
        <v>0</v>
      </c>
      <c r="Z187" s="296">
        <f t="shared" si="58"/>
        <v>0</v>
      </c>
      <c r="AA187" s="289">
        <f t="shared" si="59"/>
        <v>0</v>
      </c>
      <c r="AB187" s="295">
        <f t="shared" si="60"/>
        <v>0</v>
      </c>
      <c r="AC187" s="252">
        <f t="shared" si="61"/>
        <v>0</v>
      </c>
      <c r="AE187" s="302">
        <f t="shared" si="62"/>
        <v>0</v>
      </c>
      <c r="AF187" s="249">
        <f>IF(AE187=0,0,SUMIFS('Sch A. Input'!I78:DX78,'Sch A. Input'!$I$14:$DX$14,"Recurring",'Sch A. Input'!$I$13:$DX$13,"&lt;="&amp;$L$11,'Sch A. Input'!$I$13:$DX$13,"&lt;="&amp;$AN$120,'Sch A. Input'!$I$13:$DX$13,"&gt;"&amp;$AC$120))</f>
        <v>0</v>
      </c>
      <c r="AG187" s="249">
        <f>IF(AE187=0,0,SUMIFS('Sch A. Input'!I78:DX78,'Sch A. Input'!$I$14:$DX$14,"One-time",'Sch A. Input'!$I$13:$DX$13,"&lt;="&amp;L$11,'Sch A. Input'!$I$13:$DX$13,"&lt;="&amp;$AN$120,'Sch A. Input'!$I$13:$DX$13,"&gt;"&amp;$AC$120))</f>
        <v>0</v>
      </c>
      <c r="AH187" s="299">
        <f t="shared" si="63"/>
        <v>0</v>
      </c>
      <c r="AI187" s="249">
        <f t="shared" si="64"/>
        <v>0</v>
      </c>
      <c r="AJ187" s="249">
        <f t="shared" si="65"/>
        <v>0</v>
      </c>
      <c r="AK187" s="296">
        <f t="shared" si="66"/>
        <v>0</v>
      </c>
      <c r="AL187" s="289">
        <f t="shared" si="67"/>
        <v>0</v>
      </c>
      <c r="AM187" s="295">
        <f t="shared" si="68"/>
        <v>0</v>
      </c>
      <c r="AN187" s="252">
        <f t="shared" si="69"/>
        <v>0</v>
      </c>
      <c r="AT187" s="163"/>
      <c r="AU187" s="163"/>
      <c r="BK187" s="2"/>
      <c r="BL187" s="2"/>
      <c r="BM187" s="2"/>
      <c r="BN187" s="2"/>
      <c r="BO187" s="2"/>
      <c r="BP187" s="2"/>
      <c r="BQ187" s="2"/>
      <c r="BR187" s="2"/>
      <c r="BS187" s="2"/>
      <c r="BT187" s="2"/>
      <c r="BU187" s="2"/>
      <c r="BV187" s="2"/>
      <c r="CI187"/>
      <c r="CJ187"/>
      <c r="CK187"/>
      <c r="CL187"/>
      <c r="CM187"/>
      <c r="CN187"/>
      <c r="CO187"/>
      <c r="CP187"/>
      <c r="CQ187"/>
      <c r="CR187"/>
      <c r="CS187"/>
    </row>
    <row r="188" spans="2:97" x14ac:dyDescent="0.25">
      <c r="B188" s="70" t="str">
        <f t="shared" si="89"/>
        <v/>
      </c>
      <c r="C188" s="170" t="str">
        <f t="shared" si="89"/>
        <v/>
      </c>
      <c r="D188" s="283" t="str">
        <f t="shared" si="89"/>
        <v/>
      </c>
      <c r="E188" s="283">
        <f t="shared" si="89"/>
        <v>42917</v>
      </c>
      <c r="F188" s="283">
        <f t="shared" si="89"/>
        <v>0</v>
      </c>
      <c r="G188" s="284">
        <f t="shared" si="89"/>
        <v>0</v>
      </c>
      <c r="H188" s="288">
        <f t="shared" si="89"/>
        <v>0</v>
      </c>
      <c r="I188" s="98">
        <f t="shared" si="46"/>
        <v>0</v>
      </c>
      <c r="J188" s="249">
        <f>IF(I188=0,0,SUMIFS('Sch A. Input'!I79:DX79,'Sch A. Input'!$I$14:$DX$14,"Recurring",'Sch A. Input'!$I$13:$DX$13,"&lt;="&amp;$R$120,'Sch A. Input'!$I$13:$DX$13,"&lt;="&amp;$L$11))</f>
        <v>0</v>
      </c>
      <c r="K188" s="249">
        <f>IF(I188=0,0,SUMIFS('Sch A. Input'!I79:DX79,'Sch A. Input'!$I$14:$DX$14,"One-time",'Sch A. Input'!$I$13:$DX$13,"&lt;="&amp;$R$120,'Sch A. Input'!$I$13:$DX$13,"&lt;="&amp;$L$11))</f>
        <v>0</v>
      </c>
      <c r="L188" s="299">
        <f t="shared" si="47"/>
        <v>0</v>
      </c>
      <c r="M188" s="249">
        <f t="shared" si="48"/>
        <v>0</v>
      </c>
      <c r="N188" s="249">
        <f t="shared" si="49"/>
        <v>0</v>
      </c>
      <c r="O188" s="296">
        <f t="shared" si="50"/>
        <v>0</v>
      </c>
      <c r="P188" s="289">
        <f t="shared" si="51"/>
        <v>0</v>
      </c>
      <c r="Q188" s="295">
        <f t="shared" si="52"/>
        <v>0</v>
      </c>
      <c r="R188" s="252">
        <f t="shared" si="53"/>
        <v>0</v>
      </c>
      <c r="S188" s="256"/>
      <c r="T188" s="302">
        <f t="shared" si="54"/>
        <v>0</v>
      </c>
      <c r="U188" s="249">
        <f>IF(T188=0,0,SUMIFS('Sch A. Input'!I79:DX79,'Sch A. Input'!$I$14:$DX$14,"Recurring",'Sch A. Input'!$I$13:$DX$13,"&lt;="&amp;$L$11,'Sch A. Input'!$I$13:$DX$13,"&lt;="&amp;$AC$120,'Sch A. Input'!$I$13:$DX$13,"&gt;"&amp;$R$120))</f>
        <v>0</v>
      </c>
      <c r="V188" s="249">
        <f>IF(T188=0,0,SUMIFS('Sch A. Input'!I79:DX79,'Sch A. Input'!$I$14:$DX$14,"One-time",'Sch A. Input'!$I$13:$DX$13,"&lt;="&amp;$L$11,'Sch A. Input'!$I$13:$DX$13,"&lt;="&amp;$AC$120,'Sch A. Input'!$I$13:$DX$13,"&gt;"&amp;$R$120))</f>
        <v>0</v>
      </c>
      <c r="W188" s="299">
        <f t="shared" si="55"/>
        <v>0</v>
      </c>
      <c r="X188" s="249">
        <f t="shared" si="56"/>
        <v>0</v>
      </c>
      <c r="Y188" s="249">
        <f t="shared" si="57"/>
        <v>0</v>
      </c>
      <c r="Z188" s="296">
        <f t="shared" si="58"/>
        <v>0</v>
      </c>
      <c r="AA188" s="289">
        <f t="shared" si="59"/>
        <v>0</v>
      </c>
      <c r="AB188" s="295">
        <f t="shared" si="60"/>
        <v>0</v>
      </c>
      <c r="AC188" s="252">
        <f t="shared" si="61"/>
        <v>0</v>
      </c>
      <c r="AE188" s="302">
        <f t="shared" si="62"/>
        <v>0</v>
      </c>
      <c r="AF188" s="249">
        <f>IF(AE188=0,0,SUMIFS('Sch A. Input'!I79:DX79,'Sch A. Input'!$I$14:$DX$14,"Recurring",'Sch A. Input'!$I$13:$DX$13,"&lt;="&amp;$L$11,'Sch A. Input'!$I$13:$DX$13,"&lt;="&amp;$AN$120,'Sch A. Input'!$I$13:$DX$13,"&gt;"&amp;$AC$120))</f>
        <v>0</v>
      </c>
      <c r="AG188" s="249">
        <f>IF(AE188=0,0,SUMIFS('Sch A. Input'!I79:DX79,'Sch A. Input'!$I$14:$DX$14,"One-time",'Sch A. Input'!$I$13:$DX$13,"&lt;="&amp;L$11,'Sch A. Input'!$I$13:$DX$13,"&lt;="&amp;$AN$120,'Sch A. Input'!$I$13:$DX$13,"&gt;"&amp;$AC$120))</f>
        <v>0</v>
      </c>
      <c r="AH188" s="299">
        <f t="shared" si="63"/>
        <v>0</v>
      </c>
      <c r="AI188" s="249">
        <f t="shared" si="64"/>
        <v>0</v>
      </c>
      <c r="AJ188" s="249">
        <f t="shared" si="65"/>
        <v>0</v>
      </c>
      <c r="AK188" s="296">
        <f t="shared" si="66"/>
        <v>0</v>
      </c>
      <c r="AL188" s="289">
        <f t="shared" si="67"/>
        <v>0</v>
      </c>
      <c r="AM188" s="295">
        <f t="shared" si="68"/>
        <v>0</v>
      </c>
      <c r="AN188" s="252">
        <f t="shared" si="69"/>
        <v>0</v>
      </c>
      <c r="AT188" s="163"/>
      <c r="AU188" s="163"/>
      <c r="BK188" s="2"/>
      <c r="BL188" s="2"/>
      <c r="BM188" s="2"/>
      <c r="BN188" s="2"/>
      <c r="BO188" s="2"/>
      <c r="BP188" s="2"/>
      <c r="BQ188" s="2"/>
      <c r="BR188" s="2"/>
      <c r="BS188" s="2"/>
      <c r="BT188" s="2"/>
      <c r="BU188" s="2"/>
      <c r="BV188" s="2"/>
      <c r="CI188"/>
      <c r="CJ188"/>
      <c r="CK188"/>
      <c r="CL188"/>
      <c r="CM188"/>
      <c r="CN188"/>
      <c r="CO188"/>
      <c r="CP188"/>
      <c r="CQ188"/>
      <c r="CR188"/>
      <c r="CS188"/>
    </row>
    <row r="189" spans="2:97" x14ac:dyDescent="0.25">
      <c r="B189" s="70" t="str">
        <f t="shared" si="89"/>
        <v/>
      </c>
      <c r="C189" s="170" t="str">
        <f t="shared" si="89"/>
        <v/>
      </c>
      <c r="D189" s="283" t="str">
        <f t="shared" si="89"/>
        <v/>
      </c>
      <c r="E189" s="283">
        <f t="shared" si="89"/>
        <v>42917</v>
      </c>
      <c r="F189" s="283">
        <f t="shared" si="89"/>
        <v>0</v>
      </c>
      <c r="G189" s="284">
        <f t="shared" si="89"/>
        <v>0</v>
      </c>
      <c r="H189" s="288">
        <f t="shared" si="89"/>
        <v>0</v>
      </c>
      <c r="I189" s="98">
        <f t="shared" ref="I189:I223" si="90">COUNTIFS(D189,"&lt;="&amp;$R$120,D189,"&lt;&gt;"&amp;0,D189,"&lt;="&amp;$L$11)</f>
        <v>0</v>
      </c>
      <c r="J189" s="249">
        <f>IF(I189=0,0,SUMIFS('Sch A. Input'!I80:DX80,'Sch A. Input'!$I$14:$DX$14,"Recurring",'Sch A. Input'!$I$13:$DX$13,"&lt;="&amp;$R$120,'Sch A. Input'!$I$13:$DX$13,"&lt;="&amp;$L$11))</f>
        <v>0</v>
      </c>
      <c r="K189" s="249">
        <f>IF(I189=0,0,SUMIFS('Sch A. Input'!I80:DX80,'Sch A. Input'!$I$14:$DX$14,"One-time",'Sch A. Input'!$I$13:$DX$13,"&lt;="&amp;$R$120,'Sch A. Input'!$I$13:$DX$13,"&lt;="&amp;$L$11))</f>
        <v>0</v>
      </c>
      <c r="L189" s="299">
        <f t="shared" ref="L189:L223" si="91">SUM(J189:K189)</f>
        <v>0</v>
      </c>
      <c r="M189" s="249">
        <f t="shared" ref="M189:M223" si="92">+IFERROR(J189/$P189*52,0)</f>
        <v>0</v>
      </c>
      <c r="N189" s="249">
        <f t="shared" ref="N189:N223" si="93">IFERROR(M189+K189,0)</f>
        <v>0</v>
      </c>
      <c r="O189" s="296">
        <f t="shared" ref="O189:O223" si="94">IFERROR(H189*(SUMPRODUCT(--((MIN(N189,900000))&gt;$C$9:$C$12),((MIN(N189,900000))-$C$9:$C$12),$H$9:$H$12))/MIN(N189,900000),0)</f>
        <v>0</v>
      </c>
      <c r="P189" s="289">
        <f t="shared" ref="P189:P223" si="95">IF(OR(D189="",D189&gt;$R$120),0,IF(E189&lt;=$R$120,IF(AND(F189&lt;E189,F189&gt;0),((F189+1-D189)/7),(((E189+1-D189)/7))),IF(AND(F189&lt;$R$120,F189&gt;0),((F189+1-D189)/7),((($R$120+1-D189)/7)))))</f>
        <v>0</v>
      </c>
      <c r="Q189" s="295">
        <f t="shared" ref="Q189:Q223" si="96">IFERROR(IF((J189/$P189*$M$9+K189+G189)&gt;900000,"YES","NO"),0)</f>
        <v>0</v>
      </c>
      <c r="R189" s="252">
        <f t="shared" ref="R189:R223" si="97">IFERROR(IF(Q189="YES",MIN(L189/H189*O189,O189),((SUMPRODUCT(--((MIN(N189,900000))&gt;$C$9:$C$12),((MIN(N189,900000))-$C$9:$C$12),$H$9:$H$12))-((1-P189/52)*((SUMPRODUCT(--((MIN(M189,900000))&gt;$C$9:$C$12),((MIN(M189,900000))-$C$9:$C$12),$H$9:$H$12)))))),0)</f>
        <v>0</v>
      </c>
      <c r="S189" s="256"/>
      <c r="T189" s="302">
        <f t="shared" ref="T189:T223" si="98">IF($F82=0,IF(AND($D82&lt;=AC$120,$D82&lt;&gt;0,$E82&gt;R$120),1,0),IF(AND($D82&lt;=AC$120,$D82&lt;&gt;0,$E82&gt;R$120,$F82&gt;R$120),1,0))</f>
        <v>0</v>
      </c>
      <c r="U189" s="249">
        <f>IF(T189=0,0,SUMIFS('Sch A. Input'!I80:DX80,'Sch A. Input'!$I$14:$DX$14,"Recurring",'Sch A. Input'!$I$13:$DX$13,"&lt;="&amp;$L$11,'Sch A. Input'!$I$13:$DX$13,"&lt;="&amp;$AC$120,'Sch A. Input'!$I$13:$DX$13,"&gt;"&amp;$R$120))</f>
        <v>0</v>
      </c>
      <c r="V189" s="249">
        <f>IF(T189=0,0,SUMIFS('Sch A. Input'!I80:DX80,'Sch A. Input'!$I$14:$DX$14,"One-time",'Sch A. Input'!$I$13:$DX$13,"&lt;="&amp;$L$11,'Sch A. Input'!$I$13:$DX$13,"&lt;="&amp;$AC$120,'Sch A. Input'!$I$13:$DX$13,"&gt;"&amp;$R$120))</f>
        <v>0</v>
      </c>
      <c r="W189" s="299">
        <f t="shared" ref="W189:W223" si="99">SUM(U189:V189)</f>
        <v>0</v>
      </c>
      <c r="X189" s="249">
        <f t="shared" ref="X189:X223" si="100">IF(T189=0,0,IFERROR((U189+J189)/AA189*52,0))</f>
        <v>0</v>
      </c>
      <c r="Y189" s="249">
        <f t="shared" ref="Y189:Y223" si="101">IF(T189=0,0,IFERROR(X189+V189+K189,0))</f>
        <v>0</v>
      </c>
      <c r="Z189" s="296">
        <f t="shared" ref="Z189:Z223" si="102">IFERROR(H189*(SUMPRODUCT(--((MIN(Y189,900000))&gt;$C$9:$C$12),((MIN(Y189,900000))-$C$9:$C$12),$H$9:$H$12))/MIN(Y189,900000),0)</f>
        <v>0</v>
      </c>
      <c r="AA189" s="289">
        <f t="shared" ref="AA189:AA223" si="103">IF(OR(D189="",D189&gt;$AC$120,AND(F189&lt;=$R$120,F189&lt;&gt;0)),0,IF(AND(E189&gt;$R$120,E189&lt;=$AC$120),IF(AND(F189&lt;E189,F189&gt;0),((F189+1-D189)/7),(((E189+1-D189)/7))),IF(E189&lt;=$R$120,0,IF(AND(F189&lt;$AC$120,F189&gt;0),((F189+1-D189)/7),((($AC$120+1-D189)/7))))))</f>
        <v>0</v>
      </c>
      <c r="AB189" s="295">
        <f t="shared" ref="AB189:AB223" si="104">IFERROR(IF(((J189+U189)/$AA189*$M$9+K189+V189+G189)&gt;900000,"YES","NO"),0)</f>
        <v>0</v>
      </c>
      <c r="AC189" s="252">
        <f t="shared" ref="AC189:AC223" si="105">IF(T189=0,0,IFERROR(IF(AB189="YES",MIN((W189+L189)/H189*Z189,Z189),((SUMPRODUCT(--((MIN(Y189,900000))&gt;$C$9:$C$12),((MIN(Y189,900000))-$C$9:$C$12),$H$9:$H$12))-((1-AA189/52)*((SUMPRODUCT(--((MIN(X189,900000))&gt;$C$9:$C$12),((MIN(X189,900000))-$C$9:$C$12),$H$9:$H$12))))))-R189,0))</f>
        <v>0</v>
      </c>
      <c r="AE189" s="302">
        <f t="shared" ref="AE189:AE223" si="106">IF($F82=0,IF(AND($D82&lt;=AN$120,$D82&lt;&gt;0,$E82&gt;AC$120),1,0),IF(AND($D82&lt;=AN$120,$D82&lt;&gt;0,$E82&gt;AC$120,$F82&lt;=AN$120,$F82&gt;AC$120),1,0))</f>
        <v>0</v>
      </c>
      <c r="AF189" s="249">
        <f>IF(AE189=0,0,SUMIFS('Sch A. Input'!I80:DX80,'Sch A. Input'!$I$14:$DX$14,"Recurring",'Sch A. Input'!$I$13:$DX$13,"&lt;="&amp;$L$11,'Sch A. Input'!$I$13:$DX$13,"&lt;="&amp;$AN$120,'Sch A. Input'!$I$13:$DX$13,"&gt;"&amp;$AC$120))</f>
        <v>0</v>
      </c>
      <c r="AG189" s="249">
        <f>IF(AE189=0,0,SUMIFS('Sch A. Input'!I80:DX80,'Sch A. Input'!$I$14:$DX$14,"One-time",'Sch A. Input'!$I$13:$DX$13,"&lt;="&amp;L$11,'Sch A. Input'!$I$13:$DX$13,"&lt;="&amp;$AN$120,'Sch A. Input'!$I$13:$DX$13,"&gt;"&amp;$AC$120))</f>
        <v>0</v>
      </c>
      <c r="AH189" s="299">
        <f t="shared" ref="AH189:AH223" si="107">+AF189+AG189</f>
        <v>0</v>
      </c>
      <c r="AI189" s="249">
        <f t="shared" ref="AI189:AI223" si="108">IF(AE189=0,0,IFERROR((U189+J189+AF189)/AL189*52,0))</f>
        <v>0</v>
      </c>
      <c r="AJ189" s="249">
        <f t="shared" ref="AJ189:AJ223" si="109">IF(AE189=0,0,IFERROR(AI189+AG189+V189+K189,0))</f>
        <v>0</v>
      </c>
      <c r="AK189" s="296">
        <f t="shared" ref="AK189:AK223" si="110">IFERROR(H189*(SUMPRODUCT(--((MIN(AJ189,900000))&gt;$C$9:$C$12),((MIN(AJ189,900000))-$C$9:$C$12),$H$9:$H$12))/MIN(AJ189,900000),0)</f>
        <v>0</v>
      </c>
      <c r="AL189" s="289">
        <f t="shared" ref="AL189:AL223" si="111">IF(OR(D189="",AND(F189&lt;=$AC$120,F189&lt;&gt;0)),0,IF(AND(E189&gt;$AC$120,E189&lt;=$AN$120),IF(AND(F189&lt;E189,F189&gt;0),((F189+1-D189)/7),(((E189+1-D189)/7))),0))</f>
        <v>0</v>
      </c>
      <c r="AM189" s="295">
        <f t="shared" ref="AM189:AM223" si="112">IFERROR(IF(((J189+U189+AF189)/$AL189*$M$9+K189+V189+AG189+G189)&gt;900000,"YES","NO"),0)</f>
        <v>0</v>
      </c>
      <c r="AN189" s="252">
        <f t="shared" ref="AN189:AN223" si="113">IF(AE189=0,0,IFERROR(IF(AM189="YES",MIN((AH189+W189+L189)/H189*AK189,AK189),((SUMPRODUCT(--((MIN(AJ189,900000))&gt;$C$9:$C$12),((MIN(AJ189,900000))-$C$9:$C$12),$H$9:$H$12))-((1-AL189/52)*((SUMPRODUCT(--((MIN(AI189,900000))&gt;$C$9:$C$12),((MIN(AI189,900000))-$C$9:$C$12),$H$9:$H$12))))))-R189-AC189,0))</f>
        <v>0</v>
      </c>
      <c r="AT189" s="163"/>
      <c r="AU189" s="163"/>
      <c r="BK189" s="2"/>
      <c r="BL189" s="2"/>
      <c r="BM189" s="2"/>
      <c r="BN189" s="2"/>
      <c r="BO189" s="2"/>
      <c r="BP189" s="2"/>
      <c r="BQ189" s="2"/>
      <c r="BR189" s="2"/>
      <c r="BS189" s="2"/>
      <c r="BT189" s="2"/>
      <c r="BU189" s="2"/>
      <c r="BV189" s="2"/>
      <c r="CI189"/>
      <c r="CJ189"/>
      <c r="CK189"/>
      <c r="CL189"/>
      <c r="CM189"/>
      <c r="CN189"/>
      <c r="CO189"/>
      <c r="CP189"/>
      <c r="CQ189"/>
      <c r="CR189"/>
      <c r="CS189"/>
    </row>
    <row r="190" spans="2:97" x14ac:dyDescent="0.25">
      <c r="B190" s="70" t="str">
        <f t="shared" si="89"/>
        <v/>
      </c>
      <c r="C190" s="170" t="str">
        <f t="shared" si="89"/>
        <v/>
      </c>
      <c r="D190" s="283" t="str">
        <f t="shared" si="89"/>
        <v/>
      </c>
      <c r="E190" s="283">
        <f t="shared" si="89"/>
        <v>42917</v>
      </c>
      <c r="F190" s="283">
        <f t="shared" si="89"/>
        <v>0</v>
      </c>
      <c r="G190" s="284">
        <f t="shared" si="89"/>
        <v>0</v>
      </c>
      <c r="H190" s="288">
        <f t="shared" si="89"/>
        <v>0</v>
      </c>
      <c r="I190" s="98">
        <f t="shared" si="90"/>
        <v>0</v>
      </c>
      <c r="J190" s="249">
        <f>IF(I190=0,0,SUMIFS('Sch A. Input'!I81:DX81,'Sch A. Input'!$I$14:$DX$14,"Recurring",'Sch A. Input'!$I$13:$DX$13,"&lt;="&amp;$R$120,'Sch A. Input'!$I$13:$DX$13,"&lt;="&amp;$L$11))</f>
        <v>0</v>
      </c>
      <c r="K190" s="249">
        <f>IF(I190=0,0,SUMIFS('Sch A. Input'!I81:DX81,'Sch A. Input'!$I$14:$DX$14,"One-time",'Sch A. Input'!$I$13:$DX$13,"&lt;="&amp;$R$120,'Sch A. Input'!$I$13:$DX$13,"&lt;="&amp;$L$11))</f>
        <v>0</v>
      </c>
      <c r="L190" s="299">
        <f t="shared" si="91"/>
        <v>0</v>
      </c>
      <c r="M190" s="249">
        <f t="shared" si="92"/>
        <v>0</v>
      </c>
      <c r="N190" s="249">
        <f t="shared" si="93"/>
        <v>0</v>
      </c>
      <c r="O190" s="296">
        <f t="shared" si="94"/>
        <v>0</v>
      </c>
      <c r="P190" s="289">
        <f t="shared" si="95"/>
        <v>0</v>
      </c>
      <c r="Q190" s="295">
        <f t="shared" si="96"/>
        <v>0</v>
      </c>
      <c r="R190" s="252">
        <f t="shared" si="97"/>
        <v>0</v>
      </c>
      <c r="S190" s="256"/>
      <c r="T190" s="302">
        <f t="shared" si="98"/>
        <v>0</v>
      </c>
      <c r="U190" s="249">
        <f>IF(T190=0,0,SUMIFS('Sch A. Input'!I81:DX81,'Sch A. Input'!$I$14:$DX$14,"Recurring",'Sch A. Input'!$I$13:$DX$13,"&lt;="&amp;$L$11,'Sch A. Input'!$I$13:$DX$13,"&lt;="&amp;$AC$120,'Sch A. Input'!$I$13:$DX$13,"&gt;"&amp;$R$120))</f>
        <v>0</v>
      </c>
      <c r="V190" s="249">
        <f>IF(T190=0,0,SUMIFS('Sch A. Input'!I81:DX81,'Sch A. Input'!$I$14:$DX$14,"One-time",'Sch A. Input'!$I$13:$DX$13,"&lt;="&amp;$L$11,'Sch A. Input'!$I$13:$DX$13,"&lt;="&amp;$AC$120,'Sch A. Input'!$I$13:$DX$13,"&gt;"&amp;$R$120))</f>
        <v>0</v>
      </c>
      <c r="W190" s="299">
        <f t="shared" si="99"/>
        <v>0</v>
      </c>
      <c r="X190" s="249">
        <f t="shared" si="100"/>
        <v>0</v>
      </c>
      <c r="Y190" s="249">
        <f t="shared" si="101"/>
        <v>0</v>
      </c>
      <c r="Z190" s="296">
        <f t="shared" si="102"/>
        <v>0</v>
      </c>
      <c r="AA190" s="289">
        <f t="shared" si="103"/>
        <v>0</v>
      </c>
      <c r="AB190" s="295">
        <f t="shared" si="104"/>
        <v>0</v>
      </c>
      <c r="AC190" s="252">
        <f t="shared" si="105"/>
        <v>0</v>
      </c>
      <c r="AE190" s="302">
        <f t="shared" si="106"/>
        <v>0</v>
      </c>
      <c r="AF190" s="249">
        <f>IF(AE190=0,0,SUMIFS('Sch A. Input'!I81:DX81,'Sch A. Input'!$I$14:$DX$14,"Recurring",'Sch A. Input'!$I$13:$DX$13,"&lt;="&amp;$L$11,'Sch A. Input'!$I$13:$DX$13,"&lt;="&amp;$AN$120,'Sch A. Input'!$I$13:$DX$13,"&gt;"&amp;$AC$120))</f>
        <v>0</v>
      </c>
      <c r="AG190" s="249">
        <f>IF(AE190=0,0,SUMIFS('Sch A. Input'!I81:DX81,'Sch A. Input'!$I$14:$DX$14,"One-time",'Sch A. Input'!$I$13:$DX$13,"&lt;="&amp;L$11,'Sch A. Input'!$I$13:$DX$13,"&lt;="&amp;$AN$120,'Sch A. Input'!$I$13:$DX$13,"&gt;"&amp;$AC$120))</f>
        <v>0</v>
      </c>
      <c r="AH190" s="299">
        <f t="shared" si="107"/>
        <v>0</v>
      </c>
      <c r="AI190" s="249">
        <f t="shared" si="108"/>
        <v>0</v>
      </c>
      <c r="AJ190" s="249">
        <f t="shared" si="109"/>
        <v>0</v>
      </c>
      <c r="AK190" s="296">
        <f t="shared" si="110"/>
        <v>0</v>
      </c>
      <c r="AL190" s="289">
        <f t="shared" si="111"/>
        <v>0</v>
      </c>
      <c r="AM190" s="295">
        <f t="shared" si="112"/>
        <v>0</v>
      </c>
      <c r="AN190" s="252">
        <f t="shared" si="113"/>
        <v>0</v>
      </c>
      <c r="AT190" s="163"/>
      <c r="AU190" s="163"/>
      <c r="BK190" s="2"/>
      <c r="BL190" s="2"/>
      <c r="BM190" s="2"/>
      <c r="BN190" s="2"/>
      <c r="BO190" s="2"/>
      <c r="BP190" s="2"/>
      <c r="BQ190" s="2"/>
      <c r="BR190" s="2"/>
      <c r="BS190" s="2"/>
      <c r="BT190" s="2"/>
      <c r="BU190" s="2"/>
      <c r="BV190" s="2"/>
      <c r="CI190"/>
      <c r="CJ190"/>
      <c r="CK190"/>
      <c r="CL190"/>
      <c r="CM190"/>
      <c r="CN190"/>
      <c r="CO190"/>
      <c r="CP190"/>
      <c r="CQ190"/>
      <c r="CR190"/>
      <c r="CS190"/>
    </row>
    <row r="191" spans="2:97" x14ac:dyDescent="0.25">
      <c r="B191" s="70" t="str">
        <f t="shared" si="89"/>
        <v/>
      </c>
      <c r="C191" s="170" t="str">
        <f t="shared" si="89"/>
        <v/>
      </c>
      <c r="D191" s="283" t="str">
        <f t="shared" si="89"/>
        <v/>
      </c>
      <c r="E191" s="283">
        <f t="shared" si="89"/>
        <v>42917</v>
      </c>
      <c r="F191" s="283">
        <f t="shared" si="89"/>
        <v>0</v>
      </c>
      <c r="G191" s="284">
        <f t="shared" si="89"/>
        <v>0</v>
      </c>
      <c r="H191" s="288">
        <f t="shared" si="89"/>
        <v>0</v>
      </c>
      <c r="I191" s="98">
        <f t="shared" si="90"/>
        <v>0</v>
      </c>
      <c r="J191" s="249">
        <f>IF(I191=0,0,SUMIFS('Sch A. Input'!I82:DX82,'Sch A. Input'!$I$14:$DX$14,"Recurring",'Sch A. Input'!$I$13:$DX$13,"&lt;="&amp;$R$120,'Sch A. Input'!$I$13:$DX$13,"&lt;="&amp;$L$11))</f>
        <v>0</v>
      </c>
      <c r="K191" s="249">
        <f>IF(I191=0,0,SUMIFS('Sch A. Input'!I82:DX82,'Sch A. Input'!$I$14:$DX$14,"One-time",'Sch A. Input'!$I$13:$DX$13,"&lt;="&amp;$R$120,'Sch A. Input'!$I$13:$DX$13,"&lt;="&amp;$L$11))</f>
        <v>0</v>
      </c>
      <c r="L191" s="299">
        <f t="shared" si="91"/>
        <v>0</v>
      </c>
      <c r="M191" s="249">
        <f t="shared" si="92"/>
        <v>0</v>
      </c>
      <c r="N191" s="249">
        <f t="shared" si="93"/>
        <v>0</v>
      </c>
      <c r="O191" s="296">
        <f t="shared" si="94"/>
        <v>0</v>
      </c>
      <c r="P191" s="289">
        <f t="shared" si="95"/>
        <v>0</v>
      </c>
      <c r="Q191" s="295">
        <f t="shared" si="96"/>
        <v>0</v>
      </c>
      <c r="R191" s="252">
        <f t="shared" si="97"/>
        <v>0</v>
      </c>
      <c r="S191" s="256"/>
      <c r="T191" s="302">
        <f t="shared" si="98"/>
        <v>0</v>
      </c>
      <c r="U191" s="249">
        <f>IF(T191=0,0,SUMIFS('Sch A. Input'!I82:DX82,'Sch A. Input'!$I$14:$DX$14,"Recurring",'Sch A. Input'!$I$13:$DX$13,"&lt;="&amp;$L$11,'Sch A. Input'!$I$13:$DX$13,"&lt;="&amp;$AC$120,'Sch A. Input'!$I$13:$DX$13,"&gt;"&amp;$R$120))</f>
        <v>0</v>
      </c>
      <c r="V191" s="249">
        <f>IF(T191=0,0,SUMIFS('Sch A. Input'!I82:DX82,'Sch A. Input'!$I$14:$DX$14,"One-time",'Sch A. Input'!$I$13:$DX$13,"&lt;="&amp;$L$11,'Sch A. Input'!$I$13:$DX$13,"&lt;="&amp;$AC$120,'Sch A. Input'!$I$13:$DX$13,"&gt;"&amp;$R$120))</f>
        <v>0</v>
      </c>
      <c r="W191" s="299">
        <f t="shared" si="99"/>
        <v>0</v>
      </c>
      <c r="X191" s="249">
        <f t="shared" si="100"/>
        <v>0</v>
      </c>
      <c r="Y191" s="249">
        <f t="shared" si="101"/>
        <v>0</v>
      </c>
      <c r="Z191" s="296">
        <f t="shared" si="102"/>
        <v>0</v>
      </c>
      <c r="AA191" s="289">
        <f t="shared" si="103"/>
        <v>0</v>
      </c>
      <c r="AB191" s="295">
        <f t="shared" si="104"/>
        <v>0</v>
      </c>
      <c r="AC191" s="252">
        <f t="shared" si="105"/>
        <v>0</v>
      </c>
      <c r="AE191" s="302">
        <f t="shared" si="106"/>
        <v>0</v>
      </c>
      <c r="AF191" s="249">
        <f>IF(AE191=0,0,SUMIFS('Sch A. Input'!I82:DX82,'Sch A. Input'!$I$14:$DX$14,"Recurring",'Sch A. Input'!$I$13:$DX$13,"&lt;="&amp;$L$11,'Sch A. Input'!$I$13:$DX$13,"&lt;="&amp;$AN$120,'Sch A. Input'!$I$13:$DX$13,"&gt;"&amp;$AC$120))</f>
        <v>0</v>
      </c>
      <c r="AG191" s="249">
        <f>IF(AE191=0,0,SUMIFS('Sch A. Input'!I82:DX82,'Sch A. Input'!$I$14:$DX$14,"One-time",'Sch A. Input'!$I$13:$DX$13,"&lt;="&amp;L$11,'Sch A. Input'!$I$13:$DX$13,"&lt;="&amp;$AN$120,'Sch A. Input'!$I$13:$DX$13,"&gt;"&amp;$AC$120))</f>
        <v>0</v>
      </c>
      <c r="AH191" s="299">
        <f t="shared" si="107"/>
        <v>0</v>
      </c>
      <c r="AI191" s="249">
        <f t="shared" si="108"/>
        <v>0</v>
      </c>
      <c r="AJ191" s="249">
        <f t="shared" si="109"/>
        <v>0</v>
      </c>
      <c r="AK191" s="296">
        <f t="shared" si="110"/>
        <v>0</v>
      </c>
      <c r="AL191" s="289">
        <f t="shared" si="111"/>
        <v>0</v>
      </c>
      <c r="AM191" s="295">
        <f t="shared" si="112"/>
        <v>0</v>
      </c>
      <c r="AN191" s="252">
        <f t="shared" si="113"/>
        <v>0</v>
      </c>
      <c r="AT191" s="163"/>
      <c r="AU191" s="163"/>
      <c r="BK191" s="2"/>
      <c r="BL191" s="2"/>
      <c r="BM191" s="2"/>
      <c r="BN191" s="2"/>
      <c r="BO191" s="2"/>
      <c r="BP191" s="2"/>
      <c r="BQ191" s="2"/>
      <c r="BR191" s="2"/>
      <c r="BS191" s="2"/>
      <c r="BT191" s="2"/>
      <c r="BU191" s="2"/>
      <c r="BV191" s="2"/>
      <c r="CI191"/>
      <c r="CJ191"/>
      <c r="CK191"/>
      <c r="CL191"/>
      <c r="CM191"/>
      <c r="CN191"/>
      <c r="CO191"/>
      <c r="CP191"/>
      <c r="CQ191"/>
      <c r="CR191"/>
      <c r="CS191"/>
    </row>
    <row r="192" spans="2:97" x14ac:dyDescent="0.25">
      <c r="B192" s="70" t="str">
        <f t="shared" si="89"/>
        <v/>
      </c>
      <c r="C192" s="170" t="str">
        <f t="shared" si="89"/>
        <v/>
      </c>
      <c r="D192" s="283" t="str">
        <f t="shared" si="89"/>
        <v/>
      </c>
      <c r="E192" s="283">
        <f t="shared" si="89"/>
        <v>42917</v>
      </c>
      <c r="F192" s="283">
        <f t="shared" si="89"/>
        <v>0</v>
      </c>
      <c r="G192" s="284">
        <f t="shared" si="89"/>
        <v>0</v>
      </c>
      <c r="H192" s="288">
        <f t="shared" si="89"/>
        <v>0</v>
      </c>
      <c r="I192" s="98">
        <f t="shared" si="90"/>
        <v>0</v>
      </c>
      <c r="J192" s="249">
        <f>IF(I192=0,0,SUMIFS('Sch A. Input'!I83:DX83,'Sch A. Input'!$I$14:$DX$14,"Recurring",'Sch A. Input'!$I$13:$DX$13,"&lt;="&amp;$R$120,'Sch A. Input'!$I$13:$DX$13,"&lt;="&amp;$L$11))</f>
        <v>0</v>
      </c>
      <c r="K192" s="249">
        <f>IF(I192=0,0,SUMIFS('Sch A. Input'!I83:DX83,'Sch A. Input'!$I$14:$DX$14,"One-time",'Sch A. Input'!$I$13:$DX$13,"&lt;="&amp;$R$120,'Sch A. Input'!$I$13:$DX$13,"&lt;="&amp;$L$11))</f>
        <v>0</v>
      </c>
      <c r="L192" s="299">
        <f t="shared" si="91"/>
        <v>0</v>
      </c>
      <c r="M192" s="249">
        <f t="shared" si="92"/>
        <v>0</v>
      </c>
      <c r="N192" s="249">
        <f t="shared" si="93"/>
        <v>0</v>
      </c>
      <c r="O192" s="296">
        <f t="shared" si="94"/>
        <v>0</v>
      </c>
      <c r="P192" s="289">
        <f t="shared" si="95"/>
        <v>0</v>
      </c>
      <c r="Q192" s="295">
        <f t="shared" si="96"/>
        <v>0</v>
      </c>
      <c r="R192" s="252">
        <f t="shared" si="97"/>
        <v>0</v>
      </c>
      <c r="S192" s="256"/>
      <c r="T192" s="302">
        <f t="shared" si="98"/>
        <v>0</v>
      </c>
      <c r="U192" s="249">
        <f>IF(T192=0,0,SUMIFS('Sch A. Input'!I83:DX83,'Sch A. Input'!$I$14:$DX$14,"Recurring",'Sch A. Input'!$I$13:$DX$13,"&lt;="&amp;$L$11,'Sch A. Input'!$I$13:$DX$13,"&lt;="&amp;$AC$120,'Sch A. Input'!$I$13:$DX$13,"&gt;"&amp;$R$120))</f>
        <v>0</v>
      </c>
      <c r="V192" s="249">
        <f>IF(T192=0,0,SUMIFS('Sch A. Input'!I83:DX83,'Sch A. Input'!$I$14:$DX$14,"One-time",'Sch A. Input'!$I$13:$DX$13,"&lt;="&amp;$L$11,'Sch A. Input'!$I$13:$DX$13,"&lt;="&amp;$AC$120,'Sch A. Input'!$I$13:$DX$13,"&gt;"&amp;$R$120))</f>
        <v>0</v>
      </c>
      <c r="W192" s="299">
        <f t="shared" si="99"/>
        <v>0</v>
      </c>
      <c r="X192" s="249">
        <f t="shared" si="100"/>
        <v>0</v>
      </c>
      <c r="Y192" s="249">
        <f t="shared" si="101"/>
        <v>0</v>
      </c>
      <c r="Z192" s="296">
        <f t="shared" si="102"/>
        <v>0</v>
      </c>
      <c r="AA192" s="289">
        <f t="shared" si="103"/>
        <v>0</v>
      </c>
      <c r="AB192" s="295">
        <f t="shared" si="104"/>
        <v>0</v>
      </c>
      <c r="AC192" s="252">
        <f t="shared" si="105"/>
        <v>0</v>
      </c>
      <c r="AE192" s="302">
        <f t="shared" si="106"/>
        <v>0</v>
      </c>
      <c r="AF192" s="249">
        <f>IF(AE192=0,0,SUMIFS('Sch A. Input'!I83:DX83,'Sch A. Input'!$I$14:$DX$14,"Recurring",'Sch A. Input'!$I$13:$DX$13,"&lt;="&amp;$L$11,'Sch A. Input'!$I$13:$DX$13,"&lt;="&amp;$AN$120,'Sch A. Input'!$I$13:$DX$13,"&gt;"&amp;$AC$120))</f>
        <v>0</v>
      </c>
      <c r="AG192" s="249">
        <f>IF(AE192=0,0,SUMIFS('Sch A. Input'!I83:DX83,'Sch A. Input'!$I$14:$DX$14,"One-time",'Sch A. Input'!$I$13:$DX$13,"&lt;="&amp;L$11,'Sch A. Input'!$I$13:$DX$13,"&lt;="&amp;$AN$120,'Sch A. Input'!$I$13:$DX$13,"&gt;"&amp;$AC$120))</f>
        <v>0</v>
      </c>
      <c r="AH192" s="299">
        <f t="shared" si="107"/>
        <v>0</v>
      </c>
      <c r="AI192" s="249">
        <f t="shared" si="108"/>
        <v>0</v>
      </c>
      <c r="AJ192" s="249">
        <f t="shared" si="109"/>
        <v>0</v>
      </c>
      <c r="AK192" s="296">
        <f t="shared" si="110"/>
        <v>0</v>
      </c>
      <c r="AL192" s="289">
        <f t="shared" si="111"/>
        <v>0</v>
      </c>
      <c r="AM192" s="295">
        <f t="shared" si="112"/>
        <v>0</v>
      </c>
      <c r="AN192" s="252">
        <f t="shared" si="113"/>
        <v>0</v>
      </c>
      <c r="AT192" s="163"/>
      <c r="AU192" s="163"/>
      <c r="BK192" s="2"/>
      <c r="BL192" s="2"/>
      <c r="BM192" s="2"/>
      <c r="BN192" s="2"/>
      <c r="BO192" s="2"/>
      <c r="BP192" s="2"/>
      <c r="BQ192" s="2"/>
      <c r="BR192" s="2"/>
      <c r="BS192" s="2"/>
      <c r="BT192" s="2"/>
      <c r="BU192" s="2"/>
      <c r="BV192" s="2"/>
      <c r="CI192"/>
      <c r="CJ192"/>
      <c r="CK192"/>
      <c r="CL192"/>
      <c r="CM192"/>
      <c r="CN192"/>
      <c r="CO192"/>
      <c r="CP192"/>
      <c r="CQ192"/>
      <c r="CR192"/>
      <c r="CS192"/>
    </row>
    <row r="193" spans="2:97" x14ac:dyDescent="0.25">
      <c r="B193" s="70" t="str">
        <f t="shared" si="89"/>
        <v/>
      </c>
      <c r="C193" s="170" t="str">
        <f t="shared" si="89"/>
        <v/>
      </c>
      <c r="D193" s="283" t="str">
        <f t="shared" si="89"/>
        <v/>
      </c>
      <c r="E193" s="283">
        <f t="shared" si="89"/>
        <v>42917</v>
      </c>
      <c r="F193" s="283">
        <f t="shared" si="89"/>
        <v>0</v>
      </c>
      <c r="G193" s="284">
        <f t="shared" si="89"/>
        <v>0</v>
      </c>
      <c r="H193" s="288">
        <f t="shared" si="89"/>
        <v>0</v>
      </c>
      <c r="I193" s="98">
        <f t="shared" si="90"/>
        <v>0</v>
      </c>
      <c r="J193" s="249">
        <f>IF(I193=0,0,SUMIFS('Sch A. Input'!I84:DX84,'Sch A. Input'!$I$14:$DX$14,"Recurring",'Sch A. Input'!$I$13:$DX$13,"&lt;="&amp;$R$120,'Sch A. Input'!$I$13:$DX$13,"&lt;="&amp;$L$11))</f>
        <v>0</v>
      </c>
      <c r="K193" s="249">
        <f>IF(I193=0,0,SUMIFS('Sch A. Input'!I84:DX84,'Sch A. Input'!$I$14:$DX$14,"One-time",'Sch A. Input'!$I$13:$DX$13,"&lt;="&amp;$R$120,'Sch A. Input'!$I$13:$DX$13,"&lt;="&amp;$L$11))</f>
        <v>0</v>
      </c>
      <c r="L193" s="299">
        <f t="shared" si="91"/>
        <v>0</v>
      </c>
      <c r="M193" s="249">
        <f t="shared" si="92"/>
        <v>0</v>
      </c>
      <c r="N193" s="249">
        <f t="shared" si="93"/>
        <v>0</v>
      </c>
      <c r="O193" s="296">
        <f t="shared" si="94"/>
        <v>0</v>
      </c>
      <c r="P193" s="289">
        <f t="shared" si="95"/>
        <v>0</v>
      </c>
      <c r="Q193" s="295">
        <f t="shared" si="96"/>
        <v>0</v>
      </c>
      <c r="R193" s="252">
        <f t="shared" si="97"/>
        <v>0</v>
      </c>
      <c r="S193" s="256"/>
      <c r="T193" s="302">
        <f t="shared" si="98"/>
        <v>0</v>
      </c>
      <c r="U193" s="249">
        <f>IF(T193=0,0,SUMIFS('Sch A. Input'!I84:DX84,'Sch A. Input'!$I$14:$DX$14,"Recurring",'Sch A. Input'!$I$13:$DX$13,"&lt;="&amp;$L$11,'Sch A. Input'!$I$13:$DX$13,"&lt;="&amp;$AC$120,'Sch A. Input'!$I$13:$DX$13,"&gt;"&amp;$R$120))</f>
        <v>0</v>
      </c>
      <c r="V193" s="249">
        <f>IF(T193=0,0,SUMIFS('Sch A. Input'!I84:DX84,'Sch A. Input'!$I$14:$DX$14,"One-time",'Sch A. Input'!$I$13:$DX$13,"&lt;="&amp;$L$11,'Sch A. Input'!$I$13:$DX$13,"&lt;="&amp;$AC$120,'Sch A. Input'!$I$13:$DX$13,"&gt;"&amp;$R$120))</f>
        <v>0</v>
      </c>
      <c r="W193" s="299">
        <f t="shared" si="99"/>
        <v>0</v>
      </c>
      <c r="X193" s="249">
        <f t="shared" si="100"/>
        <v>0</v>
      </c>
      <c r="Y193" s="249">
        <f t="shared" si="101"/>
        <v>0</v>
      </c>
      <c r="Z193" s="296">
        <f t="shared" si="102"/>
        <v>0</v>
      </c>
      <c r="AA193" s="289">
        <f t="shared" si="103"/>
        <v>0</v>
      </c>
      <c r="AB193" s="295">
        <f t="shared" si="104"/>
        <v>0</v>
      </c>
      <c r="AC193" s="252">
        <f t="shared" si="105"/>
        <v>0</v>
      </c>
      <c r="AE193" s="302">
        <f t="shared" si="106"/>
        <v>0</v>
      </c>
      <c r="AF193" s="249">
        <f>IF(AE193=0,0,SUMIFS('Sch A. Input'!I84:DX84,'Sch A. Input'!$I$14:$DX$14,"Recurring",'Sch A. Input'!$I$13:$DX$13,"&lt;="&amp;$L$11,'Sch A. Input'!$I$13:$DX$13,"&lt;="&amp;$AN$120,'Sch A. Input'!$I$13:$DX$13,"&gt;"&amp;$AC$120))</f>
        <v>0</v>
      </c>
      <c r="AG193" s="249">
        <f>IF(AE193=0,0,SUMIFS('Sch A. Input'!I84:DX84,'Sch A. Input'!$I$14:$DX$14,"One-time",'Sch A. Input'!$I$13:$DX$13,"&lt;="&amp;L$11,'Sch A. Input'!$I$13:$DX$13,"&lt;="&amp;$AN$120,'Sch A. Input'!$I$13:$DX$13,"&gt;"&amp;$AC$120))</f>
        <v>0</v>
      </c>
      <c r="AH193" s="299">
        <f t="shared" si="107"/>
        <v>0</v>
      </c>
      <c r="AI193" s="249">
        <f t="shared" si="108"/>
        <v>0</v>
      </c>
      <c r="AJ193" s="249">
        <f t="shared" si="109"/>
        <v>0</v>
      </c>
      <c r="AK193" s="296">
        <f t="shared" si="110"/>
        <v>0</v>
      </c>
      <c r="AL193" s="289">
        <f t="shared" si="111"/>
        <v>0</v>
      </c>
      <c r="AM193" s="295">
        <f t="shared" si="112"/>
        <v>0</v>
      </c>
      <c r="AN193" s="252">
        <f t="shared" si="113"/>
        <v>0</v>
      </c>
      <c r="AT193" s="163"/>
      <c r="AU193" s="163"/>
      <c r="BK193" s="2"/>
      <c r="BL193" s="2"/>
      <c r="BM193" s="2"/>
      <c r="BN193" s="2"/>
      <c r="BO193" s="2"/>
      <c r="BP193" s="2"/>
      <c r="BQ193" s="2"/>
      <c r="BR193" s="2"/>
      <c r="BS193" s="2"/>
      <c r="BT193" s="2"/>
      <c r="BU193" s="2"/>
      <c r="BV193" s="2"/>
      <c r="CI193"/>
      <c r="CJ193"/>
      <c r="CK193"/>
      <c r="CL193"/>
      <c r="CM193"/>
      <c r="CN193"/>
      <c r="CO193"/>
      <c r="CP193"/>
      <c r="CQ193"/>
      <c r="CR193"/>
      <c r="CS193"/>
    </row>
    <row r="194" spans="2:97" x14ac:dyDescent="0.25">
      <c r="B194" s="70" t="str">
        <f t="shared" si="89"/>
        <v/>
      </c>
      <c r="C194" s="170" t="str">
        <f t="shared" si="89"/>
        <v/>
      </c>
      <c r="D194" s="283" t="str">
        <f t="shared" si="89"/>
        <v/>
      </c>
      <c r="E194" s="283">
        <f t="shared" si="89"/>
        <v>42917</v>
      </c>
      <c r="F194" s="283">
        <f t="shared" si="89"/>
        <v>0</v>
      </c>
      <c r="G194" s="284">
        <f t="shared" si="89"/>
        <v>0</v>
      </c>
      <c r="H194" s="288">
        <f t="shared" si="89"/>
        <v>0</v>
      </c>
      <c r="I194" s="98">
        <f t="shared" si="90"/>
        <v>0</v>
      </c>
      <c r="J194" s="249">
        <f>IF(I194=0,0,SUMIFS('Sch A. Input'!I85:DX85,'Sch A. Input'!$I$14:$DX$14,"Recurring",'Sch A. Input'!$I$13:$DX$13,"&lt;="&amp;$R$120,'Sch A. Input'!$I$13:$DX$13,"&lt;="&amp;$L$11))</f>
        <v>0</v>
      </c>
      <c r="K194" s="249">
        <f>IF(I194=0,0,SUMIFS('Sch A. Input'!I85:DX85,'Sch A. Input'!$I$14:$DX$14,"One-time",'Sch A. Input'!$I$13:$DX$13,"&lt;="&amp;$R$120,'Sch A. Input'!$I$13:$DX$13,"&lt;="&amp;$L$11))</f>
        <v>0</v>
      </c>
      <c r="L194" s="299">
        <f t="shared" si="91"/>
        <v>0</v>
      </c>
      <c r="M194" s="249">
        <f t="shared" si="92"/>
        <v>0</v>
      </c>
      <c r="N194" s="249">
        <f t="shared" si="93"/>
        <v>0</v>
      </c>
      <c r="O194" s="296">
        <f t="shared" si="94"/>
        <v>0</v>
      </c>
      <c r="P194" s="289">
        <f t="shared" si="95"/>
        <v>0</v>
      </c>
      <c r="Q194" s="295">
        <f t="shared" si="96"/>
        <v>0</v>
      </c>
      <c r="R194" s="252">
        <f t="shared" si="97"/>
        <v>0</v>
      </c>
      <c r="S194" s="256"/>
      <c r="T194" s="302">
        <f t="shared" si="98"/>
        <v>0</v>
      </c>
      <c r="U194" s="249">
        <f>IF(T194=0,0,SUMIFS('Sch A. Input'!I85:DX85,'Sch A. Input'!$I$14:$DX$14,"Recurring",'Sch A. Input'!$I$13:$DX$13,"&lt;="&amp;$L$11,'Sch A. Input'!$I$13:$DX$13,"&lt;="&amp;$AC$120,'Sch A. Input'!$I$13:$DX$13,"&gt;"&amp;$R$120))</f>
        <v>0</v>
      </c>
      <c r="V194" s="249">
        <f>IF(T194=0,0,SUMIFS('Sch A. Input'!I85:DX85,'Sch A. Input'!$I$14:$DX$14,"One-time",'Sch A. Input'!$I$13:$DX$13,"&lt;="&amp;$L$11,'Sch A. Input'!$I$13:$DX$13,"&lt;="&amp;$AC$120,'Sch A. Input'!$I$13:$DX$13,"&gt;"&amp;$R$120))</f>
        <v>0</v>
      </c>
      <c r="W194" s="299">
        <f t="shared" si="99"/>
        <v>0</v>
      </c>
      <c r="X194" s="249">
        <f t="shared" si="100"/>
        <v>0</v>
      </c>
      <c r="Y194" s="249">
        <f t="shared" si="101"/>
        <v>0</v>
      </c>
      <c r="Z194" s="296">
        <f t="shared" si="102"/>
        <v>0</v>
      </c>
      <c r="AA194" s="289">
        <f t="shared" si="103"/>
        <v>0</v>
      </c>
      <c r="AB194" s="295">
        <f t="shared" si="104"/>
        <v>0</v>
      </c>
      <c r="AC194" s="252">
        <f t="shared" si="105"/>
        <v>0</v>
      </c>
      <c r="AE194" s="302">
        <f t="shared" si="106"/>
        <v>0</v>
      </c>
      <c r="AF194" s="249">
        <f>IF(AE194=0,0,SUMIFS('Sch A. Input'!I85:DX85,'Sch A. Input'!$I$14:$DX$14,"Recurring",'Sch A. Input'!$I$13:$DX$13,"&lt;="&amp;$L$11,'Sch A. Input'!$I$13:$DX$13,"&lt;="&amp;$AN$120,'Sch A. Input'!$I$13:$DX$13,"&gt;"&amp;$AC$120))</f>
        <v>0</v>
      </c>
      <c r="AG194" s="249">
        <f>IF(AE194=0,0,SUMIFS('Sch A. Input'!I85:DX85,'Sch A. Input'!$I$14:$DX$14,"One-time",'Sch A. Input'!$I$13:$DX$13,"&lt;="&amp;L$11,'Sch A. Input'!$I$13:$DX$13,"&lt;="&amp;$AN$120,'Sch A. Input'!$I$13:$DX$13,"&gt;"&amp;$AC$120))</f>
        <v>0</v>
      </c>
      <c r="AH194" s="299">
        <f t="shared" si="107"/>
        <v>0</v>
      </c>
      <c r="AI194" s="249">
        <f t="shared" si="108"/>
        <v>0</v>
      </c>
      <c r="AJ194" s="249">
        <f t="shared" si="109"/>
        <v>0</v>
      </c>
      <c r="AK194" s="296">
        <f t="shared" si="110"/>
        <v>0</v>
      </c>
      <c r="AL194" s="289">
        <f t="shared" si="111"/>
        <v>0</v>
      </c>
      <c r="AM194" s="295">
        <f t="shared" si="112"/>
        <v>0</v>
      </c>
      <c r="AN194" s="252">
        <f t="shared" si="113"/>
        <v>0</v>
      </c>
      <c r="AT194" s="163"/>
      <c r="AU194" s="163"/>
      <c r="BK194" s="2"/>
      <c r="BL194" s="2"/>
      <c r="BM194" s="2"/>
      <c r="BN194" s="2"/>
      <c r="BO194" s="2"/>
      <c r="BP194" s="2"/>
      <c r="BQ194" s="2"/>
      <c r="BR194" s="2"/>
      <c r="BS194" s="2"/>
      <c r="BT194" s="2"/>
      <c r="BU194" s="2"/>
      <c r="BV194" s="2"/>
      <c r="CI194"/>
      <c r="CJ194"/>
      <c r="CK194"/>
      <c r="CL194"/>
      <c r="CM194"/>
      <c r="CN194"/>
      <c r="CO194"/>
      <c r="CP194"/>
      <c r="CQ194"/>
      <c r="CR194"/>
      <c r="CS194"/>
    </row>
    <row r="195" spans="2:97" x14ac:dyDescent="0.25">
      <c r="B195" s="70" t="str">
        <f t="shared" si="89"/>
        <v/>
      </c>
      <c r="C195" s="170" t="str">
        <f t="shared" si="89"/>
        <v/>
      </c>
      <c r="D195" s="283" t="str">
        <f t="shared" si="89"/>
        <v/>
      </c>
      <c r="E195" s="283">
        <f t="shared" si="89"/>
        <v>42917</v>
      </c>
      <c r="F195" s="283">
        <f t="shared" si="89"/>
        <v>0</v>
      </c>
      <c r="G195" s="284">
        <f t="shared" si="89"/>
        <v>0</v>
      </c>
      <c r="H195" s="288">
        <f t="shared" si="89"/>
        <v>0</v>
      </c>
      <c r="I195" s="98">
        <f t="shared" si="90"/>
        <v>0</v>
      </c>
      <c r="J195" s="249">
        <f>IF(I195=0,0,SUMIFS('Sch A. Input'!I86:DX86,'Sch A. Input'!$I$14:$DX$14,"Recurring",'Sch A. Input'!$I$13:$DX$13,"&lt;="&amp;$R$120,'Sch A. Input'!$I$13:$DX$13,"&lt;="&amp;$L$11))</f>
        <v>0</v>
      </c>
      <c r="K195" s="249">
        <f>IF(I195=0,0,SUMIFS('Sch A. Input'!I86:DX86,'Sch A. Input'!$I$14:$DX$14,"One-time",'Sch A. Input'!$I$13:$DX$13,"&lt;="&amp;$R$120,'Sch A. Input'!$I$13:$DX$13,"&lt;="&amp;$L$11))</f>
        <v>0</v>
      </c>
      <c r="L195" s="299">
        <f t="shared" si="91"/>
        <v>0</v>
      </c>
      <c r="M195" s="249">
        <f t="shared" si="92"/>
        <v>0</v>
      </c>
      <c r="N195" s="249">
        <f t="shared" si="93"/>
        <v>0</v>
      </c>
      <c r="O195" s="296">
        <f t="shared" si="94"/>
        <v>0</v>
      </c>
      <c r="P195" s="289">
        <f t="shared" si="95"/>
        <v>0</v>
      </c>
      <c r="Q195" s="295">
        <f t="shared" si="96"/>
        <v>0</v>
      </c>
      <c r="R195" s="252">
        <f t="shared" si="97"/>
        <v>0</v>
      </c>
      <c r="S195" s="256"/>
      <c r="T195" s="302">
        <f t="shared" si="98"/>
        <v>0</v>
      </c>
      <c r="U195" s="249">
        <f>IF(T195=0,0,SUMIFS('Sch A. Input'!I86:DX86,'Sch A. Input'!$I$14:$DX$14,"Recurring",'Sch A. Input'!$I$13:$DX$13,"&lt;="&amp;$L$11,'Sch A. Input'!$I$13:$DX$13,"&lt;="&amp;$AC$120,'Sch A. Input'!$I$13:$DX$13,"&gt;"&amp;$R$120))</f>
        <v>0</v>
      </c>
      <c r="V195" s="249">
        <f>IF(T195=0,0,SUMIFS('Sch A. Input'!I86:DX86,'Sch A. Input'!$I$14:$DX$14,"One-time",'Sch A. Input'!$I$13:$DX$13,"&lt;="&amp;$L$11,'Sch A. Input'!$I$13:$DX$13,"&lt;="&amp;$AC$120,'Sch A. Input'!$I$13:$DX$13,"&gt;"&amp;$R$120))</f>
        <v>0</v>
      </c>
      <c r="W195" s="299">
        <f t="shared" si="99"/>
        <v>0</v>
      </c>
      <c r="X195" s="249">
        <f t="shared" si="100"/>
        <v>0</v>
      </c>
      <c r="Y195" s="249">
        <f t="shared" si="101"/>
        <v>0</v>
      </c>
      <c r="Z195" s="296">
        <f t="shared" si="102"/>
        <v>0</v>
      </c>
      <c r="AA195" s="289">
        <f t="shared" si="103"/>
        <v>0</v>
      </c>
      <c r="AB195" s="295">
        <f t="shared" si="104"/>
        <v>0</v>
      </c>
      <c r="AC195" s="252">
        <f t="shared" si="105"/>
        <v>0</v>
      </c>
      <c r="AE195" s="302">
        <f t="shared" si="106"/>
        <v>0</v>
      </c>
      <c r="AF195" s="249">
        <f>IF(AE195=0,0,SUMIFS('Sch A. Input'!I86:DX86,'Sch A. Input'!$I$14:$DX$14,"Recurring",'Sch A. Input'!$I$13:$DX$13,"&lt;="&amp;$L$11,'Sch A. Input'!$I$13:$DX$13,"&lt;="&amp;$AN$120,'Sch A. Input'!$I$13:$DX$13,"&gt;"&amp;$AC$120))</f>
        <v>0</v>
      </c>
      <c r="AG195" s="249">
        <f>IF(AE195=0,0,SUMIFS('Sch A. Input'!I86:DX86,'Sch A. Input'!$I$14:$DX$14,"One-time",'Sch A. Input'!$I$13:$DX$13,"&lt;="&amp;L$11,'Sch A. Input'!$I$13:$DX$13,"&lt;="&amp;$AN$120,'Sch A. Input'!$I$13:$DX$13,"&gt;"&amp;$AC$120))</f>
        <v>0</v>
      </c>
      <c r="AH195" s="299">
        <f t="shared" si="107"/>
        <v>0</v>
      </c>
      <c r="AI195" s="249">
        <f t="shared" si="108"/>
        <v>0</v>
      </c>
      <c r="AJ195" s="249">
        <f t="shared" si="109"/>
        <v>0</v>
      </c>
      <c r="AK195" s="296">
        <f t="shared" si="110"/>
        <v>0</v>
      </c>
      <c r="AL195" s="289">
        <f t="shared" si="111"/>
        <v>0</v>
      </c>
      <c r="AM195" s="295">
        <f t="shared" si="112"/>
        <v>0</v>
      </c>
      <c r="AN195" s="252">
        <f t="shared" si="113"/>
        <v>0</v>
      </c>
      <c r="AT195" s="163"/>
      <c r="AU195" s="163"/>
      <c r="BK195" s="2"/>
      <c r="BL195" s="2"/>
      <c r="BM195" s="2"/>
      <c r="BN195" s="2"/>
      <c r="BO195" s="2"/>
      <c r="BP195" s="2"/>
      <c r="BQ195" s="2"/>
      <c r="BR195" s="2"/>
      <c r="BS195" s="2"/>
      <c r="BT195" s="2"/>
      <c r="BU195" s="2"/>
      <c r="BV195" s="2"/>
      <c r="CI195"/>
      <c r="CJ195"/>
      <c r="CK195"/>
      <c r="CL195"/>
      <c r="CM195"/>
      <c r="CN195"/>
      <c r="CO195"/>
      <c r="CP195"/>
      <c r="CQ195"/>
      <c r="CR195"/>
      <c r="CS195"/>
    </row>
    <row r="196" spans="2:97" x14ac:dyDescent="0.25">
      <c r="B196" s="70" t="str">
        <f t="shared" si="89"/>
        <v/>
      </c>
      <c r="C196" s="170" t="str">
        <f t="shared" si="89"/>
        <v/>
      </c>
      <c r="D196" s="283" t="str">
        <f t="shared" si="89"/>
        <v/>
      </c>
      <c r="E196" s="283">
        <f t="shared" si="89"/>
        <v>42917</v>
      </c>
      <c r="F196" s="283">
        <f t="shared" si="89"/>
        <v>0</v>
      </c>
      <c r="G196" s="284">
        <f t="shared" si="89"/>
        <v>0</v>
      </c>
      <c r="H196" s="288">
        <f t="shared" si="89"/>
        <v>0</v>
      </c>
      <c r="I196" s="98">
        <f t="shared" si="90"/>
        <v>0</v>
      </c>
      <c r="J196" s="249">
        <f>IF(I196=0,0,SUMIFS('Sch A. Input'!I87:DX87,'Sch A. Input'!$I$14:$DX$14,"Recurring",'Sch A. Input'!$I$13:$DX$13,"&lt;="&amp;$R$120,'Sch A. Input'!$I$13:$DX$13,"&lt;="&amp;$L$11))</f>
        <v>0</v>
      </c>
      <c r="K196" s="249">
        <f>IF(I196=0,0,SUMIFS('Sch A. Input'!I87:DX87,'Sch A. Input'!$I$14:$DX$14,"One-time",'Sch A. Input'!$I$13:$DX$13,"&lt;="&amp;$R$120,'Sch A. Input'!$I$13:$DX$13,"&lt;="&amp;$L$11))</f>
        <v>0</v>
      </c>
      <c r="L196" s="299">
        <f t="shared" si="91"/>
        <v>0</v>
      </c>
      <c r="M196" s="249">
        <f t="shared" si="92"/>
        <v>0</v>
      </c>
      <c r="N196" s="249">
        <f t="shared" si="93"/>
        <v>0</v>
      </c>
      <c r="O196" s="296">
        <f t="shared" si="94"/>
        <v>0</v>
      </c>
      <c r="P196" s="289">
        <f t="shared" si="95"/>
        <v>0</v>
      </c>
      <c r="Q196" s="295">
        <f t="shared" si="96"/>
        <v>0</v>
      </c>
      <c r="R196" s="252">
        <f t="shared" si="97"/>
        <v>0</v>
      </c>
      <c r="S196" s="256"/>
      <c r="T196" s="302">
        <f t="shared" si="98"/>
        <v>0</v>
      </c>
      <c r="U196" s="249">
        <f>IF(T196=0,0,SUMIFS('Sch A. Input'!I87:DX87,'Sch A. Input'!$I$14:$DX$14,"Recurring",'Sch A. Input'!$I$13:$DX$13,"&lt;="&amp;$L$11,'Sch A. Input'!$I$13:$DX$13,"&lt;="&amp;$AC$120,'Sch A. Input'!$I$13:$DX$13,"&gt;"&amp;$R$120))</f>
        <v>0</v>
      </c>
      <c r="V196" s="249">
        <f>IF(T196=0,0,SUMIFS('Sch A. Input'!I87:DX87,'Sch A. Input'!$I$14:$DX$14,"One-time",'Sch A. Input'!$I$13:$DX$13,"&lt;="&amp;$L$11,'Sch A. Input'!$I$13:$DX$13,"&lt;="&amp;$AC$120,'Sch A. Input'!$I$13:$DX$13,"&gt;"&amp;$R$120))</f>
        <v>0</v>
      </c>
      <c r="W196" s="299">
        <f t="shared" si="99"/>
        <v>0</v>
      </c>
      <c r="X196" s="249">
        <f t="shared" si="100"/>
        <v>0</v>
      </c>
      <c r="Y196" s="249">
        <f t="shared" si="101"/>
        <v>0</v>
      </c>
      <c r="Z196" s="296">
        <f t="shared" si="102"/>
        <v>0</v>
      </c>
      <c r="AA196" s="289">
        <f t="shared" si="103"/>
        <v>0</v>
      </c>
      <c r="AB196" s="295">
        <f t="shared" si="104"/>
        <v>0</v>
      </c>
      <c r="AC196" s="252">
        <f t="shared" si="105"/>
        <v>0</v>
      </c>
      <c r="AE196" s="302">
        <f t="shared" si="106"/>
        <v>0</v>
      </c>
      <c r="AF196" s="249">
        <f>IF(AE196=0,0,SUMIFS('Sch A. Input'!I87:DX87,'Sch A. Input'!$I$14:$DX$14,"Recurring",'Sch A. Input'!$I$13:$DX$13,"&lt;="&amp;$L$11,'Sch A. Input'!$I$13:$DX$13,"&lt;="&amp;$AN$120,'Sch A. Input'!$I$13:$DX$13,"&gt;"&amp;$AC$120))</f>
        <v>0</v>
      </c>
      <c r="AG196" s="249">
        <f>IF(AE196=0,0,SUMIFS('Sch A. Input'!I87:DX87,'Sch A. Input'!$I$14:$DX$14,"One-time",'Sch A. Input'!$I$13:$DX$13,"&lt;="&amp;L$11,'Sch A. Input'!$I$13:$DX$13,"&lt;="&amp;$AN$120,'Sch A. Input'!$I$13:$DX$13,"&gt;"&amp;$AC$120))</f>
        <v>0</v>
      </c>
      <c r="AH196" s="299">
        <f t="shared" si="107"/>
        <v>0</v>
      </c>
      <c r="AI196" s="249">
        <f t="shared" si="108"/>
        <v>0</v>
      </c>
      <c r="AJ196" s="249">
        <f t="shared" si="109"/>
        <v>0</v>
      </c>
      <c r="AK196" s="296">
        <f t="shared" si="110"/>
        <v>0</v>
      </c>
      <c r="AL196" s="289">
        <f t="shared" si="111"/>
        <v>0</v>
      </c>
      <c r="AM196" s="295">
        <f t="shared" si="112"/>
        <v>0</v>
      </c>
      <c r="AN196" s="252">
        <f t="shared" si="113"/>
        <v>0</v>
      </c>
      <c r="AT196" s="163"/>
      <c r="AU196" s="163"/>
      <c r="BK196" s="2"/>
      <c r="BL196" s="2"/>
      <c r="BM196" s="2"/>
      <c r="BN196" s="2"/>
      <c r="BO196" s="2"/>
      <c r="BP196" s="2"/>
      <c r="BQ196" s="2"/>
      <c r="BR196" s="2"/>
      <c r="BS196" s="2"/>
      <c r="BT196" s="2"/>
      <c r="BU196" s="2"/>
      <c r="BV196" s="2"/>
      <c r="CI196"/>
      <c r="CJ196"/>
      <c r="CK196"/>
      <c r="CL196"/>
      <c r="CM196"/>
      <c r="CN196"/>
      <c r="CO196"/>
      <c r="CP196"/>
      <c r="CQ196"/>
      <c r="CR196"/>
      <c r="CS196"/>
    </row>
    <row r="197" spans="2:97" x14ac:dyDescent="0.25">
      <c r="B197" s="70" t="str">
        <f t="shared" si="89"/>
        <v/>
      </c>
      <c r="C197" s="170" t="str">
        <f t="shared" si="89"/>
        <v/>
      </c>
      <c r="D197" s="283" t="str">
        <f t="shared" si="89"/>
        <v/>
      </c>
      <c r="E197" s="283">
        <f t="shared" si="89"/>
        <v>42917</v>
      </c>
      <c r="F197" s="283">
        <f t="shared" si="89"/>
        <v>0</v>
      </c>
      <c r="G197" s="284">
        <f t="shared" si="89"/>
        <v>0</v>
      </c>
      <c r="H197" s="288">
        <f t="shared" si="89"/>
        <v>0</v>
      </c>
      <c r="I197" s="98">
        <f t="shared" si="90"/>
        <v>0</v>
      </c>
      <c r="J197" s="249">
        <f>IF(I197=0,0,SUMIFS('Sch A. Input'!I88:DX88,'Sch A. Input'!$I$14:$DX$14,"Recurring",'Sch A. Input'!$I$13:$DX$13,"&lt;="&amp;$R$120,'Sch A. Input'!$I$13:$DX$13,"&lt;="&amp;$L$11))</f>
        <v>0</v>
      </c>
      <c r="K197" s="249">
        <f>IF(I197=0,0,SUMIFS('Sch A. Input'!I88:DX88,'Sch A. Input'!$I$14:$DX$14,"One-time",'Sch A. Input'!$I$13:$DX$13,"&lt;="&amp;$R$120,'Sch A. Input'!$I$13:$DX$13,"&lt;="&amp;$L$11))</f>
        <v>0</v>
      </c>
      <c r="L197" s="299">
        <f t="shared" si="91"/>
        <v>0</v>
      </c>
      <c r="M197" s="249">
        <f t="shared" si="92"/>
        <v>0</v>
      </c>
      <c r="N197" s="249">
        <f t="shared" si="93"/>
        <v>0</v>
      </c>
      <c r="O197" s="296">
        <f t="shared" si="94"/>
        <v>0</v>
      </c>
      <c r="P197" s="289">
        <f t="shared" si="95"/>
        <v>0</v>
      </c>
      <c r="Q197" s="295">
        <f t="shared" si="96"/>
        <v>0</v>
      </c>
      <c r="R197" s="252">
        <f t="shared" si="97"/>
        <v>0</v>
      </c>
      <c r="S197" s="256"/>
      <c r="T197" s="302">
        <f t="shared" si="98"/>
        <v>0</v>
      </c>
      <c r="U197" s="249">
        <f>IF(T197=0,0,SUMIFS('Sch A. Input'!I88:DX88,'Sch A. Input'!$I$14:$DX$14,"Recurring",'Sch A. Input'!$I$13:$DX$13,"&lt;="&amp;$L$11,'Sch A. Input'!$I$13:$DX$13,"&lt;="&amp;$AC$120,'Sch A. Input'!$I$13:$DX$13,"&gt;"&amp;$R$120))</f>
        <v>0</v>
      </c>
      <c r="V197" s="249">
        <f>IF(T197=0,0,SUMIFS('Sch A. Input'!I88:DX88,'Sch A. Input'!$I$14:$DX$14,"One-time",'Sch A. Input'!$I$13:$DX$13,"&lt;="&amp;$L$11,'Sch A. Input'!$I$13:$DX$13,"&lt;="&amp;$AC$120,'Sch A. Input'!$I$13:$DX$13,"&gt;"&amp;$R$120))</f>
        <v>0</v>
      </c>
      <c r="W197" s="299">
        <f t="shared" si="99"/>
        <v>0</v>
      </c>
      <c r="X197" s="249">
        <f t="shared" si="100"/>
        <v>0</v>
      </c>
      <c r="Y197" s="249">
        <f t="shared" si="101"/>
        <v>0</v>
      </c>
      <c r="Z197" s="296">
        <f t="shared" si="102"/>
        <v>0</v>
      </c>
      <c r="AA197" s="289">
        <f t="shared" si="103"/>
        <v>0</v>
      </c>
      <c r="AB197" s="295">
        <f t="shared" si="104"/>
        <v>0</v>
      </c>
      <c r="AC197" s="252">
        <f t="shared" si="105"/>
        <v>0</v>
      </c>
      <c r="AE197" s="302">
        <f t="shared" si="106"/>
        <v>0</v>
      </c>
      <c r="AF197" s="249">
        <f>IF(AE197=0,0,SUMIFS('Sch A. Input'!I88:DX88,'Sch A. Input'!$I$14:$DX$14,"Recurring",'Sch A. Input'!$I$13:$DX$13,"&lt;="&amp;$L$11,'Sch A. Input'!$I$13:$DX$13,"&lt;="&amp;$AN$120,'Sch A. Input'!$I$13:$DX$13,"&gt;"&amp;$AC$120))</f>
        <v>0</v>
      </c>
      <c r="AG197" s="249">
        <f>IF(AE197=0,0,SUMIFS('Sch A. Input'!I88:DX88,'Sch A. Input'!$I$14:$DX$14,"One-time",'Sch A. Input'!$I$13:$DX$13,"&lt;="&amp;L$11,'Sch A. Input'!$I$13:$DX$13,"&lt;="&amp;$AN$120,'Sch A. Input'!$I$13:$DX$13,"&gt;"&amp;$AC$120))</f>
        <v>0</v>
      </c>
      <c r="AH197" s="299">
        <f t="shared" si="107"/>
        <v>0</v>
      </c>
      <c r="AI197" s="249">
        <f t="shared" si="108"/>
        <v>0</v>
      </c>
      <c r="AJ197" s="249">
        <f t="shared" si="109"/>
        <v>0</v>
      </c>
      <c r="AK197" s="296">
        <f t="shared" si="110"/>
        <v>0</v>
      </c>
      <c r="AL197" s="289">
        <f t="shared" si="111"/>
        <v>0</v>
      </c>
      <c r="AM197" s="295">
        <f t="shared" si="112"/>
        <v>0</v>
      </c>
      <c r="AN197" s="252">
        <f t="shared" si="113"/>
        <v>0</v>
      </c>
      <c r="AT197" s="163"/>
      <c r="AU197" s="163"/>
      <c r="BK197" s="2"/>
      <c r="BL197" s="2"/>
      <c r="BM197" s="2"/>
      <c r="BN197" s="2"/>
      <c r="BO197" s="2"/>
      <c r="BP197" s="2"/>
      <c r="BQ197" s="2"/>
      <c r="BR197" s="2"/>
      <c r="BS197" s="2"/>
      <c r="BT197" s="2"/>
      <c r="BU197" s="2"/>
      <c r="BV197" s="2"/>
      <c r="CI197"/>
      <c r="CJ197"/>
      <c r="CK197"/>
      <c r="CL197"/>
      <c r="CM197"/>
      <c r="CN197"/>
      <c r="CO197"/>
      <c r="CP197"/>
      <c r="CQ197"/>
      <c r="CR197"/>
      <c r="CS197"/>
    </row>
    <row r="198" spans="2:97" x14ac:dyDescent="0.25">
      <c r="B198" s="70" t="str">
        <f t="shared" si="89"/>
        <v/>
      </c>
      <c r="C198" s="170" t="str">
        <f t="shared" si="89"/>
        <v/>
      </c>
      <c r="D198" s="283" t="str">
        <f t="shared" si="89"/>
        <v/>
      </c>
      <c r="E198" s="283">
        <f t="shared" si="89"/>
        <v>42917</v>
      </c>
      <c r="F198" s="283">
        <f t="shared" si="89"/>
        <v>0</v>
      </c>
      <c r="G198" s="284">
        <f t="shared" si="89"/>
        <v>0</v>
      </c>
      <c r="H198" s="288">
        <f t="shared" si="89"/>
        <v>0</v>
      </c>
      <c r="I198" s="98">
        <f t="shared" si="90"/>
        <v>0</v>
      </c>
      <c r="J198" s="249">
        <f>IF(I198=0,0,SUMIFS('Sch A. Input'!I89:DX89,'Sch A. Input'!$I$14:$DX$14,"Recurring",'Sch A. Input'!$I$13:$DX$13,"&lt;="&amp;$R$120,'Sch A. Input'!$I$13:$DX$13,"&lt;="&amp;$L$11))</f>
        <v>0</v>
      </c>
      <c r="K198" s="249">
        <f>IF(I198=0,0,SUMIFS('Sch A. Input'!I89:DX89,'Sch A. Input'!$I$14:$DX$14,"One-time",'Sch A. Input'!$I$13:$DX$13,"&lt;="&amp;$R$120,'Sch A. Input'!$I$13:$DX$13,"&lt;="&amp;$L$11))</f>
        <v>0</v>
      </c>
      <c r="L198" s="299">
        <f t="shared" si="91"/>
        <v>0</v>
      </c>
      <c r="M198" s="249">
        <f t="shared" si="92"/>
        <v>0</v>
      </c>
      <c r="N198" s="249">
        <f t="shared" si="93"/>
        <v>0</v>
      </c>
      <c r="O198" s="296">
        <f t="shared" si="94"/>
        <v>0</v>
      </c>
      <c r="P198" s="289">
        <f t="shared" si="95"/>
        <v>0</v>
      </c>
      <c r="Q198" s="295">
        <f t="shared" si="96"/>
        <v>0</v>
      </c>
      <c r="R198" s="252">
        <f t="shared" si="97"/>
        <v>0</v>
      </c>
      <c r="S198" s="256"/>
      <c r="T198" s="302">
        <f t="shared" si="98"/>
        <v>0</v>
      </c>
      <c r="U198" s="249">
        <f>IF(T198=0,0,SUMIFS('Sch A. Input'!I89:DX89,'Sch A. Input'!$I$14:$DX$14,"Recurring",'Sch A. Input'!$I$13:$DX$13,"&lt;="&amp;$L$11,'Sch A. Input'!$I$13:$DX$13,"&lt;="&amp;$AC$120,'Sch A. Input'!$I$13:$DX$13,"&gt;"&amp;$R$120))</f>
        <v>0</v>
      </c>
      <c r="V198" s="249">
        <f>IF(T198=0,0,SUMIFS('Sch A. Input'!I89:DX89,'Sch A. Input'!$I$14:$DX$14,"One-time",'Sch A. Input'!$I$13:$DX$13,"&lt;="&amp;$L$11,'Sch A. Input'!$I$13:$DX$13,"&lt;="&amp;$AC$120,'Sch A. Input'!$I$13:$DX$13,"&gt;"&amp;$R$120))</f>
        <v>0</v>
      </c>
      <c r="W198" s="299">
        <f t="shared" si="99"/>
        <v>0</v>
      </c>
      <c r="X198" s="249">
        <f t="shared" si="100"/>
        <v>0</v>
      </c>
      <c r="Y198" s="249">
        <f t="shared" si="101"/>
        <v>0</v>
      </c>
      <c r="Z198" s="296">
        <f t="shared" si="102"/>
        <v>0</v>
      </c>
      <c r="AA198" s="289">
        <f t="shared" si="103"/>
        <v>0</v>
      </c>
      <c r="AB198" s="295">
        <f t="shared" si="104"/>
        <v>0</v>
      </c>
      <c r="AC198" s="252">
        <f t="shared" si="105"/>
        <v>0</v>
      </c>
      <c r="AE198" s="302">
        <f t="shared" si="106"/>
        <v>0</v>
      </c>
      <c r="AF198" s="249">
        <f>IF(AE198=0,0,SUMIFS('Sch A. Input'!I89:DX89,'Sch A. Input'!$I$14:$DX$14,"Recurring",'Sch A. Input'!$I$13:$DX$13,"&lt;="&amp;$L$11,'Sch A. Input'!$I$13:$DX$13,"&lt;="&amp;$AN$120,'Sch A. Input'!$I$13:$DX$13,"&gt;"&amp;$AC$120))</f>
        <v>0</v>
      </c>
      <c r="AG198" s="249">
        <f>IF(AE198=0,0,SUMIFS('Sch A. Input'!I89:DX89,'Sch A. Input'!$I$14:$DX$14,"One-time",'Sch A. Input'!$I$13:$DX$13,"&lt;="&amp;L$11,'Sch A. Input'!$I$13:$DX$13,"&lt;="&amp;$AN$120,'Sch A. Input'!$I$13:$DX$13,"&gt;"&amp;$AC$120))</f>
        <v>0</v>
      </c>
      <c r="AH198" s="299">
        <f t="shared" si="107"/>
        <v>0</v>
      </c>
      <c r="AI198" s="249">
        <f t="shared" si="108"/>
        <v>0</v>
      </c>
      <c r="AJ198" s="249">
        <f t="shared" si="109"/>
        <v>0</v>
      </c>
      <c r="AK198" s="296">
        <f t="shared" si="110"/>
        <v>0</v>
      </c>
      <c r="AL198" s="289">
        <f t="shared" si="111"/>
        <v>0</v>
      </c>
      <c r="AM198" s="295">
        <f t="shared" si="112"/>
        <v>0</v>
      </c>
      <c r="AN198" s="252">
        <f t="shared" si="113"/>
        <v>0</v>
      </c>
      <c r="AT198" s="163"/>
      <c r="AU198" s="163"/>
      <c r="BK198" s="2"/>
      <c r="BL198" s="2"/>
      <c r="BM198" s="2"/>
      <c r="BN198" s="2"/>
      <c r="BO198" s="2"/>
      <c r="BP198" s="2"/>
      <c r="BQ198" s="2"/>
      <c r="BR198" s="2"/>
      <c r="BS198" s="2"/>
      <c r="BT198" s="2"/>
      <c r="BU198" s="2"/>
      <c r="BV198" s="2"/>
      <c r="CI198"/>
      <c r="CJ198"/>
      <c r="CK198"/>
      <c r="CL198"/>
      <c r="CM198"/>
      <c r="CN198"/>
      <c r="CO198"/>
      <c r="CP198"/>
      <c r="CQ198"/>
      <c r="CR198"/>
      <c r="CS198"/>
    </row>
    <row r="199" spans="2:97" x14ac:dyDescent="0.25">
      <c r="B199" s="70" t="str">
        <f t="shared" si="89"/>
        <v/>
      </c>
      <c r="C199" s="170" t="str">
        <f t="shared" si="89"/>
        <v/>
      </c>
      <c r="D199" s="283" t="str">
        <f t="shared" si="89"/>
        <v/>
      </c>
      <c r="E199" s="283">
        <f t="shared" si="89"/>
        <v>42917</v>
      </c>
      <c r="F199" s="283">
        <f t="shared" si="89"/>
        <v>0</v>
      </c>
      <c r="G199" s="284">
        <f t="shared" si="89"/>
        <v>0</v>
      </c>
      <c r="H199" s="288">
        <f t="shared" si="89"/>
        <v>0</v>
      </c>
      <c r="I199" s="98">
        <f t="shared" si="90"/>
        <v>0</v>
      </c>
      <c r="J199" s="249">
        <f>IF(I199=0,0,SUMIFS('Sch A. Input'!I90:DX90,'Sch A. Input'!$I$14:$DX$14,"Recurring",'Sch A. Input'!$I$13:$DX$13,"&lt;="&amp;$R$120,'Sch A. Input'!$I$13:$DX$13,"&lt;="&amp;$L$11))</f>
        <v>0</v>
      </c>
      <c r="K199" s="249">
        <f>IF(I199=0,0,SUMIFS('Sch A. Input'!I90:DX90,'Sch A. Input'!$I$14:$DX$14,"One-time",'Sch A. Input'!$I$13:$DX$13,"&lt;="&amp;$R$120,'Sch A. Input'!$I$13:$DX$13,"&lt;="&amp;$L$11))</f>
        <v>0</v>
      </c>
      <c r="L199" s="299">
        <f t="shared" si="91"/>
        <v>0</v>
      </c>
      <c r="M199" s="249">
        <f t="shared" si="92"/>
        <v>0</v>
      </c>
      <c r="N199" s="249">
        <f t="shared" si="93"/>
        <v>0</v>
      </c>
      <c r="O199" s="296">
        <f t="shared" si="94"/>
        <v>0</v>
      </c>
      <c r="P199" s="289">
        <f t="shared" si="95"/>
        <v>0</v>
      </c>
      <c r="Q199" s="295">
        <f t="shared" si="96"/>
        <v>0</v>
      </c>
      <c r="R199" s="252">
        <f t="shared" si="97"/>
        <v>0</v>
      </c>
      <c r="S199" s="256"/>
      <c r="T199" s="302">
        <f t="shared" si="98"/>
        <v>0</v>
      </c>
      <c r="U199" s="249">
        <f>IF(T199=0,0,SUMIFS('Sch A. Input'!I90:DX90,'Sch A. Input'!$I$14:$DX$14,"Recurring",'Sch A. Input'!$I$13:$DX$13,"&lt;="&amp;$L$11,'Sch A. Input'!$I$13:$DX$13,"&lt;="&amp;$AC$120,'Sch A. Input'!$I$13:$DX$13,"&gt;"&amp;$R$120))</f>
        <v>0</v>
      </c>
      <c r="V199" s="249">
        <f>IF(T199=0,0,SUMIFS('Sch A. Input'!I90:DX90,'Sch A. Input'!$I$14:$DX$14,"One-time",'Sch A. Input'!$I$13:$DX$13,"&lt;="&amp;$L$11,'Sch A. Input'!$I$13:$DX$13,"&lt;="&amp;$AC$120,'Sch A. Input'!$I$13:$DX$13,"&gt;"&amp;$R$120))</f>
        <v>0</v>
      </c>
      <c r="W199" s="299">
        <f t="shared" si="99"/>
        <v>0</v>
      </c>
      <c r="X199" s="249">
        <f t="shared" si="100"/>
        <v>0</v>
      </c>
      <c r="Y199" s="249">
        <f t="shared" si="101"/>
        <v>0</v>
      </c>
      <c r="Z199" s="296">
        <f t="shared" si="102"/>
        <v>0</v>
      </c>
      <c r="AA199" s="289">
        <f t="shared" si="103"/>
        <v>0</v>
      </c>
      <c r="AB199" s="295">
        <f t="shared" si="104"/>
        <v>0</v>
      </c>
      <c r="AC199" s="252">
        <f t="shared" si="105"/>
        <v>0</v>
      </c>
      <c r="AE199" s="302">
        <f t="shared" si="106"/>
        <v>0</v>
      </c>
      <c r="AF199" s="249">
        <f>IF(AE199=0,0,SUMIFS('Sch A. Input'!I90:DX90,'Sch A. Input'!$I$14:$DX$14,"Recurring",'Sch A. Input'!$I$13:$DX$13,"&lt;="&amp;$L$11,'Sch A. Input'!$I$13:$DX$13,"&lt;="&amp;$AN$120,'Sch A. Input'!$I$13:$DX$13,"&gt;"&amp;$AC$120))</f>
        <v>0</v>
      </c>
      <c r="AG199" s="249">
        <f>IF(AE199=0,0,SUMIFS('Sch A. Input'!I90:DX90,'Sch A. Input'!$I$14:$DX$14,"One-time",'Sch A. Input'!$I$13:$DX$13,"&lt;="&amp;L$11,'Sch A. Input'!$I$13:$DX$13,"&lt;="&amp;$AN$120,'Sch A. Input'!$I$13:$DX$13,"&gt;"&amp;$AC$120))</f>
        <v>0</v>
      </c>
      <c r="AH199" s="299">
        <f t="shared" si="107"/>
        <v>0</v>
      </c>
      <c r="AI199" s="249">
        <f t="shared" si="108"/>
        <v>0</v>
      </c>
      <c r="AJ199" s="249">
        <f t="shared" si="109"/>
        <v>0</v>
      </c>
      <c r="AK199" s="296">
        <f t="shared" si="110"/>
        <v>0</v>
      </c>
      <c r="AL199" s="289">
        <f t="shared" si="111"/>
        <v>0</v>
      </c>
      <c r="AM199" s="295">
        <f t="shared" si="112"/>
        <v>0</v>
      </c>
      <c r="AN199" s="252">
        <f t="shared" si="113"/>
        <v>0</v>
      </c>
      <c r="AT199" s="163"/>
      <c r="AU199" s="163"/>
      <c r="BK199" s="2"/>
      <c r="BL199" s="2"/>
      <c r="BM199" s="2"/>
      <c r="BN199" s="2"/>
      <c r="BO199" s="2"/>
      <c r="BP199" s="2"/>
      <c r="BQ199" s="2"/>
      <c r="BR199" s="2"/>
      <c r="BS199" s="2"/>
      <c r="BT199" s="2"/>
      <c r="BU199" s="2"/>
      <c r="BV199" s="2"/>
      <c r="CI199"/>
      <c r="CJ199"/>
      <c r="CK199"/>
      <c r="CL199"/>
      <c r="CM199"/>
      <c r="CN199"/>
      <c r="CO199"/>
      <c r="CP199"/>
      <c r="CQ199"/>
      <c r="CR199"/>
      <c r="CS199"/>
    </row>
    <row r="200" spans="2:97" x14ac:dyDescent="0.25">
      <c r="B200" s="70" t="str">
        <f t="shared" si="89"/>
        <v/>
      </c>
      <c r="C200" s="170" t="str">
        <f t="shared" si="89"/>
        <v/>
      </c>
      <c r="D200" s="283" t="str">
        <f t="shared" si="89"/>
        <v/>
      </c>
      <c r="E200" s="283">
        <f t="shared" si="89"/>
        <v>42917</v>
      </c>
      <c r="F200" s="283">
        <f t="shared" si="89"/>
        <v>0</v>
      </c>
      <c r="G200" s="284">
        <f t="shared" si="89"/>
        <v>0</v>
      </c>
      <c r="H200" s="288">
        <f t="shared" si="89"/>
        <v>0</v>
      </c>
      <c r="I200" s="98">
        <f t="shared" si="90"/>
        <v>0</v>
      </c>
      <c r="J200" s="249">
        <f>IF(I200=0,0,SUMIFS('Sch A. Input'!I91:DX91,'Sch A. Input'!$I$14:$DX$14,"Recurring",'Sch A. Input'!$I$13:$DX$13,"&lt;="&amp;$R$120,'Sch A. Input'!$I$13:$DX$13,"&lt;="&amp;$L$11))</f>
        <v>0</v>
      </c>
      <c r="K200" s="249">
        <f>IF(I200=0,0,SUMIFS('Sch A. Input'!I91:DX91,'Sch A. Input'!$I$14:$DX$14,"One-time",'Sch A. Input'!$I$13:$DX$13,"&lt;="&amp;$R$120,'Sch A. Input'!$I$13:$DX$13,"&lt;="&amp;$L$11))</f>
        <v>0</v>
      </c>
      <c r="L200" s="299">
        <f t="shared" si="91"/>
        <v>0</v>
      </c>
      <c r="M200" s="249">
        <f t="shared" si="92"/>
        <v>0</v>
      </c>
      <c r="N200" s="249">
        <f t="shared" si="93"/>
        <v>0</v>
      </c>
      <c r="O200" s="296">
        <f t="shared" si="94"/>
        <v>0</v>
      </c>
      <c r="P200" s="289">
        <f t="shared" si="95"/>
        <v>0</v>
      </c>
      <c r="Q200" s="295">
        <f t="shared" si="96"/>
        <v>0</v>
      </c>
      <c r="R200" s="252">
        <f t="shared" si="97"/>
        <v>0</v>
      </c>
      <c r="S200" s="256"/>
      <c r="T200" s="302">
        <f t="shared" si="98"/>
        <v>0</v>
      </c>
      <c r="U200" s="249">
        <f>IF(T200=0,0,SUMIFS('Sch A. Input'!I91:DX91,'Sch A. Input'!$I$14:$DX$14,"Recurring",'Sch A. Input'!$I$13:$DX$13,"&lt;="&amp;$L$11,'Sch A. Input'!$I$13:$DX$13,"&lt;="&amp;$AC$120,'Sch A. Input'!$I$13:$DX$13,"&gt;"&amp;$R$120))</f>
        <v>0</v>
      </c>
      <c r="V200" s="249">
        <f>IF(T200=0,0,SUMIFS('Sch A. Input'!I91:DX91,'Sch A. Input'!$I$14:$DX$14,"One-time",'Sch A. Input'!$I$13:$DX$13,"&lt;="&amp;$L$11,'Sch A. Input'!$I$13:$DX$13,"&lt;="&amp;$AC$120,'Sch A. Input'!$I$13:$DX$13,"&gt;"&amp;$R$120))</f>
        <v>0</v>
      </c>
      <c r="W200" s="299">
        <f t="shared" si="99"/>
        <v>0</v>
      </c>
      <c r="X200" s="249">
        <f t="shared" si="100"/>
        <v>0</v>
      </c>
      <c r="Y200" s="249">
        <f t="shared" si="101"/>
        <v>0</v>
      </c>
      <c r="Z200" s="296">
        <f t="shared" si="102"/>
        <v>0</v>
      </c>
      <c r="AA200" s="289">
        <f t="shared" si="103"/>
        <v>0</v>
      </c>
      <c r="AB200" s="295">
        <f t="shared" si="104"/>
        <v>0</v>
      </c>
      <c r="AC200" s="252">
        <f t="shared" si="105"/>
        <v>0</v>
      </c>
      <c r="AE200" s="302">
        <f t="shared" si="106"/>
        <v>0</v>
      </c>
      <c r="AF200" s="249">
        <f>IF(AE200=0,0,SUMIFS('Sch A. Input'!I91:DX91,'Sch A. Input'!$I$14:$DX$14,"Recurring",'Sch A. Input'!$I$13:$DX$13,"&lt;="&amp;$L$11,'Sch A. Input'!$I$13:$DX$13,"&lt;="&amp;$AN$120,'Sch A. Input'!$I$13:$DX$13,"&gt;"&amp;$AC$120))</f>
        <v>0</v>
      </c>
      <c r="AG200" s="249">
        <f>IF(AE200=0,0,SUMIFS('Sch A. Input'!I91:DX91,'Sch A. Input'!$I$14:$DX$14,"One-time",'Sch A. Input'!$I$13:$DX$13,"&lt;="&amp;L$11,'Sch A. Input'!$I$13:$DX$13,"&lt;="&amp;$AN$120,'Sch A. Input'!$I$13:$DX$13,"&gt;"&amp;$AC$120))</f>
        <v>0</v>
      </c>
      <c r="AH200" s="299">
        <f t="shared" si="107"/>
        <v>0</v>
      </c>
      <c r="AI200" s="249">
        <f t="shared" si="108"/>
        <v>0</v>
      </c>
      <c r="AJ200" s="249">
        <f t="shared" si="109"/>
        <v>0</v>
      </c>
      <c r="AK200" s="296">
        <f t="shared" si="110"/>
        <v>0</v>
      </c>
      <c r="AL200" s="289">
        <f t="shared" si="111"/>
        <v>0</v>
      </c>
      <c r="AM200" s="295">
        <f t="shared" si="112"/>
        <v>0</v>
      </c>
      <c r="AN200" s="252">
        <f t="shared" si="113"/>
        <v>0</v>
      </c>
      <c r="AT200" s="163"/>
      <c r="AU200" s="163"/>
      <c r="BK200" s="2"/>
      <c r="BL200" s="2"/>
      <c r="BM200" s="2"/>
      <c r="BN200" s="2"/>
      <c r="BO200" s="2"/>
      <c r="BP200" s="2"/>
      <c r="BQ200" s="2"/>
      <c r="BR200" s="2"/>
      <c r="BS200" s="2"/>
      <c r="BT200" s="2"/>
      <c r="BU200" s="2"/>
      <c r="BV200" s="2"/>
      <c r="CI200"/>
      <c r="CJ200"/>
      <c r="CK200"/>
      <c r="CL200"/>
      <c r="CM200"/>
      <c r="CN200"/>
      <c r="CO200"/>
      <c r="CP200"/>
      <c r="CQ200"/>
      <c r="CR200"/>
      <c r="CS200"/>
    </row>
    <row r="201" spans="2:97" x14ac:dyDescent="0.25">
      <c r="B201" s="70" t="str">
        <f t="shared" si="89"/>
        <v/>
      </c>
      <c r="C201" s="170" t="str">
        <f t="shared" si="89"/>
        <v/>
      </c>
      <c r="D201" s="283" t="str">
        <f t="shared" si="89"/>
        <v/>
      </c>
      <c r="E201" s="283">
        <f t="shared" si="89"/>
        <v>42917</v>
      </c>
      <c r="F201" s="283">
        <f t="shared" si="89"/>
        <v>0</v>
      </c>
      <c r="G201" s="284">
        <f t="shared" si="89"/>
        <v>0</v>
      </c>
      <c r="H201" s="288">
        <f t="shared" si="89"/>
        <v>0</v>
      </c>
      <c r="I201" s="98">
        <f t="shared" si="90"/>
        <v>0</v>
      </c>
      <c r="J201" s="249">
        <f>IF(I201=0,0,SUMIFS('Sch A. Input'!I92:DX92,'Sch A. Input'!$I$14:$DX$14,"Recurring",'Sch A. Input'!$I$13:$DX$13,"&lt;="&amp;$R$120,'Sch A. Input'!$I$13:$DX$13,"&lt;="&amp;$L$11))</f>
        <v>0</v>
      </c>
      <c r="K201" s="249">
        <f>IF(I201=0,0,SUMIFS('Sch A. Input'!I92:DX92,'Sch A. Input'!$I$14:$DX$14,"One-time",'Sch A. Input'!$I$13:$DX$13,"&lt;="&amp;$R$120,'Sch A. Input'!$I$13:$DX$13,"&lt;="&amp;$L$11))</f>
        <v>0</v>
      </c>
      <c r="L201" s="299">
        <f t="shared" si="91"/>
        <v>0</v>
      </c>
      <c r="M201" s="249">
        <f t="shared" si="92"/>
        <v>0</v>
      </c>
      <c r="N201" s="249">
        <f t="shared" si="93"/>
        <v>0</v>
      </c>
      <c r="O201" s="296">
        <f t="shared" si="94"/>
        <v>0</v>
      </c>
      <c r="P201" s="289">
        <f t="shared" si="95"/>
        <v>0</v>
      </c>
      <c r="Q201" s="295">
        <f t="shared" si="96"/>
        <v>0</v>
      </c>
      <c r="R201" s="252">
        <f t="shared" si="97"/>
        <v>0</v>
      </c>
      <c r="S201" s="256"/>
      <c r="T201" s="302">
        <f t="shared" si="98"/>
        <v>0</v>
      </c>
      <c r="U201" s="249">
        <f>IF(T201=0,0,SUMIFS('Sch A. Input'!I92:DX92,'Sch A. Input'!$I$14:$DX$14,"Recurring",'Sch A. Input'!$I$13:$DX$13,"&lt;="&amp;$L$11,'Sch A. Input'!$I$13:$DX$13,"&lt;="&amp;$AC$120,'Sch A. Input'!$I$13:$DX$13,"&gt;"&amp;$R$120))</f>
        <v>0</v>
      </c>
      <c r="V201" s="249">
        <f>IF(T201=0,0,SUMIFS('Sch A. Input'!I92:DX92,'Sch A. Input'!$I$14:$DX$14,"One-time",'Sch A. Input'!$I$13:$DX$13,"&lt;="&amp;$L$11,'Sch A. Input'!$I$13:$DX$13,"&lt;="&amp;$AC$120,'Sch A. Input'!$I$13:$DX$13,"&gt;"&amp;$R$120))</f>
        <v>0</v>
      </c>
      <c r="W201" s="299">
        <f t="shared" si="99"/>
        <v>0</v>
      </c>
      <c r="X201" s="249">
        <f t="shared" si="100"/>
        <v>0</v>
      </c>
      <c r="Y201" s="249">
        <f t="shared" si="101"/>
        <v>0</v>
      </c>
      <c r="Z201" s="296">
        <f t="shared" si="102"/>
        <v>0</v>
      </c>
      <c r="AA201" s="289">
        <f t="shared" si="103"/>
        <v>0</v>
      </c>
      <c r="AB201" s="295">
        <f t="shared" si="104"/>
        <v>0</v>
      </c>
      <c r="AC201" s="252">
        <f t="shared" si="105"/>
        <v>0</v>
      </c>
      <c r="AE201" s="302">
        <f t="shared" si="106"/>
        <v>0</v>
      </c>
      <c r="AF201" s="249">
        <f>IF(AE201=0,0,SUMIFS('Sch A. Input'!I92:DX92,'Sch A. Input'!$I$14:$DX$14,"Recurring",'Sch A. Input'!$I$13:$DX$13,"&lt;="&amp;$L$11,'Sch A. Input'!$I$13:$DX$13,"&lt;="&amp;$AN$120,'Sch A. Input'!$I$13:$DX$13,"&gt;"&amp;$AC$120))</f>
        <v>0</v>
      </c>
      <c r="AG201" s="249">
        <f>IF(AE201=0,0,SUMIFS('Sch A. Input'!I92:DX92,'Sch A. Input'!$I$14:$DX$14,"One-time",'Sch A. Input'!$I$13:$DX$13,"&lt;="&amp;L$11,'Sch A. Input'!$I$13:$DX$13,"&lt;="&amp;$AN$120,'Sch A. Input'!$I$13:$DX$13,"&gt;"&amp;$AC$120))</f>
        <v>0</v>
      </c>
      <c r="AH201" s="299">
        <f t="shared" si="107"/>
        <v>0</v>
      </c>
      <c r="AI201" s="249">
        <f t="shared" si="108"/>
        <v>0</v>
      </c>
      <c r="AJ201" s="249">
        <f t="shared" si="109"/>
        <v>0</v>
      </c>
      <c r="AK201" s="296">
        <f t="shared" si="110"/>
        <v>0</v>
      </c>
      <c r="AL201" s="289">
        <f t="shared" si="111"/>
        <v>0</v>
      </c>
      <c r="AM201" s="295">
        <f t="shared" si="112"/>
        <v>0</v>
      </c>
      <c r="AN201" s="252">
        <f t="shared" si="113"/>
        <v>0</v>
      </c>
      <c r="AT201" s="163"/>
      <c r="AU201" s="163"/>
      <c r="BK201" s="2"/>
      <c r="BL201" s="2"/>
      <c r="BM201" s="2"/>
      <c r="BN201" s="2"/>
      <c r="BO201" s="2"/>
      <c r="BP201" s="2"/>
      <c r="BQ201" s="2"/>
      <c r="BR201" s="2"/>
      <c r="BS201" s="2"/>
      <c r="BT201" s="2"/>
      <c r="BU201" s="2"/>
      <c r="BV201" s="2"/>
      <c r="CI201"/>
      <c r="CJ201"/>
      <c r="CK201"/>
      <c r="CL201"/>
      <c r="CM201"/>
      <c r="CN201"/>
      <c r="CO201"/>
      <c r="CP201"/>
      <c r="CQ201"/>
      <c r="CR201"/>
      <c r="CS201"/>
    </row>
    <row r="202" spans="2:97" x14ac:dyDescent="0.25">
      <c r="B202" s="70" t="str">
        <f t="shared" si="89"/>
        <v/>
      </c>
      <c r="C202" s="170" t="str">
        <f t="shared" si="89"/>
        <v/>
      </c>
      <c r="D202" s="283" t="str">
        <f t="shared" si="89"/>
        <v/>
      </c>
      <c r="E202" s="283">
        <f t="shared" si="89"/>
        <v>42917</v>
      </c>
      <c r="F202" s="283">
        <f t="shared" si="89"/>
        <v>0</v>
      </c>
      <c r="G202" s="284">
        <f t="shared" si="89"/>
        <v>0</v>
      </c>
      <c r="H202" s="288">
        <f t="shared" si="89"/>
        <v>0</v>
      </c>
      <c r="I202" s="98">
        <f t="shared" si="90"/>
        <v>0</v>
      </c>
      <c r="J202" s="249">
        <f>IF(I202=0,0,SUMIFS('Sch A. Input'!I93:DX93,'Sch A. Input'!$I$14:$DX$14,"Recurring",'Sch A. Input'!$I$13:$DX$13,"&lt;="&amp;$R$120,'Sch A. Input'!$I$13:$DX$13,"&lt;="&amp;$L$11))</f>
        <v>0</v>
      </c>
      <c r="K202" s="249">
        <f>IF(I202=0,0,SUMIFS('Sch A. Input'!I93:DX93,'Sch A. Input'!$I$14:$DX$14,"One-time",'Sch A. Input'!$I$13:$DX$13,"&lt;="&amp;$R$120,'Sch A. Input'!$I$13:$DX$13,"&lt;="&amp;$L$11))</f>
        <v>0</v>
      </c>
      <c r="L202" s="299">
        <f t="shared" si="91"/>
        <v>0</v>
      </c>
      <c r="M202" s="249">
        <f t="shared" si="92"/>
        <v>0</v>
      </c>
      <c r="N202" s="249">
        <f t="shared" si="93"/>
        <v>0</v>
      </c>
      <c r="O202" s="296">
        <f t="shared" si="94"/>
        <v>0</v>
      </c>
      <c r="P202" s="289">
        <f t="shared" si="95"/>
        <v>0</v>
      </c>
      <c r="Q202" s="295">
        <f t="shared" si="96"/>
        <v>0</v>
      </c>
      <c r="R202" s="252">
        <f t="shared" si="97"/>
        <v>0</v>
      </c>
      <c r="S202" s="256"/>
      <c r="T202" s="302">
        <f t="shared" si="98"/>
        <v>0</v>
      </c>
      <c r="U202" s="249">
        <f>IF(T202=0,0,SUMIFS('Sch A. Input'!I93:DX93,'Sch A. Input'!$I$14:$DX$14,"Recurring",'Sch A. Input'!$I$13:$DX$13,"&lt;="&amp;$L$11,'Sch A. Input'!$I$13:$DX$13,"&lt;="&amp;$AC$120,'Sch A. Input'!$I$13:$DX$13,"&gt;"&amp;$R$120))</f>
        <v>0</v>
      </c>
      <c r="V202" s="249">
        <f>IF(T202=0,0,SUMIFS('Sch A. Input'!I93:DX93,'Sch A. Input'!$I$14:$DX$14,"One-time",'Sch A. Input'!$I$13:$DX$13,"&lt;="&amp;$L$11,'Sch A. Input'!$I$13:$DX$13,"&lt;="&amp;$AC$120,'Sch A. Input'!$I$13:$DX$13,"&gt;"&amp;$R$120))</f>
        <v>0</v>
      </c>
      <c r="W202" s="299">
        <f t="shared" si="99"/>
        <v>0</v>
      </c>
      <c r="X202" s="249">
        <f t="shared" si="100"/>
        <v>0</v>
      </c>
      <c r="Y202" s="249">
        <f t="shared" si="101"/>
        <v>0</v>
      </c>
      <c r="Z202" s="296">
        <f t="shared" si="102"/>
        <v>0</v>
      </c>
      <c r="AA202" s="289">
        <f t="shared" si="103"/>
        <v>0</v>
      </c>
      <c r="AB202" s="295">
        <f t="shared" si="104"/>
        <v>0</v>
      </c>
      <c r="AC202" s="252">
        <f t="shared" si="105"/>
        <v>0</v>
      </c>
      <c r="AE202" s="302">
        <f t="shared" si="106"/>
        <v>0</v>
      </c>
      <c r="AF202" s="249">
        <f>IF(AE202=0,0,SUMIFS('Sch A. Input'!I93:DX93,'Sch A. Input'!$I$14:$DX$14,"Recurring",'Sch A. Input'!$I$13:$DX$13,"&lt;="&amp;$L$11,'Sch A. Input'!$I$13:$DX$13,"&lt;="&amp;$AN$120,'Sch A. Input'!$I$13:$DX$13,"&gt;"&amp;$AC$120))</f>
        <v>0</v>
      </c>
      <c r="AG202" s="249">
        <f>IF(AE202=0,0,SUMIFS('Sch A. Input'!I93:DX93,'Sch A. Input'!$I$14:$DX$14,"One-time",'Sch A. Input'!$I$13:$DX$13,"&lt;="&amp;L$11,'Sch A. Input'!$I$13:$DX$13,"&lt;="&amp;$AN$120,'Sch A. Input'!$I$13:$DX$13,"&gt;"&amp;$AC$120))</f>
        <v>0</v>
      </c>
      <c r="AH202" s="299">
        <f t="shared" si="107"/>
        <v>0</v>
      </c>
      <c r="AI202" s="249">
        <f t="shared" si="108"/>
        <v>0</v>
      </c>
      <c r="AJ202" s="249">
        <f t="shared" si="109"/>
        <v>0</v>
      </c>
      <c r="AK202" s="296">
        <f t="shared" si="110"/>
        <v>0</v>
      </c>
      <c r="AL202" s="289">
        <f t="shared" si="111"/>
        <v>0</v>
      </c>
      <c r="AM202" s="295">
        <f t="shared" si="112"/>
        <v>0</v>
      </c>
      <c r="AN202" s="252">
        <f t="shared" si="113"/>
        <v>0</v>
      </c>
      <c r="AT202" s="163"/>
      <c r="AU202" s="163"/>
      <c r="BK202" s="2"/>
      <c r="BL202" s="2"/>
      <c r="BM202" s="2"/>
      <c r="BN202" s="2"/>
      <c r="BO202" s="2"/>
      <c r="BP202" s="2"/>
      <c r="BQ202" s="2"/>
      <c r="BR202" s="2"/>
      <c r="BS202" s="2"/>
      <c r="BT202" s="2"/>
      <c r="BU202" s="2"/>
      <c r="BV202" s="2"/>
      <c r="CI202"/>
      <c r="CJ202"/>
      <c r="CK202"/>
      <c r="CL202"/>
      <c r="CM202"/>
      <c r="CN202"/>
      <c r="CO202"/>
      <c r="CP202"/>
      <c r="CQ202"/>
      <c r="CR202"/>
      <c r="CS202"/>
    </row>
    <row r="203" spans="2:97" x14ac:dyDescent="0.25">
      <c r="B203" s="70" t="str">
        <f t="shared" ref="B203:H223" si="114">B96</f>
        <v/>
      </c>
      <c r="C203" s="170" t="str">
        <f t="shared" si="114"/>
        <v/>
      </c>
      <c r="D203" s="283" t="str">
        <f t="shared" si="114"/>
        <v/>
      </c>
      <c r="E203" s="283">
        <f t="shared" si="114"/>
        <v>42917</v>
      </c>
      <c r="F203" s="283">
        <f t="shared" si="114"/>
        <v>0</v>
      </c>
      <c r="G203" s="284">
        <f t="shared" si="114"/>
        <v>0</v>
      </c>
      <c r="H203" s="288">
        <f t="shared" si="114"/>
        <v>0</v>
      </c>
      <c r="I203" s="98">
        <f t="shared" si="90"/>
        <v>0</v>
      </c>
      <c r="J203" s="249">
        <f>IF(I203=0,0,SUMIFS('Sch A. Input'!I94:DX94,'Sch A. Input'!$I$14:$DX$14,"Recurring",'Sch A. Input'!$I$13:$DX$13,"&lt;="&amp;$R$120,'Sch A. Input'!$I$13:$DX$13,"&lt;="&amp;$L$11))</f>
        <v>0</v>
      </c>
      <c r="K203" s="249">
        <f>IF(I203=0,0,SUMIFS('Sch A. Input'!I94:DX94,'Sch A. Input'!$I$14:$DX$14,"One-time",'Sch A. Input'!$I$13:$DX$13,"&lt;="&amp;$R$120,'Sch A. Input'!$I$13:$DX$13,"&lt;="&amp;$L$11))</f>
        <v>0</v>
      </c>
      <c r="L203" s="299">
        <f t="shared" si="91"/>
        <v>0</v>
      </c>
      <c r="M203" s="249">
        <f t="shared" si="92"/>
        <v>0</v>
      </c>
      <c r="N203" s="249">
        <f t="shared" si="93"/>
        <v>0</v>
      </c>
      <c r="O203" s="296">
        <f t="shared" si="94"/>
        <v>0</v>
      </c>
      <c r="P203" s="289">
        <f t="shared" si="95"/>
        <v>0</v>
      </c>
      <c r="Q203" s="295">
        <f t="shared" si="96"/>
        <v>0</v>
      </c>
      <c r="R203" s="252">
        <f t="shared" si="97"/>
        <v>0</v>
      </c>
      <c r="S203" s="256"/>
      <c r="T203" s="302">
        <f t="shared" si="98"/>
        <v>0</v>
      </c>
      <c r="U203" s="249">
        <f>IF(T203=0,0,SUMIFS('Sch A. Input'!I94:DX94,'Sch A. Input'!$I$14:$DX$14,"Recurring",'Sch A. Input'!$I$13:$DX$13,"&lt;="&amp;$L$11,'Sch A. Input'!$I$13:$DX$13,"&lt;="&amp;$AC$120,'Sch A. Input'!$I$13:$DX$13,"&gt;"&amp;$R$120))</f>
        <v>0</v>
      </c>
      <c r="V203" s="249">
        <f>IF(T203=0,0,SUMIFS('Sch A. Input'!I94:DX94,'Sch A. Input'!$I$14:$DX$14,"One-time",'Sch A. Input'!$I$13:$DX$13,"&lt;="&amp;$L$11,'Sch A. Input'!$I$13:$DX$13,"&lt;="&amp;$AC$120,'Sch A. Input'!$I$13:$DX$13,"&gt;"&amp;$R$120))</f>
        <v>0</v>
      </c>
      <c r="W203" s="299">
        <f t="shared" si="99"/>
        <v>0</v>
      </c>
      <c r="X203" s="249">
        <f t="shared" si="100"/>
        <v>0</v>
      </c>
      <c r="Y203" s="249">
        <f t="shared" si="101"/>
        <v>0</v>
      </c>
      <c r="Z203" s="296">
        <f t="shared" si="102"/>
        <v>0</v>
      </c>
      <c r="AA203" s="289">
        <f t="shared" si="103"/>
        <v>0</v>
      </c>
      <c r="AB203" s="295">
        <f t="shared" si="104"/>
        <v>0</v>
      </c>
      <c r="AC203" s="252">
        <f t="shared" si="105"/>
        <v>0</v>
      </c>
      <c r="AE203" s="302">
        <f t="shared" si="106"/>
        <v>0</v>
      </c>
      <c r="AF203" s="249">
        <f>IF(AE203=0,0,SUMIFS('Sch A. Input'!I94:DX94,'Sch A. Input'!$I$14:$DX$14,"Recurring",'Sch A. Input'!$I$13:$DX$13,"&lt;="&amp;$L$11,'Sch A. Input'!$I$13:$DX$13,"&lt;="&amp;$AN$120,'Sch A. Input'!$I$13:$DX$13,"&gt;"&amp;$AC$120))</f>
        <v>0</v>
      </c>
      <c r="AG203" s="249">
        <f>IF(AE203=0,0,SUMIFS('Sch A. Input'!I94:DX94,'Sch A. Input'!$I$14:$DX$14,"One-time",'Sch A. Input'!$I$13:$DX$13,"&lt;="&amp;L$11,'Sch A. Input'!$I$13:$DX$13,"&lt;="&amp;$AN$120,'Sch A. Input'!$I$13:$DX$13,"&gt;"&amp;$AC$120))</f>
        <v>0</v>
      </c>
      <c r="AH203" s="299">
        <f t="shared" si="107"/>
        <v>0</v>
      </c>
      <c r="AI203" s="249">
        <f t="shared" si="108"/>
        <v>0</v>
      </c>
      <c r="AJ203" s="249">
        <f t="shared" si="109"/>
        <v>0</v>
      </c>
      <c r="AK203" s="296">
        <f t="shared" si="110"/>
        <v>0</v>
      </c>
      <c r="AL203" s="289">
        <f t="shared" si="111"/>
        <v>0</v>
      </c>
      <c r="AM203" s="295">
        <f t="shared" si="112"/>
        <v>0</v>
      </c>
      <c r="AN203" s="252">
        <f t="shared" si="113"/>
        <v>0</v>
      </c>
      <c r="AT203" s="163"/>
      <c r="AU203" s="163"/>
      <c r="BK203" s="2"/>
      <c r="BL203" s="2"/>
      <c r="BM203" s="2"/>
      <c r="BN203" s="2"/>
      <c r="BO203" s="2"/>
      <c r="BP203" s="2"/>
      <c r="BQ203" s="2"/>
      <c r="BR203" s="2"/>
      <c r="BS203" s="2"/>
      <c r="BT203" s="2"/>
      <c r="BU203" s="2"/>
      <c r="BV203" s="2"/>
      <c r="CI203"/>
      <c r="CJ203"/>
      <c r="CK203"/>
      <c r="CL203"/>
      <c r="CM203"/>
      <c r="CN203"/>
      <c r="CO203"/>
      <c r="CP203"/>
      <c r="CQ203"/>
      <c r="CR203"/>
      <c r="CS203"/>
    </row>
    <row r="204" spans="2:97" x14ac:dyDescent="0.25">
      <c r="B204" s="70" t="str">
        <f t="shared" si="114"/>
        <v/>
      </c>
      <c r="C204" s="170" t="str">
        <f t="shared" si="114"/>
        <v/>
      </c>
      <c r="D204" s="283" t="str">
        <f t="shared" si="114"/>
        <v/>
      </c>
      <c r="E204" s="283">
        <f t="shared" si="114"/>
        <v>42917</v>
      </c>
      <c r="F204" s="283">
        <f t="shared" si="114"/>
        <v>0</v>
      </c>
      <c r="G204" s="284">
        <f t="shared" si="114"/>
        <v>0</v>
      </c>
      <c r="H204" s="288">
        <f t="shared" si="114"/>
        <v>0</v>
      </c>
      <c r="I204" s="98">
        <f t="shared" si="90"/>
        <v>0</v>
      </c>
      <c r="J204" s="249">
        <f>IF(I204=0,0,SUMIFS('Sch A. Input'!I95:DX95,'Sch A. Input'!$I$14:$DX$14,"Recurring",'Sch A. Input'!$I$13:$DX$13,"&lt;="&amp;$R$120,'Sch A. Input'!$I$13:$DX$13,"&lt;="&amp;$L$11))</f>
        <v>0</v>
      </c>
      <c r="K204" s="249">
        <f>IF(I204=0,0,SUMIFS('Sch A. Input'!I95:DX95,'Sch A. Input'!$I$14:$DX$14,"One-time",'Sch A. Input'!$I$13:$DX$13,"&lt;="&amp;$R$120,'Sch A. Input'!$I$13:$DX$13,"&lt;="&amp;$L$11))</f>
        <v>0</v>
      </c>
      <c r="L204" s="299">
        <f t="shared" si="91"/>
        <v>0</v>
      </c>
      <c r="M204" s="249">
        <f t="shared" si="92"/>
        <v>0</v>
      </c>
      <c r="N204" s="249">
        <f t="shared" si="93"/>
        <v>0</v>
      </c>
      <c r="O204" s="296">
        <f t="shared" si="94"/>
        <v>0</v>
      </c>
      <c r="P204" s="289">
        <f t="shared" si="95"/>
        <v>0</v>
      </c>
      <c r="Q204" s="295">
        <f t="shared" si="96"/>
        <v>0</v>
      </c>
      <c r="R204" s="252">
        <f t="shared" si="97"/>
        <v>0</v>
      </c>
      <c r="S204" s="256"/>
      <c r="T204" s="302">
        <f t="shared" si="98"/>
        <v>0</v>
      </c>
      <c r="U204" s="249">
        <f>IF(T204=0,0,SUMIFS('Sch A. Input'!I95:DX95,'Sch A. Input'!$I$14:$DX$14,"Recurring",'Sch A. Input'!$I$13:$DX$13,"&lt;="&amp;$L$11,'Sch A. Input'!$I$13:$DX$13,"&lt;="&amp;$AC$120,'Sch A. Input'!$I$13:$DX$13,"&gt;"&amp;$R$120))</f>
        <v>0</v>
      </c>
      <c r="V204" s="249">
        <f>IF(T204=0,0,SUMIFS('Sch A. Input'!I95:DX95,'Sch A. Input'!$I$14:$DX$14,"One-time",'Sch A. Input'!$I$13:$DX$13,"&lt;="&amp;$L$11,'Sch A. Input'!$I$13:$DX$13,"&lt;="&amp;$AC$120,'Sch A. Input'!$I$13:$DX$13,"&gt;"&amp;$R$120))</f>
        <v>0</v>
      </c>
      <c r="W204" s="299">
        <f t="shared" si="99"/>
        <v>0</v>
      </c>
      <c r="X204" s="249">
        <f t="shared" si="100"/>
        <v>0</v>
      </c>
      <c r="Y204" s="249">
        <f t="shared" si="101"/>
        <v>0</v>
      </c>
      <c r="Z204" s="296">
        <f t="shared" si="102"/>
        <v>0</v>
      </c>
      <c r="AA204" s="289">
        <f t="shared" si="103"/>
        <v>0</v>
      </c>
      <c r="AB204" s="295">
        <f t="shared" si="104"/>
        <v>0</v>
      </c>
      <c r="AC204" s="252">
        <f t="shared" si="105"/>
        <v>0</v>
      </c>
      <c r="AE204" s="302">
        <f t="shared" si="106"/>
        <v>0</v>
      </c>
      <c r="AF204" s="249">
        <f>IF(AE204=0,0,SUMIFS('Sch A. Input'!I95:DX95,'Sch A. Input'!$I$14:$DX$14,"Recurring",'Sch A. Input'!$I$13:$DX$13,"&lt;="&amp;$L$11,'Sch A. Input'!$I$13:$DX$13,"&lt;="&amp;$AN$120,'Sch A. Input'!$I$13:$DX$13,"&gt;"&amp;$AC$120))</f>
        <v>0</v>
      </c>
      <c r="AG204" s="249">
        <f>IF(AE204=0,0,SUMIFS('Sch A. Input'!I95:DX95,'Sch A. Input'!$I$14:$DX$14,"One-time",'Sch A. Input'!$I$13:$DX$13,"&lt;="&amp;L$11,'Sch A. Input'!$I$13:$DX$13,"&lt;="&amp;$AN$120,'Sch A. Input'!$I$13:$DX$13,"&gt;"&amp;$AC$120))</f>
        <v>0</v>
      </c>
      <c r="AH204" s="299">
        <f t="shared" si="107"/>
        <v>0</v>
      </c>
      <c r="AI204" s="249">
        <f t="shared" si="108"/>
        <v>0</v>
      </c>
      <c r="AJ204" s="249">
        <f t="shared" si="109"/>
        <v>0</v>
      </c>
      <c r="AK204" s="296">
        <f t="shared" si="110"/>
        <v>0</v>
      </c>
      <c r="AL204" s="289">
        <f t="shared" si="111"/>
        <v>0</v>
      </c>
      <c r="AM204" s="295">
        <f t="shared" si="112"/>
        <v>0</v>
      </c>
      <c r="AN204" s="252">
        <f t="shared" si="113"/>
        <v>0</v>
      </c>
      <c r="AT204" s="163"/>
      <c r="AU204" s="163"/>
      <c r="BK204" s="2"/>
      <c r="BL204" s="2"/>
      <c r="BM204" s="2"/>
      <c r="BN204" s="2"/>
      <c r="BO204" s="2"/>
      <c r="BP204" s="2"/>
      <c r="BQ204" s="2"/>
      <c r="BR204" s="2"/>
      <c r="BS204" s="2"/>
      <c r="BT204" s="2"/>
      <c r="BU204" s="2"/>
      <c r="BV204" s="2"/>
      <c r="CI204"/>
      <c r="CJ204"/>
      <c r="CK204"/>
      <c r="CL204"/>
      <c r="CM204"/>
      <c r="CN204"/>
      <c r="CO204"/>
      <c r="CP204"/>
      <c r="CQ204"/>
      <c r="CR204"/>
      <c r="CS204"/>
    </row>
    <row r="205" spans="2:97" x14ac:dyDescent="0.25">
      <c r="B205" s="70" t="str">
        <f t="shared" si="114"/>
        <v/>
      </c>
      <c r="C205" s="170" t="str">
        <f t="shared" si="114"/>
        <v/>
      </c>
      <c r="D205" s="283" t="str">
        <f t="shared" si="114"/>
        <v/>
      </c>
      <c r="E205" s="283">
        <f t="shared" si="114"/>
        <v>42917</v>
      </c>
      <c r="F205" s="283">
        <f t="shared" si="114"/>
        <v>0</v>
      </c>
      <c r="G205" s="284">
        <f t="shared" si="114"/>
        <v>0</v>
      </c>
      <c r="H205" s="288">
        <f t="shared" si="114"/>
        <v>0</v>
      </c>
      <c r="I205" s="98">
        <f t="shared" si="90"/>
        <v>0</v>
      </c>
      <c r="J205" s="249">
        <f>IF(I205=0,0,SUMIFS('Sch A. Input'!I96:DX96,'Sch A. Input'!$I$14:$DX$14,"Recurring",'Sch A. Input'!$I$13:$DX$13,"&lt;="&amp;$R$120,'Sch A. Input'!$I$13:$DX$13,"&lt;="&amp;$L$11))</f>
        <v>0</v>
      </c>
      <c r="K205" s="249">
        <f>IF(I205=0,0,SUMIFS('Sch A. Input'!I96:DX96,'Sch A. Input'!$I$14:$DX$14,"One-time",'Sch A. Input'!$I$13:$DX$13,"&lt;="&amp;$R$120,'Sch A. Input'!$I$13:$DX$13,"&lt;="&amp;$L$11))</f>
        <v>0</v>
      </c>
      <c r="L205" s="299">
        <f t="shared" si="91"/>
        <v>0</v>
      </c>
      <c r="M205" s="249">
        <f t="shared" si="92"/>
        <v>0</v>
      </c>
      <c r="N205" s="249">
        <f t="shared" si="93"/>
        <v>0</v>
      </c>
      <c r="O205" s="296">
        <f t="shared" si="94"/>
        <v>0</v>
      </c>
      <c r="P205" s="289">
        <f t="shared" si="95"/>
        <v>0</v>
      </c>
      <c r="Q205" s="295">
        <f t="shared" si="96"/>
        <v>0</v>
      </c>
      <c r="R205" s="252">
        <f t="shared" si="97"/>
        <v>0</v>
      </c>
      <c r="S205" s="256"/>
      <c r="T205" s="302">
        <f t="shared" si="98"/>
        <v>0</v>
      </c>
      <c r="U205" s="249">
        <f>IF(T205=0,0,SUMIFS('Sch A. Input'!I96:DX96,'Sch A. Input'!$I$14:$DX$14,"Recurring",'Sch A. Input'!$I$13:$DX$13,"&lt;="&amp;$L$11,'Sch A. Input'!$I$13:$DX$13,"&lt;="&amp;$AC$120,'Sch A. Input'!$I$13:$DX$13,"&gt;"&amp;$R$120))</f>
        <v>0</v>
      </c>
      <c r="V205" s="249">
        <f>IF(T205=0,0,SUMIFS('Sch A. Input'!I96:DX96,'Sch A. Input'!$I$14:$DX$14,"One-time",'Sch A. Input'!$I$13:$DX$13,"&lt;="&amp;$L$11,'Sch A. Input'!$I$13:$DX$13,"&lt;="&amp;$AC$120,'Sch A. Input'!$I$13:$DX$13,"&gt;"&amp;$R$120))</f>
        <v>0</v>
      </c>
      <c r="W205" s="299">
        <f t="shared" si="99"/>
        <v>0</v>
      </c>
      <c r="X205" s="249">
        <f t="shared" si="100"/>
        <v>0</v>
      </c>
      <c r="Y205" s="249">
        <f t="shared" si="101"/>
        <v>0</v>
      </c>
      <c r="Z205" s="296">
        <f t="shared" si="102"/>
        <v>0</v>
      </c>
      <c r="AA205" s="289">
        <f t="shared" si="103"/>
        <v>0</v>
      </c>
      <c r="AB205" s="295">
        <f t="shared" si="104"/>
        <v>0</v>
      </c>
      <c r="AC205" s="252">
        <f t="shared" si="105"/>
        <v>0</v>
      </c>
      <c r="AE205" s="302">
        <f t="shared" si="106"/>
        <v>0</v>
      </c>
      <c r="AF205" s="249">
        <f>IF(AE205=0,0,SUMIFS('Sch A. Input'!I96:DX96,'Sch A. Input'!$I$14:$DX$14,"Recurring",'Sch A. Input'!$I$13:$DX$13,"&lt;="&amp;$L$11,'Sch A. Input'!$I$13:$DX$13,"&lt;="&amp;$AN$120,'Sch A. Input'!$I$13:$DX$13,"&gt;"&amp;$AC$120))</f>
        <v>0</v>
      </c>
      <c r="AG205" s="249">
        <f>IF(AE205=0,0,SUMIFS('Sch A. Input'!I96:DX96,'Sch A. Input'!$I$14:$DX$14,"One-time",'Sch A. Input'!$I$13:$DX$13,"&lt;="&amp;L$11,'Sch A. Input'!$I$13:$DX$13,"&lt;="&amp;$AN$120,'Sch A. Input'!$I$13:$DX$13,"&gt;"&amp;$AC$120))</f>
        <v>0</v>
      </c>
      <c r="AH205" s="299">
        <f t="shared" si="107"/>
        <v>0</v>
      </c>
      <c r="AI205" s="249">
        <f t="shared" si="108"/>
        <v>0</v>
      </c>
      <c r="AJ205" s="249">
        <f t="shared" si="109"/>
        <v>0</v>
      </c>
      <c r="AK205" s="296">
        <f t="shared" si="110"/>
        <v>0</v>
      </c>
      <c r="AL205" s="289">
        <f t="shared" si="111"/>
        <v>0</v>
      </c>
      <c r="AM205" s="295">
        <f t="shared" si="112"/>
        <v>0</v>
      </c>
      <c r="AN205" s="252">
        <f t="shared" si="113"/>
        <v>0</v>
      </c>
      <c r="AT205" s="163"/>
      <c r="AU205" s="163"/>
      <c r="BK205" s="2"/>
      <c r="BL205" s="2"/>
      <c r="BM205" s="2"/>
      <c r="BN205" s="2"/>
      <c r="BO205" s="2"/>
      <c r="BP205" s="2"/>
      <c r="BQ205" s="2"/>
      <c r="BR205" s="2"/>
      <c r="BS205" s="2"/>
      <c r="BT205" s="2"/>
      <c r="BU205" s="2"/>
      <c r="BV205" s="2"/>
      <c r="CI205"/>
      <c r="CJ205"/>
      <c r="CK205"/>
      <c r="CL205"/>
      <c r="CM205"/>
      <c r="CN205"/>
      <c r="CO205"/>
      <c r="CP205"/>
      <c r="CQ205"/>
      <c r="CR205"/>
      <c r="CS205"/>
    </row>
    <row r="206" spans="2:97" x14ac:dyDescent="0.25">
      <c r="B206" s="70" t="str">
        <f t="shared" si="114"/>
        <v/>
      </c>
      <c r="C206" s="170" t="str">
        <f t="shared" si="114"/>
        <v/>
      </c>
      <c r="D206" s="283" t="str">
        <f t="shared" si="114"/>
        <v/>
      </c>
      <c r="E206" s="283">
        <f t="shared" si="114"/>
        <v>42917</v>
      </c>
      <c r="F206" s="283">
        <f t="shared" si="114"/>
        <v>0</v>
      </c>
      <c r="G206" s="284">
        <f t="shared" si="114"/>
        <v>0</v>
      </c>
      <c r="H206" s="288">
        <f t="shared" si="114"/>
        <v>0</v>
      </c>
      <c r="I206" s="98">
        <f t="shared" si="90"/>
        <v>0</v>
      </c>
      <c r="J206" s="249">
        <f>IF(I206=0,0,SUMIFS('Sch A. Input'!I97:DX97,'Sch A. Input'!$I$14:$DX$14,"Recurring",'Sch A. Input'!$I$13:$DX$13,"&lt;="&amp;$R$120,'Sch A. Input'!$I$13:$DX$13,"&lt;="&amp;$L$11))</f>
        <v>0</v>
      </c>
      <c r="K206" s="249">
        <f>IF(I206=0,0,SUMIFS('Sch A. Input'!I97:DX97,'Sch A. Input'!$I$14:$DX$14,"One-time",'Sch A. Input'!$I$13:$DX$13,"&lt;="&amp;$R$120,'Sch A. Input'!$I$13:$DX$13,"&lt;="&amp;$L$11))</f>
        <v>0</v>
      </c>
      <c r="L206" s="299">
        <f t="shared" si="91"/>
        <v>0</v>
      </c>
      <c r="M206" s="249">
        <f t="shared" si="92"/>
        <v>0</v>
      </c>
      <c r="N206" s="249">
        <f t="shared" si="93"/>
        <v>0</v>
      </c>
      <c r="O206" s="296">
        <f t="shared" si="94"/>
        <v>0</v>
      </c>
      <c r="P206" s="289">
        <f t="shared" si="95"/>
        <v>0</v>
      </c>
      <c r="Q206" s="295">
        <f t="shared" si="96"/>
        <v>0</v>
      </c>
      <c r="R206" s="252">
        <f t="shared" si="97"/>
        <v>0</v>
      </c>
      <c r="S206" s="256"/>
      <c r="T206" s="302">
        <f t="shared" si="98"/>
        <v>0</v>
      </c>
      <c r="U206" s="249">
        <f>IF(T206=0,0,SUMIFS('Sch A. Input'!I97:DX97,'Sch A. Input'!$I$14:$DX$14,"Recurring",'Sch A. Input'!$I$13:$DX$13,"&lt;="&amp;$L$11,'Sch A. Input'!$I$13:$DX$13,"&lt;="&amp;$AC$120,'Sch A. Input'!$I$13:$DX$13,"&gt;"&amp;$R$120))</f>
        <v>0</v>
      </c>
      <c r="V206" s="249">
        <f>IF(T206=0,0,SUMIFS('Sch A. Input'!I97:DX97,'Sch A. Input'!$I$14:$DX$14,"One-time",'Sch A. Input'!$I$13:$DX$13,"&lt;="&amp;$L$11,'Sch A. Input'!$I$13:$DX$13,"&lt;="&amp;$AC$120,'Sch A. Input'!$I$13:$DX$13,"&gt;"&amp;$R$120))</f>
        <v>0</v>
      </c>
      <c r="W206" s="299">
        <f t="shared" si="99"/>
        <v>0</v>
      </c>
      <c r="X206" s="249">
        <f t="shared" si="100"/>
        <v>0</v>
      </c>
      <c r="Y206" s="249">
        <f t="shared" si="101"/>
        <v>0</v>
      </c>
      <c r="Z206" s="296">
        <f t="shared" si="102"/>
        <v>0</v>
      </c>
      <c r="AA206" s="289">
        <f t="shared" si="103"/>
        <v>0</v>
      </c>
      <c r="AB206" s="295">
        <f t="shared" si="104"/>
        <v>0</v>
      </c>
      <c r="AC206" s="252">
        <f t="shared" si="105"/>
        <v>0</v>
      </c>
      <c r="AE206" s="302">
        <f t="shared" si="106"/>
        <v>0</v>
      </c>
      <c r="AF206" s="249">
        <f>IF(AE206=0,0,SUMIFS('Sch A. Input'!I97:DX97,'Sch A. Input'!$I$14:$DX$14,"Recurring",'Sch A. Input'!$I$13:$DX$13,"&lt;="&amp;$L$11,'Sch A. Input'!$I$13:$DX$13,"&lt;="&amp;$AN$120,'Sch A. Input'!$I$13:$DX$13,"&gt;"&amp;$AC$120))</f>
        <v>0</v>
      </c>
      <c r="AG206" s="249">
        <f>IF(AE206=0,0,SUMIFS('Sch A. Input'!I97:DX97,'Sch A. Input'!$I$14:$DX$14,"One-time",'Sch A. Input'!$I$13:$DX$13,"&lt;="&amp;L$11,'Sch A. Input'!$I$13:$DX$13,"&lt;="&amp;$AN$120,'Sch A. Input'!$I$13:$DX$13,"&gt;"&amp;$AC$120))</f>
        <v>0</v>
      </c>
      <c r="AH206" s="299">
        <f t="shared" si="107"/>
        <v>0</v>
      </c>
      <c r="AI206" s="249">
        <f t="shared" si="108"/>
        <v>0</v>
      </c>
      <c r="AJ206" s="249">
        <f t="shared" si="109"/>
        <v>0</v>
      </c>
      <c r="AK206" s="296">
        <f t="shared" si="110"/>
        <v>0</v>
      </c>
      <c r="AL206" s="289">
        <f t="shared" si="111"/>
        <v>0</v>
      </c>
      <c r="AM206" s="295">
        <f t="shared" si="112"/>
        <v>0</v>
      </c>
      <c r="AN206" s="252">
        <f t="shared" si="113"/>
        <v>0</v>
      </c>
      <c r="AT206" s="163"/>
      <c r="AU206" s="163"/>
      <c r="BK206" s="2"/>
      <c r="BL206" s="2"/>
      <c r="BM206" s="2"/>
      <c r="BN206" s="2"/>
      <c r="BO206" s="2"/>
      <c r="BP206" s="2"/>
      <c r="BQ206" s="2"/>
      <c r="BR206" s="2"/>
      <c r="BS206" s="2"/>
      <c r="BT206" s="2"/>
      <c r="BU206" s="2"/>
      <c r="BV206" s="2"/>
      <c r="CI206"/>
      <c r="CJ206"/>
      <c r="CK206"/>
      <c r="CL206"/>
      <c r="CM206"/>
      <c r="CN206"/>
      <c r="CO206"/>
      <c r="CP206"/>
      <c r="CQ206"/>
      <c r="CR206"/>
      <c r="CS206"/>
    </row>
    <row r="207" spans="2:97" x14ac:dyDescent="0.25">
      <c r="B207" s="70" t="str">
        <f t="shared" si="114"/>
        <v/>
      </c>
      <c r="C207" s="170" t="str">
        <f t="shared" si="114"/>
        <v/>
      </c>
      <c r="D207" s="283" t="str">
        <f t="shared" si="114"/>
        <v/>
      </c>
      <c r="E207" s="283">
        <f t="shared" si="114"/>
        <v>42917</v>
      </c>
      <c r="F207" s="283">
        <f t="shared" si="114"/>
        <v>0</v>
      </c>
      <c r="G207" s="284">
        <f t="shared" si="114"/>
        <v>0</v>
      </c>
      <c r="H207" s="288">
        <f t="shared" si="114"/>
        <v>0</v>
      </c>
      <c r="I207" s="98">
        <f t="shared" si="90"/>
        <v>0</v>
      </c>
      <c r="J207" s="249">
        <f>IF(I207=0,0,SUMIFS('Sch A. Input'!I98:DX98,'Sch A. Input'!$I$14:$DX$14,"Recurring",'Sch A. Input'!$I$13:$DX$13,"&lt;="&amp;$R$120,'Sch A. Input'!$I$13:$DX$13,"&lt;="&amp;$L$11))</f>
        <v>0</v>
      </c>
      <c r="K207" s="249">
        <f>IF(I207=0,0,SUMIFS('Sch A. Input'!I98:DX98,'Sch A. Input'!$I$14:$DX$14,"One-time",'Sch A. Input'!$I$13:$DX$13,"&lt;="&amp;$R$120,'Sch A. Input'!$I$13:$DX$13,"&lt;="&amp;$L$11))</f>
        <v>0</v>
      </c>
      <c r="L207" s="299">
        <f t="shared" si="91"/>
        <v>0</v>
      </c>
      <c r="M207" s="249">
        <f t="shared" si="92"/>
        <v>0</v>
      </c>
      <c r="N207" s="249">
        <f t="shared" si="93"/>
        <v>0</v>
      </c>
      <c r="O207" s="296">
        <f t="shared" si="94"/>
        <v>0</v>
      </c>
      <c r="P207" s="289">
        <f t="shared" si="95"/>
        <v>0</v>
      </c>
      <c r="Q207" s="295">
        <f t="shared" si="96"/>
        <v>0</v>
      </c>
      <c r="R207" s="252">
        <f t="shared" si="97"/>
        <v>0</v>
      </c>
      <c r="S207" s="256"/>
      <c r="T207" s="302">
        <f t="shared" si="98"/>
        <v>0</v>
      </c>
      <c r="U207" s="249">
        <f>IF(T207=0,0,SUMIFS('Sch A. Input'!I98:DX98,'Sch A. Input'!$I$14:$DX$14,"Recurring",'Sch A. Input'!$I$13:$DX$13,"&lt;="&amp;$L$11,'Sch A. Input'!$I$13:$DX$13,"&lt;="&amp;$AC$120,'Sch A. Input'!$I$13:$DX$13,"&gt;"&amp;$R$120))</f>
        <v>0</v>
      </c>
      <c r="V207" s="249">
        <f>IF(T207=0,0,SUMIFS('Sch A. Input'!I98:DX98,'Sch A. Input'!$I$14:$DX$14,"One-time",'Sch A. Input'!$I$13:$DX$13,"&lt;="&amp;$L$11,'Sch A. Input'!$I$13:$DX$13,"&lt;="&amp;$AC$120,'Sch A. Input'!$I$13:$DX$13,"&gt;"&amp;$R$120))</f>
        <v>0</v>
      </c>
      <c r="W207" s="299">
        <f t="shared" si="99"/>
        <v>0</v>
      </c>
      <c r="X207" s="249">
        <f t="shared" si="100"/>
        <v>0</v>
      </c>
      <c r="Y207" s="249">
        <f t="shared" si="101"/>
        <v>0</v>
      </c>
      <c r="Z207" s="296">
        <f t="shared" si="102"/>
        <v>0</v>
      </c>
      <c r="AA207" s="289">
        <f t="shared" si="103"/>
        <v>0</v>
      </c>
      <c r="AB207" s="295">
        <f t="shared" si="104"/>
        <v>0</v>
      </c>
      <c r="AC207" s="252">
        <f t="shared" si="105"/>
        <v>0</v>
      </c>
      <c r="AE207" s="302">
        <f t="shared" si="106"/>
        <v>0</v>
      </c>
      <c r="AF207" s="249">
        <f>IF(AE207=0,0,SUMIFS('Sch A. Input'!I98:DX98,'Sch A. Input'!$I$14:$DX$14,"Recurring",'Sch A. Input'!$I$13:$DX$13,"&lt;="&amp;$L$11,'Sch A. Input'!$I$13:$DX$13,"&lt;="&amp;$AN$120,'Sch A. Input'!$I$13:$DX$13,"&gt;"&amp;$AC$120))</f>
        <v>0</v>
      </c>
      <c r="AG207" s="249">
        <f>IF(AE207=0,0,SUMIFS('Sch A. Input'!I98:DX98,'Sch A. Input'!$I$14:$DX$14,"One-time",'Sch A. Input'!$I$13:$DX$13,"&lt;="&amp;L$11,'Sch A. Input'!$I$13:$DX$13,"&lt;="&amp;$AN$120,'Sch A. Input'!$I$13:$DX$13,"&gt;"&amp;$AC$120))</f>
        <v>0</v>
      </c>
      <c r="AH207" s="299">
        <f t="shared" si="107"/>
        <v>0</v>
      </c>
      <c r="AI207" s="249">
        <f t="shared" si="108"/>
        <v>0</v>
      </c>
      <c r="AJ207" s="249">
        <f t="shared" si="109"/>
        <v>0</v>
      </c>
      <c r="AK207" s="296">
        <f t="shared" si="110"/>
        <v>0</v>
      </c>
      <c r="AL207" s="289">
        <f t="shared" si="111"/>
        <v>0</v>
      </c>
      <c r="AM207" s="295">
        <f t="shared" si="112"/>
        <v>0</v>
      </c>
      <c r="AN207" s="252">
        <f t="shared" si="113"/>
        <v>0</v>
      </c>
      <c r="AT207" s="163"/>
      <c r="AU207" s="163"/>
      <c r="BK207" s="2"/>
      <c r="BL207" s="2"/>
      <c r="BM207" s="2"/>
      <c r="BN207" s="2"/>
      <c r="BO207" s="2"/>
      <c r="BP207" s="2"/>
      <c r="BQ207" s="2"/>
      <c r="BR207" s="2"/>
      <c r="BS207" s="2"/>
      <c r="BT207" s="2"/>
      <c r="BU207" s="2"/>
      <c r="BV207" s="2"/>
      <c r="CI207"/>
      <c r="CJ207"/>
      <c r="CK207"/>
      <c r="CL207"/>
      <c r="CM207"/>
      <c r="CN207"/>
      <c r="CO207"/>
      <c r="CP207"/>
      <c r="CQ207"/>
      <c r="CR207"/>
      <c r="CS207"/>
    </row>
    <row r="208" spans="2:97" x14ac:dyDescent="0.25">
      <c r="B208" s="70" t="str">
        <f t="shared" si="114"/>
        <v/>
      </c>
      <c r="C208" s="170" t="str">
        <f t="shared" si="114"/>
        <v/>
      </c>
      <c r="D208" s="283" t="str">
        <f t="shared" si="114"/>
        <v/>
      </c>
      <c r="E208" s="283">
        <f t="shared" si="114"/>
        <v>42917</v>
      </c>
      <c r="F208" s="283">
        <f t="shared" si="114"/>
        <v>0</v>
      </c>
      <c r="G208" s="284">
        <f t="shared" si="114"/>
        <v>0</v>
      </c>
      <c r="H208" s="288">
        <f t="shared" si="114"/>
        <v>0</v>
      </c>
      <c r="I208" s="98">
        <f t="shared" si="90"/>
        <v>0</v>
      </c>
      <c r="J208" s="249">
        <f>IF(I208=0,0,SUMIFS('Sch A. Input'!I99:DX99,'Sch A. Input'!$I$14:$DX$14,"Recurring",'Sch A. Input'!$I$13:$DX$13,"&lt;="&amp;$R$120,'Sch A. Input'!$I$13:$DX$13,"&lt;="&amp;$L$11))</f>
        <v>0</v>
      </c>
      <c r="K208" s="249">
        <f>IF(I208=0,0,SUMIFS('Sch A. Input'!I99:DX99,'Sch A. Input'!$I$14:$DX$14,"One-time",'Sch A. Input'!$I$13:$DX$13,"&lt;="&amp;$R$120,'Sch A. Input'!$I$13:$DX$13,"&lt;="&amp;$L$11))</f>
        <v>0</v>
      </c>
      <c r="L208" s="299">
        <f t="shared" si="91"/>
        <v>0</v>
      </c>
      <c r="M208" s="249">
        <f t="shared" si="92"/>
        <v>0</v>
      </c>
      <c r="N208" s="249">
        <f t="shared" si="93"/>
        <v>0</v>
      </c>
      <c r="O208" s="296">
        <f t="shared" si="94"/>
        <v>0</v>
      </c>
      <c r="P208" s="289">
        <f t="shared" si="95"/>
        <v>0</v>
      </c>
      <c r="Q208" s="295">
        <f t="shared" si="96"/>
        <v>0</v>
      </c>
      <c r="R208" s="252">
        <f t="shared" si="97"/>
        <v>0</v>
      </c>
      <c r="S208" s="256"/>
      <c r="T208" s="302">
        <f t="shared" si="98"/>
        <v>0</v>
      </c>
      <c r="U208" s="249">
        <f>IF(T208=0,0,SUMIFS('Sch A. Input'!I99:DX99,'Sch A. Input'!$I$14:$DX$14,"Recurring",'Sch A. Input'!$I$13:$DX$13,"&lt;="&amp;$L$11,'Sch A. Input'!$I$13:$DX$13,"&lt;="&amp;$AC$120,'Sch A. Input'!$I$13:$DX$13,"&gt;"&amp;$R$120))</f>
        <v>0</v>
      </c>
      <c r="V208" s="249">
        <f>IF(T208=0,0,SUMIFS('Sch A. Input'!I99:DX99,'Sch A. Input'!$I$14:$DX$14,"One-time",'Sch A. Input'!$I$13:$DX$13,"&lt;="&amp;$L$11,'Sch A. Input'!$I$13:$DX$13,"&lt;="&amp;$AC$120,'Sch A. Input'!$I$13:$DX$13,"&gt;"&amp;$R$120))</f>
        <v>0</v>
      </c>
      <c r="W208" s="299">
        <f t="shared" si="99"/>
        <v>0</v>
      </c>
      <c r="X208" s="249">
        <f t="shared" si="100"/>
        <v>0</v>
      </c>
      <c r="Y208" s="249">
        <f t="shared" si="101"/>
        <v>0</v>
      </c>
      <c r="Z208" s="296">
        <f t="shared" si="102"/>
        <v>0</v>
      </c>
      <c r="AA208" s="289">
        <f t="shared" si="103"/>
        <v>0</v>
      </c>
      <c r="AB208" s="295">
        <f t="shared" si="104"/>
        <v>0</v>
      </c>
      <c r="AC208" s="252">
        <f t="shared" si="105"/>
        <v>0</v>
      </c>
      <c r="AE208" s="302">
        <f t="shared" si="106"/>
        <v>0</v>
      </c>
      <c r="AF208" s="249">
        <f>IF(AE208=0,0,SUMIFS('Sch A. Input'!I99:DX99,'Sch A. Input'!$I$14:$DX$14,"Recurring",'Sch A. Input'!$I$13:$DX$13,"&lt;="&amp;$L$11,'Sch A. Input'!$I$13:$DX$13,"&lt;="&amp;$AN$120,'Sch A. Input'!$I$13:$DX$13,"&gt;"&amp;$AC$120))</f>
        <v>0</v>
      </c>
      <c r="AG208" s="249">
        <f>IF(AE208=0,0,SUMIFS('Sch A. Input'!I99:DX99,'Sch A. Input'!$I$14:$DX$14,"One-time",'Sch A. Input'!$I$13:$DX$13,"&lt;="&amp;L$11,'Sch A. Input'!$I$13:$DX$13,"&lt;="&amp;$AN$120,'Sch A. Input'!$I$13:$DX$13,"&gt;"&amp;$AC$120))</f>
        <v>0</v>
      </c>
      <c r="AH208" s="299">
        <f t="shared" si="107"/>
        <v>0</v>
      </c>
      <c r="AI208" s="249">
        <f t="shared" si="108"/>
        <v>0</v>
      </c>
      <c r="AJ208" s="249">
        <f t="shared" si="109"/>
        <v>0</v>
      </c>
      <c r="AK208" s="296">
        <f t="shared" si="110"/>
        <v>0</v>
      </c>
      <c r="AL208" s="289">
        <f t="shared" si="111"/>
        <v>0</v>
      </c>
      <c r="AM208" s="295">
        <f t="shared" si="112"/>
        <v>0</v>
      </c>
      <c r="AN208" s="252">
        <f t="shared" si="113"/>
        <v>0</v>
      </c>
      <c r="AT208" s="163"/>
      <c r="AU208" s="163"/>
      <c r="BK208" s="2"/>
      <c r="BL208" s="2"/>
      <c r="BM208" s="2"/>
      <c r="BN208" s="2"/>
      <c r="BO208" s="2"/>
      <c r="BP208" s="2"/>
      <c r="BQ208" s="2"/>
      <c r="BR208" s="2"/>
      <c r="BS208" s="2"/>
      <c r="BT208" s="2"/>
      <c r="BU208" s="2"/>
      <c r="BV208" s="2"/>
      <c r="CI208"/>
      <c r="CJ208"/>
      <c r="CK208"/>
      <c r="CL208"/>
      <c r="CM208"/>
      <c r="CN208"/>
      <c r="CO208"/>
      <c r="CP208"/>
      <c r="CQ208"/>
      <c r="CR208"/>
      <c r="CS208"/>
    </row>
    <row r="209" spans="2:97" x14ac:dyDescent="0.25">
      <c r="B209" s="70" t="str">
        <f t="shared" si="114"/>
        <v/>
      </c>
      <c r="C209" s="170" t="str">
        <f t="shared" si="114"/>
        <v/>
      </c>
      <c r="D209" s="283" t="str">
        <f t="shared" si="114"/>
        <v/>
      </c>
      <c r="E209" s="283">
        <f t="shared" si="114"/>
        <v>42917</v>
      </c>
      <c r="F209" s="283">
        <f t="shared" si="114"/>
        <v>0</v>
      </c>
      <c r="G209" s="284">
        <f t="shared" si="114"/>
        <v>0</v>
      </c>
      <c r="H209" s="288">
        <f t="shared" si="114"/>
        <v>0</v>
      </c>
      <c r="I209" s="98">
        <f t="shared" si="90"/>
        <v>0</v>
      </c>
      <c r="J209" s="249">
        <f>IF(I209=0,0,SUMIFS('Sch A. Input'!I100:DX100,'Sch A. Input'!$I$14:$DX$14,"Recurring",'Sch A. Input'!$I$13:$DX$13,"&lt;="&amp;$R$120,'Sch A. Input'!$I$13:$DX$13,"&lt;="&amp;$L$11))</f>
        <v>0</v>
      </c>
      <c r="K209" s="249">
        <f>IF(I209=0,0,SUMIFS('Sch A. Input'!I100:DX100,'Sch A. Input'!$I$14:$DX$14,"One-time",'Sch A. Input'!$I$13:$DX$13,"&lt;="&amp;$R$120,'Sch A. Input'!$I$13:$DX$13,"&lt;="&amp;$L$11))</f>
        <v>0</v>
      </c>
      <c r="L209" s="299">
        <f t="shared" si="91"/>
        <v>0</v>
      </c>
      <c r="M209" s="249">
        <f t="shared" si="92"/>
        <v>0</v>
      </c>
      <c r="N209" s="249">
        <f t="shared" si="93"/>
        <v>0</v>
      </c>
      <c r="O209" s="296">
        <f t="shared" si="94"/>
        <v>0</v>
      </c>
      <c r="P209" s="289">
        <f t="shared" si="95"/>
        <v>0</v>
      </c>
      <c r="Q209" s="295">
        <f t="shared" si="96"/>
        <v>0</v>
      </c>
      <c r="R209" s="252">
        <f t="shared" si="97"/>
        <v>0</v>
      </c>
      <c r="S209" s="256"/>
      <c r="T209" s="302">
        <f t="shared" si="98"/>
        <v>0</v>
      </c>
      <c r="U209" s="249">
        <f>IF(T209=0,0,SUMIFS('Sch A. Input'!I100:DX100,'Sch A. Input'!$I$14:$DX$14,"Recurring",'Sch A. Input'!$I$13:$DX$13,"&lt;="&amp;$L$11,'Sch A. Input'!$I$13:$DX$13,"&lt;="&amp;$AC$120,'Sch A. Input'!$I$13:$DX$13,"&gt;"&amp;$R$120))</f>
        <v>0</v>
      </c>
      <c r="V209" s="249">
        <f>IF(T209=0,0,SUMIFS('Sch A. Input'!I100:DX100,'Sch A. Input'!$I$14:$DX$14,"One-time",'Sch A. Input'!$I$13:$DX$13,"&lt;="&amp;$L$11,'Sch A. Input'!$I$13:$DX$13,"&lt;="&amp;$AC$120,'Sch A. Input'!$I$13:$DX$13,"&gt;"&amp;$R$120))</f>
        <v>0</v>
      </c>
      <c r="W209" s="299">
        <f t="shared" si="99"/>
        <v>0</v>
      </c>
      <c r="X209" s="249">
        <f t="shared" si="100"/>
        <v>0</v>
      </c>
      <c r="Y209" s="249">
        <f t="shared" si="101"/>
        <v>0</v>
      </c>
      <c r="Z209" s="296">
        <f t="shared" si="102"/>
        <v>0</v>
      </c>
      <c r="AA209" s="289">
        <f t="shared" si="103"/>
        <v>0</v>
      </c>
      <c r="AB209" s="295">
        <f t="shared" si="104"/>
        <v>0</v>
      </c>
      <c r="AC209" s="252">
        <f t="shared" si="105"/>
        <v>0</v>
      </c>
      <c r="AE209" s="302">
        <f t="shared" si="106"/>
        <v>0</v>
      </c>
      <c r="AF209" s="249">
        <f>IF(AE209=0,0,SUMIFS('Sch A. Input'!I100:DX100,'Sch A. Input'!$I$14:$DX$14,"Recurring",'Sch A. Input'!$I$13:$DX$13,"&lt;="&amp;$L$11,'Sch A. Input'!$I$13:$DX$13,"&lt;="&amp;$AN$120,'Sch A. Input'!$I$13:$DX$13,"&gt;"&amp;$AC$120))</f>
        <v>0</v>
      </c>
      <c r="AG209" s="249">
        <f>IF(AE209=0,0,SUMIFS('Sch A. Input'!I100:DX100,'Sch A. Input'!$I$14:$DX$14,"One-time",'Sch A. Input'!$I$13:$DX$13,"&lt;="&amp;L$11,'Sch A. Input'!$I$13:$DX$13,"&lt;="&amp;$AN$120,'Sch A. Input'!$I$13:$DX$13,"&gt;"&amp;$AC$120))</f>
        <v>0</v>
      </c>
      <c r="AH209" s="299">
        <f t="shared" si="107"/>
        <v>0</v>
      </c>
      <c r="AI209" s="249">
        <f t="shared" si="108"/>
        <v>0</v>
      </c>
      <c r="AJ209" s="249">
        <f t="shared" si="109"/>
        <v>0</v>
      </c>
      <c r="AK209" s="296">
        <f t="shared" si="110"/>
        <v>0</v>
      </c>
      <c r="AL209" s="289">
        <f t="shared" si="111"/>
        <v>0</v>
      </c>
      <c r="AM209" s="295">
        <f t="shared" si="112"/>
        <v>0</v>
      </c>
      <c r="AN209" s="252">
        <f t="shared" si="113"/>
        <v>0</v>
      </c>
      <c r="AT209" s="163"/>
      <c r="AU209" s="163"/>
      <c r="BK209" s="2"/>
      <c r="BL209" s="2"/>
      <c r="BM209" s="2"/>
      <c r="BN209" s="2"/>
      <c r="BO209" s="2"/>
      <c r="BP209" s="2"/>
      <c r="BQ209" s="2"/>
      <c r="BR209" s="2"/>
      <c r="BS209" s="2"/>
      <c r="BT209" s="2"/>
      <c r="BU209" s="2"/>
      <c r="BV209" s="2"/>
      <c r="CI209"/>
      <c r="CJ209"/>
      <c r="CK209"/>
      <c r="CL209"/>
      <c r="CM209"/>
      <c r="CN209"/>
      <c r="CO209"/>
      <c r="CP209"/>
      <c r="CQ209"/>
      <c r="CR209"/>
      <c r="CS209"/>
    </row>
    <row r="210" spans="2:97" x14ac:dyDescent="0.25">
      <c r="B210" s="70" t="str">
        <f t="shared" si="114"/>
        <v/>
      </c>
      <c r="C210" s="170" t="str">
        <f t="shared" si="114"/>
        <v/>
      </c>
      <c r="D210" s="283" t="str">
        <f t="shared" si="114"/>
        <v/>
      </c>
      <c r="E210" s="283">
        <f t="shared" si="114"/>
        <v>42917</v>
      </c>
      <c r="F210" s="283">
        <f t="shared" si="114"/>
        <v>0</v>
      </c>
      <c r="G210" s="284">
        <f t="shared" si="114"/>
        <v>0</v>
      </c>
      <c r="H210" s="288">
        <f t="shared" si="114"/>
        <v>0</v>
      </c>
      <c r="I210" s="98">
        <f t="shared" si="90"/>
        <v>0</v>
      </c>
      <c r="J210" s="249">
        <f>IF(I210=0,0,SUMIFS('Sch A. Input'!I101:DX101,'Sch A. Input'!$I$14:$DX$14,"Recurring",'Sch A. Input'!$I$13:$DX$13,"&lt;="&amp;$R$120,'Sch A. Input'!$I$13:$DX$13,"&lt;="&amp;$L$11))</f>
        <v>0</v>
      </c>
      <c r="K210" s="249">
        <f>IF(I210=0,0,SUMIFS('Sch A. Input'!I101:DX101,'Sch A. Input'!$I$14:$DX$14,"One-time",'Sch A. Input'!$I$13:$DX$13,"&lt;="&amp;$R$120,'Sch A. Input'!$I$13:$DX$13,"&lt;="&amp;$L$11))</f>
        <v>0</v>
      </c>
      <c r="L210" s="299">
        <f t="shared" si="91"/>
        <v>0</v>
      </c>
      <c r="M210" s="249">
        <f t="shared" si="92"/>
        <v>0</v>
      </c>
      <c r="N210" s="249">
        <f t="shared" si="93"/>
        <v>0</v>
      </c>
      <c r="O210" s="296">
        <f t="shared" si="94"/>
        <v>0</v>
      </c>
      <c r="P210" s="289">
        <f t="shared" si="95"/>
        <v>0</v>
      </c>
      <c r="Q210" s="295">
        <f t="shared" si="96"/>
        <v>0</v>
      </c>
      <c r="R210" s="252">
        <f t="shared" si="97"/>
        <v>0</v>
      </c>
      <c r="S210" s="256"/>
      <c r="T210" s="302">
        <f t="shared" si="98"/>
        <v>0</v>
      </c>
      <c r="U210" s="249">
        <f>IF(T210=0,0,SUMIFS('Sch A. Input'!I101:DX101,'Sch A. Input'!$I$14:$DX$14,"Recurring",'Sch A. Input'!$I$13:$DX$13,"&lt;="&amp;$L$11,'Sch A. Input'!$I$13:$DX$13,"&lt;="&amp;$AC$120,'Sch A. Input'!$I$13:$DX$13,"&gt;"&amp;$R$120))</f>
        <v>0</v>
      </c>
      <c r="V210" s="249">
        <f>IF(T210=0,0,SUMIFS('Sch A. Input'!I101:DX101,'Sch A. Input'!$I$14:$DX$14,"One-time",'Sch A. Input'!$I$13:$DX$13,"&lt;="&amp;$L$11,'Sch A. Input'!$I$13:$DX$13,"&lt;="&amp;$AC$120,'Sch A. Input'!$I$13:$DX$13,"&gt;"&amp;$R$120))</f>
        <v>0</v>
      </c>
      <c r="W210" s="299">
        <f t="shared" si="99"/>
        <v>0</v>
      </c>
      <c r="X210" s="249">
        <f t="shared" si="100"/>
        <v>0</v>
      </c>
      <c r="Y210" s="249">
        <f t="shared" si="101"/>
        <v>0</v>
      </c>
      <c r="Z210" s="296">
        <f t="shared" si="102"/>
        <v>0</v>
      </c>
      <c r="AA210" s="289">
        <f t="shared" si="103"/>
        <v>0</v>
      </c>
      <c r="AB210" s="295">
        <f t="shared" si="104"/>
        <v>0</v>
      </c>
      <c r="AC210" s="252">
        <f t="shared" si="105"/>
        <v>0</v>
      </c>
      <c r="AE210" s="302">
        <f t="shared" si="106"/>
        <v>0</v>
      </c>
      <c r="AF210" s="249">
        <f>IF(AE210=0,0,SUMIFS('Sch A. Input'!I101:DX101,'Sch A. Input'!$I$14:$DX$14,"Recurring",'Sch A. Input'!$I$13:$DX$13,"&lt;="&amp;$L$11,'Sch A. Input'!$I$13:$DX$13,"&lt;="&amp;$AN$120,'Sch A. Input'!$I$13:$DX$13,"&gt;"&amp;$AC$120))</f>
        <v>0</v>
      </c>
      <c r="AG210" s="249">
        <f>IF(AE210=0,0,SUMIFS('Sch A. Input'!I101:DX101,'Sch A. Input'!$I$14:$DX$14,"One-time",'Sch A. Input'!$I$13:$DX$13,"&lt;="&amp;L$11,'Sch A. Input'!$I$13:$DX$13,"&lt;="&amp;$AN$120,'Sch A. Input'!$I$13:$DX$13,"&gt;"&amp;$AC$120))</f>
        <v>0</v>
      </c>
      <c r="AH210" s="299">
        <f t="shared" si="107"/>
        <v>0</v>
      </c>
      <c r="AI210" s="249">
        <f t="shared" si="108"/>
        <v>0</v>
      </c>
      <c r="AJ210" s="249">
        <f t="shared" si="109"/>
        <v>0</v>
      </c>
      <c r="AK210" s="296">
        <f t="shared" si="110"/>
        <v>0</v>
      </c>
      <c r="AL210" s="289">
        <f t="shared" si="111"/>
        <v>0</v>
      </c>
      <c r="AM210" s="295">
        <f t="shared" si="112"/>
        <v>0</v>
      </c>
      <c r="AN210" s="252">
        <f t="shared" si="113"/>
        <v>0</v>
      </c>
      <c r="AT210" s="163"/>
      <c r="AU210" s="163"/>
      <c r="BK210" s="2"/>
      <c r="BL210" s="2"/>
      <c r="BM210" s="2"/>
      <c r="BN210" s="2"/>
      <c r="BO210" s="2"/>
      <c r="BP210" s="2"/>
      <c r="BQ210" s="2"/>
      <c r="BR210" s="2"/>
      <c r="BS210" s="2"/>
      <c r="BT210" s="2"/>
      <c r="BU210" s="2"/>
      <c r="BV210" s="2"/>
      <c r="CI210"/>
      <c r="CJ210"/>
      <c r="CK210"/>
      <c r="CL210"/>
      <c r="CM210"/>
      <c r="CN210"/>
      <c r="CO210"/>
      <c r="CP210"/>
      <c r="CQ210"/>
      <c r="CR210"/>
      <c r="CS210"/>
    </row>
    <row r="211" spans="2:97" x14ac:dyDescent="0.25">
      <c r="B211" s="70" t="str">
        <f t="shared" si="114"/>
        <v/>
      </c>
      <c r="C211" s="170" t="str">
        <f t="shared" si="114"/>
        <v/>
      </c>
      <c r="D211" s="283" t="str">
        <f t="shared" si="114"/>
        <v/>
      </c>
      <c r="E211" s="283">
        <f t="shared" si="114"/>
        <v>42917</v>
      </c>
      <c r="F211" s="283">
        <f t="shared" si="114"/>
        <v>0</v>
      </c>
      <c r="G211" s="284">
        <f t="shared" si="114"/>
        <v>0</v>
      </c>
      <c r="H211" s="288">
        <f t="shared" si="114"/>
        <v>0</v>
      </c>
      <c r="I211" s="98">
        <f t="shared" si="90"/>
        <v>0</v>
      </c>
      <c r="J211" s="249">
        <f>IF(I211=0,0,SUMIFS('Sch A. Input'!I102:DX102,'Sch A. Input'!$I$14:$DX$14,"Recurring",'Sch A. Input'!$I$13:$DX$13,"&lt;="&amp;$R$120,'Sch A. Input'!$I$13:$DX$13,"&lt;="&amp;$L$11))</f>
        <v>0</v>
      </c>
      <c r="K211" s="249">
        <f>IF(I211=0,0,SUMIFS('Sch A. Input'!I102:DX102,'Sch A. Input'!$I$14:$DX$14,"One-time",'Sch A. Input'!$I$13:$DX$13,"&lt;="&amp;$R$120,'Sch A. Input'!$I$13:$DX$13,"&lt;="&amp;$L$11))</f>
        <v>0</v>
      </c>
      <c r="L211" s="299">
        <f t="shared" si="91"/>
        <v>0</v>
      </c>
      <c r="M211" s="249">
        <f t="shared" si="92"/>
        <v>0</v>
      </c>
      <c r="N211" s="249">
        <f t="shared" si="93"/>
        <v>0</v>
      </c>
      <c r="O211" s="296">
        <f t="shared" si="94"/>
        <v>0</v>
      </c>
      <c r="P211" s="289">
        <f t="shared" si="95"/>
        <v>0</v>
      </c>
      <c r="Q211" s="295">
        <f t="shared" si="96"/>
        <v>0</v>
      </c>
      <c r="R211" s="252">
        <f t="shared" si="97"/>
        <v>0</v>
      </c>
      <c r="S211" s="256"/>
      <c r="T211" s="302">
        <f t="shared" si="98"/>
        <v>0</v>
      </c>
      <c r="U211" s="249">
        <f>IF(T211=0,0,SUMIFS('Sch A. Input'!I102:DX102,'Sch A. Input'!$I$14:$DX$14,"Recurring",'Sch A. Input'!$I$13:$DX$13,"&lt;="&amp;$L$11,'Sch A. Input'!$I$13:$DX$13,"&lt;="&amp;$AC$120,'Sch A. Input'!$I$13:$DX$13,"&gt;"&amp;$R$120))</f>
        <v>0</v>
      </c>
      <c r="V211" s="249">
        <f>IF(T211=0,0,SUMIFS('Sch A. Input'!I102:DX102,'Sch A. Input'!$I$14:$DX$14,"One-time",'Sch A. Input'!$I$13:$DX$13,"&lt;="&amp;$L$11,'Sch A. Input'!$I$13:$DX$13,"&lt;="&amp;$AC$120,'Sch A. Input'!$I$13:$DX$13,"&gt;"&amp;$R$120))</f>
        <v>0</v>
      </c>
      <c r="W211" s="299">
        <f t="shared" si="99"/>
        <v>0</v>
      </c>
      <c r="X211" s="249">
        <f t="shared" si="100"/>
        <v>0</v>
      </c>
      <c r="Y211" s="249">
        <f t="shared" si="101"/>
        <v>0</v>
      </c>
      <c r="Z211" s="296">
        <f t="shared" si="102"/>
        <v>0</v>
      </c>
      <c r="AA211" s="289">
        <f t="shared" si="103"/>
        <v>0</v>
      </c>
      <c r="AB211" s="295">
        <f t="shared" si="104"/>
        <v>0</v>
      </c>
      <c r="AC211" s="252">
        <f t="shared" si="105"/>
        <v>0</v>
      </c>
      <c r="AE211" s="302">
        <f t="shared" si="106"/>
        <v>0</v>
      </c>
      <c r="AF211" s="249">
        <f>IF(AE211=0,0,SUMIFS('Sch A. Input'!I102:DX102,'Sch A. Input'!$I$14:$DX$14,"Recurring",'Sch A. Input'!$I$13:$DX$13,"&lt;="&amp;$L$11,'Sch A. Input'!$I$13:$DX$13,"&lt;="&amp;$AN$120,'Sch A. Input'!$I$13:$DX$13,"&gt;"&amp;$AC$120))</f>
        <v>0</v>
      </c>
      <c r="AG211" s="249">
        <f>IF(AE211=0,0,SUMIFS('Sch A. Input'!I102:DX102,'Sch A. Input'!$I$14:$DX$14,"One-time",'Sch A. Input'!$I$13:$DX$13,"&lt;="&amp;L$11,'Sch A. Input'!$I$13:$DX$13,"&lt;="&amp;$AN$120,'Sch A. Input'!$I$13:$DX$13,"&gt;"&amp;$AC$120))</f>
        <v>0</v>
      </c>
      <c r="AH211" s="299">
        <f t="shared" si="107"/>
        <v>0</v>
      </c>
      <c r="AI211" s="249">
        <f t="shared" si="108"/>
        <v>0</v>
      </c>
      <c r="AJ211" s="249">
        <f t="shared" si="109"/>
        <v>0</v>
      </c>
      <c r="AK211" s="296">
        <f t="shared" si="110"/>
        <v>0</v>
      </c>
      <c r="AL211" s="289">
        <f t="shared" si="111"/>
        <v>0</v>
      </c>
      <c r="AM211" s="295">
        <f t="shared" si="112"/>
        <v>0</v>
      </c>
      <c r="AN211" s="252">
        <f t="shared" si="113"/>
        <v>0</v>
      </c>
      <c r="AT211" s="163"/>
      <c r="AU211" s="163"/>
      <c r="BK211" s="2"/>
      <c r="BL211" s="2"/>
      <c r="BM211" s="2"/>
      <c r="BN211" s="2"/>
      <c r="BO211" s="2"/>
      <c r="BP211" s="2"/>
      <c r="BQ211" s="2"/>
      <c r="BR211" s="2"/>
      <c r="BS211" s="2"/>
      <c r="BT211" s="2"/>
      <c r="BU211" s="2"/>
      <c r="BV211" s="2"/>
      <c r="CI211"/>
      <c r="CJ211"/>
      <c r="CK211"/>
      <c r="CL211"/>
      <c r="CM211"/>
      <c r="CN211"/>
      <c r="CO211"/>
      <c r="CP211"/>
      <c r="CQ211"/>
      <c r="CR211"/>
      <c r="CS211"/>
    </row>
    <row r="212" spans="2:97" x14ac:dyDescent="0.25">
      <c r="B212" s="70" t="str">
        <f t="shared" si="114"/>
        <v/>
      </c>
      <c r="C212" s="170" t="str">
        <f t="shared" si="114"/>
        <v/>
      </c>
      <c r="D212" s="283" t="str">
        <f t="shared" si="114"/>
        <v/>
      </c>
      <c r="E212" s="283">
        <f t="shared" si="114"/>
        <v>42917</v>
      </c>
      <c r="F212" s="283">
        <f t="shared" si="114"/>
        <v>0</v>
      </c>
      <c r="G212" s="284">
        <f t="shared" si="114"/>
        <v>0</v>
      </c>
      <c r="H212" s="288">
        <f t="shared" si="114"/>
        <v>0</v>
      </c>
      <c r="I212" s="98">
        <f t="shared" si="90"/>
        <v>0</v>
      </c>
      <c r="J212" s="249">
        <f>IF(I212=0,0,SUMIFS('Sch A. Input'!I103:DX103,'Sch A. Input'!$I$14:$DX$14,"Recurring",'Sch A. Input'!$I$13:$DX$13,"&lt;="&amp;$R$120,'Sch A. Input'!$I$13:$DX$13,"&lt;="&amp;$L$11))</f>
        <v>0</v>
      </c>
      <c r="K212" s="249">
        <f>IF(I212=0,0,SUMIFS('Sch A. Input'!I103:DX103,'Sch A. Input'!$I$14:$DX$14,"One-time",'Sch A. Input'!$I$13:$DX$13,"&lt;="&amp;$R$120,'Sch A. Input'!$I$13:$DX$13,"&lt;="&amp;$L$11))</f>
        <v>0</v>
      </c>
      <c r="L212" s="299">
        <f t="shared" si="91"/>
        <v>0</v>
      </c>
      <c r="M212" s="249">
        <f t="shared" si="92"/>
        <v>0</v>
      </c>
      <c r="N212" s="249">
        <f t="shared" si="93"/>
        <v>0</v>
      </c>
      <c r="O212" s="296">
        <f t="shared" si="94"/>
        <v>0</v>
      </c>
      <c r="P212" s="289">
        <f t="shared" si="95"/>
        <v>0</v>
      </c>
      <c r="Q212" s="295">
        <f t="shared" si="96"/>
        <v>0</v>
      </c>
      <c r="R212" s="252">
        <f t="shared" si="97"/>
        <v>0</v>
      </c>
      <c r="S212" s="256"/>
      <c r="T212" s="302">
        <f t="shared" si="98"/>
        <v>0</v>
      </c>
      <c r="U212" s="249">
        <f>IF(T212=0,0,SUMIFS('Sch A. Input'!I103:DX103,'Sch A. Input'!$I$14:$DX$14,"Recurring",'Sch A. Input'!$I$13:$DX$13,"&lt;="&amp;$L$11,'Sch A. Input'!$I$13:$DX$13,"&lt;="&amp;$AC$120,'Sch A. Input'!$I$13:$DX$13,"&gt;"&amp;$R$120))</f>
        <v>0</v>
      </c>
      <c r="V212" s="249">
        <f>IF(T212=0,0,SUMIFS('Sch A. Input'!I103:DX103,'Sch A. Input'!$I$14:$DX$14,"One-time",'Sch A. Input'!$I$13:$DX$13,"&lt;="&amp;$L$11,'Sch A. Input'!$I$13:$DX$13,"&lt;="&amp;$AC$120,'Sch A. Input'!$I$13:$DX$13,"&gt;"&amp;$R$120))</f>
        <v>0</v>
      </c>
      <c r="W212" s="299">
        <f t="shared" si="99"/>
        <v>0</v>
      </c>
      <c r="X212" s="249">
        <f t="shared" si="100"/>
        <v>0</v>
      </c>
      <c r="Y212" s="249">
        <f t="shared" si="101"/>
        <v>0</v>
      </c>
      <c r="Z212" s="296">
        <f t="shared" si="102"/>
        <v>0</v>
      </c>
      <c r="AA212" s="289">
        <f t="shared" si="103"/>
        <v>0</v>
      </c>
      <c r="AB212" s="295">
        <f t="shared" si="104"/>
        <v>0</v>
      </c>
      <c r="AC212" s="252">
        <f t="shared" si="105"/>
        <v>0</v>
      </c>
      <c r="AE212" s="302">
        <f t="shared" si="106"/>
        <v>0</v>
      </c>
      <c r="AF212" s="249">
        <f>IF(AE212=0,0,SUMIFS('Sch A. Input'!I103:DX103,'Sch A. Input'!$I$14:$DX$14,"Recurring",'Sch A. Input'!$I$13:$DX$13,"&lt;="&amp;$L$11,'Sch A. Input'!$I$13:$DX$13,"&lt;="&amp;$AN$120,'Sch A. Input'!$I$13:$DX$13,"&gt;"&amp;$AC$120))</f>
        <v>0</v>
      </c>
      <c r="AG212" s="249">
        <f>IF(AE212=0,0,SUMIFS('Sch A. Input'!I103:DX103,'Sch A. Input'!$I$14:$DX$14,"One-time",'Sch A. Input'!$I$13:$DX$13,"&lt;="&amp;L$11,'Sch A. Input'!$I$13:$DX$13,"&lt;="&amp;$AN$120,'Sch A. Input'!$I$13:$DX$13,"&gt;"&amp;$AC$120))</f>
        <v>0</v>
      </c>
      <c r="AH212" s="299">
        <f t="shared" si="107"/>
        <v>0</v>
      </c>
      <c r="AI212" s="249">
        <f t="shared" si="108"/>
        <v>0</v>
      </c>
      <c r="AJ212" s="249">
        <f t="shared" si="109"/>
        <v>0</v>
      </c>
      <c r="AK212" s="296">
        <f t="shared" si="110"/>
        <v>0</v>
      </c>
      <c r="AL212" s="289">
        <f t="shared" si="111"/>
        <v>0</v>
      </c>
      <c r="AM212" s="295">
        <f t="shared" si="112"/>
        <v>0</v>
      </c>
      <c r="AN212" s="252">
        <f t="shared" si="113"/>
        <v>0</v>
      </c>
      <c r="AT212" s="163"/>
      <c r="AU212" s="163"/>
      <c r="BK212" s="2"/>
      <c r="BL212" s="2"/>
      <c r="BM212" s="2"/>
      <c r="BN212" s="2"/>
      <c r="BO212" s="2"/>
      <c r="BP212" s="2"/>
      <c r="BQ212" s="2"/>
      <c r="BR212" s="2"/>
      <c r="BS212" s="2"/>
      <c r="BT212" s="2"/>
      <c r="BU212" s="2"/>
      <c r="BV212" s="2"/>
      <c r="CI212"/>
      <c r="CJ212"/>
      <c r="CK212"/>
      <c r="CL212"/>
      <c r="CM212"/>
      <c r="CN212"/>
      <c r="CO212"/>
      <c r="CP212"/>
      <c r="CQ212"/>
      <c r="CR212"/>
      <c r="CS212"/>
    </row>
    <row r="213" spans="2:97" x14ac:dyDescent="0.25">
      <c r="B213" s="70" t="str">
        <f t="shared" si="114"/>
        <v/>
      </c>
      <c r="C213" s="170" t="str">
        <f t="shared" si="114"/>
        <v/>
      </c>
      <c r="D213" s="283" t="str">
        <f t="shared" si="114"/>
        <v/>
      </c>
      <c r="E213" s="283">
        <f t="shared" si="114"/>
        <v>42917</v>
      </c>
      <c r="F213" s="283">
        <f t="shared" si="114"/>
        <v>0</v>
      </c>
      <c r="G213" s="284">
        <f t="shared" si="114"/>
        <v>0</v>
      </c>
      <c r="H213" s="288">
        <f t="shared" si="114"/>
        <v>0</v>
      </c>
      <c r="I213" s="98">
        <f t="shared" si="90"/>
        <v>0</v>
      </c>
      <c r="J213" s="249">
        <f>IF(I213=0,0,SUMIFS('Sch A. Input'!I104:DX104,'Sch A. Input'!$I$14:$DX$14,"Recurring",'Sch A. Input'!$I$13:$DX$13,"&lt;="&amp;$R$120,'Sch A. Input'!$I$13:$DX$13,"&lt;="&amp;$L$11))</f>
        <v>0</v>
      </c>
      <c r="K213" s="249">
        <f>IF(I213=0,0,SUMIFS('Sch A. Input'!I104:DX104,'Sch A. Input'!$I$14:$DX$14,"One-time",'Sch A. Input'!$I$13:$DX$13,"&lt;="&amp;$R$120,'Sch A. Input'!$I$13:$DX$13,"&lt;="&amp;$L$11))</f>
        <v>0</v>
      </c>
      <c r="L213" s="299">
        <f t="shared" si="91"/>
        <v>0</v>
      </c>
      <c r="M213" s="249">
        <f t="shared" si="92"/>
        <v>0</v>
      </c>
      <c r="N213" s="249">
        <f t="shared" si="93"/>
        <v>0</v>
      </c>
      <c r="O213" s="296">
        <f t="shared" si="94"/>
        <v>0</v>
      </c>
      <c r="P213" s="289">
        <f t="shared" si="95"/>
        <v>0</v>
      </c>
      <c r="Q213" s="295">
        <f t="shared" si="96"/>
        <v>0</v>
      </c>
      <c r="R213" s="252">
        <f t="shared" si="97"/>
        <v>0</v>
      </c>
      <c r="S213" s="256"/>
      <c r="T213" s="302">
        <f t="shared" si="98"/>
        <v>0</v>
      </c>
      <c r="U213" s="249">
        <f>IF(T213=0,0,SUMIFS('Sch A. Input'!I104:DX104,'Sch A. Input'!$I$14:$DX$14,"Recurring",'Sch A. Input'!$I$13:$DX$13,"&lt;="&amp;$L$11,'Sch A. Input'!$I$13:$DX$13,"&lt;="&amp;$AC$120,'Sch A. Input'!$I$13:$DX$13,"&gt;"&amp;$R$120))</f>
        <v>0</v>
      </c>
      <c r="V213" s="249">
        <f>IF(T213=0,0,SUMIFS('Sch A. Input'!I104:DX104,'Sch A. Input'!$I$14:$DX$14,"One-time",'Sch A. Input'!$I$13:$DX$13,"&lt;="&amp;$L$11,'Sch A. Input'!$I$13:$DX$13,"&lt;="&amp;$AC$120,'Sch A. Input'!$I$13:$DX$13,"&gt;"&amp;$R$120))</f>
        <v>0</v>
      </c>
      <c r="W213" s="299">
        <f t="shared" si="99"/>
        <v>0</v>
      </c>
      <c r="X213" s="249">
        <f t="shared" si="100"/>
        <v>0</v>
      </c>
      <c r="Y213" s="249">
        <f t="shared" si="101"/>
        <v>0</v>
      </c>
      <c r="Z213" s="296">
        <f t="shared" si="102"/>
        <v>0</v>
      </c>
      <c r="AA213" s="289">
        <f t="shared" si="103"/>
        <v>0</v>
      </c>
      <c r="AB213" s="295">
        <f t="shared" si="104"/>
        <v>0</v>
      </c>
      <c r="AC213" s="252">
        <f t="shared" si="105"/>
        <v>0</v>
      </c>
      <c r="AE213" s="302">
        <f t="shared" si="106"/>
        <v>0</v>
      </c>
      <c r="AF213" s="249">
        <f>IF(AE213=0,0,SUMIFS('Sch A. Input'!I104:DX104,'Sch A. Input'!$I$14:$DX$14,"Recurring",'Sch A. Input'!$I$13:$DX$13,"&lt;="&amp;$L$11,'Sch A. Input'!$I$13:$DX$13,"&lt;="&amp;$AN$120,'Sch A. Input'!$I$13:$DX$13,"&gt;"&amp;$AC$120))</f>
        <v>0</v>
      </c>
      <c r="AG213" s="249">
        <f>IF(AE213=0,0,SUMIFS('Sch A. Input'!I104:DX104,'Sch A. Input'!$I$14:$DX$14,"One-time",'Sch A. Input'!$I$13:$DX$13,"&lt;="&amp;L$11,'Sch A. Input'!$I$13:$DX$13,"&lt;="&amp;$AN$120,'Sch A. Input'!$I$13:$DX$13,"&gt;"&amp;$AC$120))</f>
        <v>0</v>
      </c>
      <c r="AH213" s="299">
        <f t="shared" si="107"/>
        <v>0</v>
      </c>
      <c r="AI213" s="249">
        <f t="shared" si="108"/>
        <v>0</v>
      </c>
      <c r="AJ213" s="249">
        <f t="shared" si="109"/>
        <v>0</v>
      </c>
      <c r="AK213" s="296">
        <f t="shared" si="110"/>
        <v>0</v>
      </c>
      <c r="AL213" s="289">
        <f t="shared" si="111"/>
        <v>0</v>
      </c>
      <c r="AM213" s="295">
        <f t="shared" si="112"/>
        <v>0</v>
      </c>
      <c r="AN213" s="252">
        <f t="shared" si="113"/>
        <v>0</v>
      </c>
      <c r="AT213" s="163"/>
      <c r="AU213" s="163"/>
      <c r="BK213" s="2"/>
      <c r="BL213" s="2"/>
      <c r="BM213" s="2"/>
      <c r="BN213" s="2"/>
      <c r="BO213" s="2"/>
      <c r="BP213" s="2"/>
      <c r="BQ213" s="2"/>
      <c r="BR213" s="2"/>
      <c r="BS213" s="2"/>
      <c r="BT213" s="2"/>
      <c r="BU213" s="2"/>
      <c r="BV213" s="2"/>
      <c r="CI213"/>
      <c r="CJ213"/>
      <c r="CK213"/>
      <c r="CL213"/>
      <c r="CM213"/>
      <c r="CN213"/>
      <c r="CO213"/>
      <c r="CP213"/>
      <c r="CQ213"/>
      <c r="CR213"/>
      <c r="CS213"/>
    </row>
    <row r="214" spans="2:97" x14ac:dyDescent="0.25">
      <c r="B214" s="70" t="str">
        <f t="shared" si="114"/>
        <v/>
      </c>
      <c r="C214" s="170" t="str">
        <f t="shared" si="114"/>
        <v/>
      </c>
      <c r="D214" s="283" t="str">
        <f t="shared" si="114"/>
        <v/>
      </c>
      <c r="E214" s="283">
        <f t="shared" si="114"/>
        <v>42917</v>
      </c>
      <c r="F214" s="283">
        <f t="shared" si="114"/>
        <v>0</v>
      </c>
      <c r="G214" s="284">
        <f t="shared" si="114"/>
        <v>0</v>
      </c>
      <c r="H214" s="288">
        <f t="shared" si="114"/>
        <v>0</v>
      </c>
      <c r="I214" s="98">
        <f t="shared" si="90"/>
        <v>0</v>
      </c>
      <c r="J214" s="249">
        <f>IF(I214=0,0,SUMIFS('Sch A. Input'!I105:DX105,'Sch A. Input'!$I$14:$DX$14,"Recurring",'Sch A. Input'!$I$13:$DX$13,"&lt;="&amp;$R$120,'Sch A. Input'!$I$13:$DX$13,"&lt;="&amp;$L$11))</f>
        <v>0</v>
      </c>
      <c r="K214" s="249">
        <f>IF(I214=0,0,SUMIFS('Sch A. Input'!I105:DX105,'Sch A. Input'!$I$14:$DX$14,"One-time",'Sch A. Input'!$I$13:$DX$13,"&lt;="&amp;$R$120,'Sch A. Input'!$I$13:$DX$13,"&lt;="&amp;$L$11))</f>
        <v>0</v>
      </c>
      <c r="L214" s="299">
        <f t="shared" si="91"/>
        <v>0</v>
      </c>
      <c r="M214" s="249">
        <f t="shared" si="92"/>
        <v>0</v>
      </c>
      <c r="N214" s="249">
        <f t="shared" si="93"/>
        <v>0</v>
      </c>
      <c r="O214" s="296">
        <f t="shared" si="94"/>
        <v>0</v>
      </c>
      <c r="P214" s="289">
        <f t="shared" si="95"/>
        <v>0</v>
      </c>
      <c r="Q214" s="295">
        <f t="shared" si="96"/>
        <v>0</v>
      </c>
      <c r="R214" s="252">
        <f t="shared" si="97"/>
        <v>0</v>
      </c>
      <c r="S214" s="256"/>
      <c r="T214" s="302">
        <f t="shared" si="98"/>
        <v>0</v>
      </c>
      <c r="U214" s="249">
        <f>IF(T214=0,0,SUMIFS('Sch A. Input'!I105:DX105,'Sch A. Input'!$I$14:$DX$14,"Recurring",'Sch A. Input'!$I$13:$DX$13,"&lt;="&amp;$L$11,'Sch A. Input'!$I$13:$DX$13,"&lt;="&amp;$AC$120,'Sch A. Input'!$I$13:$DX$13,"&gt;"&amp;$R$120))</f>
        <v>0</v>
      </c>
      <c r="V214" s="249">
        <f>IF(T214=0,0,SUMIFS('Sch A. Input'!I105:DX105,'Sch A. Input'!$I$14:$DX$14,"One-time",'Sch A. Input'!$I$13:$DX$13,"&lt;="&amp;$L$11,'Sch A. Input'!$I$13:$DX$13,"&lt;="&amp;$AC$120,'Sch A. Input'!$I$13:$DX$13,"&gt;"&amp;$R$120))</f>
        <v>0</v>
      </c>
      <c r="W214" s="299">
        <f t="shared" si="99"/>
        <v>0</v>
      </c>
      <c r="X214" s="249">
        <f t="shared" si="100"/>
        <v>0</v>
      </c>
      <c r="Y214" s="249">
        <f t="shared" si="101"/>
        <v>0</v>
      </c>
      <c r="Z214" s="296">
        <f t="shared" si="102"/>
        <v>0</v>
      </c>
      <c r="AA214" s="289">
        <f t="shared" si="103"/>
        <v>0</v>
      </c>
      <c r="AB214" s="295">
        <f t="shared" si="104"/>
        <v>0</v>
      </c>
      <c r="AC214" s="252">
        <f t="shared" si="105"/>
        <v>0</v>
      </c>
      <c r="AE214" s="302">
        <f t="shared" si="106"/>
        <v>0</v>
      </c>
      <c r="AF214" s="249">
        <f>IF(AE214=0,0,SUMIFS('Sch A. Input'!I105:DX105,'Sch A. Input'!$I$14:$DX$14,"Recurring",'Sch A. Input'!$I$13:$DX$13,"&lt;="&amp;$L$11,'Sch A. Input'!$I$13:$DX$13,"&lt;="&amp;$AN$120,'Sch A. Input'!$I$13:$DX$13,"&gt;"&amp;$AC$120))</f>
        <v>0</v>
      </c>
      <c r="AG214" s="249">
        <f>IF(AE214=0,0,SUMIFS('Sch A. Input'!I105:DX105,'Sch A. Input'!$I$14:$DX$14,"One-time",'Sch A. Input'!$I$13:$DX$13,"&lt;="&amp;L$11,'Sch A. Input'!$I$13:$DX$13,"&lt;="&amp;$AN$120,'Sch A. Input'!$I$13:$DX$13,"&gt;"&amp;$AC$120))</f>
        <v>0</v>
      </c>
      <c r="AH214" s="299">
        <f t="shared" si="107"/>
        <v>0</v>
      </c>
      <c r="AI214" s="249">
        <f t="shared" si="108"/>
        <v>0</v>
      </c>
      <c r="AJ214" s="249">
        <f t="shared" si="109"/>
        <v>0</v>
      </c>
      <c r="AK214" s="296">
        <f t="shared" si="110"/>
        <v>0</v>
      </c>
      <c r="AL214" s="289">
        <f t="shared" si="111"/>
        <v>0</v>
      </c>
      <c r="AM214" s="295">
        <f t="shared" si="112"/>
        <v>0</v>
      </c>
      <c r="AN214" s="252">
        <f t="shared" si="113"/>
        <v>0</v>
      </c>
      <c r="AT214" s="163"/>
      <c r="AU214" s="163"/>
      <c r="BK214" s="2"/>
      <c r="BL214" s="2"/>
      <c r="BM214" s="2"/>
      <c r="BN214" s="2"/>
      <c r="BO214" s="2"/>
      <c r="BP214" s="2"/>
      <c r="BQ214" s="2"/>
      <c r="BR214" s="2"/>
      <c r="BS214" s="2"/>
      <c r="BT214" s="2"/>
      <c r="BU214" s="2"/>
      <c r="BV214" s="2"/>
      <c r="CI214"/>
      <c r="CJ214"/>
      <c r="CK214"/>
      <c r="CL214"/>
      <c r="CM214"/>
      <c r="CN214"/>
      <c r="CO214"/>
      <c r="CP214"/>
      <c r="CQ214"/>
      <c r="CR214"/>
      <c r="CS214"/>
    </row>
    <row r="215" spans="2:97" x14ac:dyDescent="0.25">
      <c r="B215" s="70" t="str">
        <f t="shared" si="114"/>
        <v/>
      </c>
      <c r="C215" s="170" t="str">
        <f t="shared" si="114"/>
        <v/>
      </c>
      <c r="D215" s="283" t="str">
        <f t="shared" si="114"/>
        <v/>
      </c>
      <c r="E215" s="283">
        <f t="shared" si="114"/>
        <v>42917</v>
      </c>
      <c r="F215" s="283">
        <f t="shared" si="114"/>
        <v>0</v>
      </c>
      <c r="G215" s="284">
        <f t="shared" si="114"/>
        <v>0</v>
      </c>
      <c r="H215" s="288">
        <f t="shared" si="114"/>
        <v>0</v>
      </c>
      <c r="I215" s="98">
        <f t="shared" si="90"/>
        <v>0</v>
      </c>
      <c r="J215" s="249">
        <f>IF(I215=0,0,SUMIFS('Sch A. Input'!I106:DX106,'Sch A. Input'!$I$14:$DX$14,"Recurring",'Sch A. Input'!$I$13:$DX$13,"&lt;="&amp;$R$120,'Sch A. Input'!$I$13:$DX$13,"&lt;="&amp;$L$11))</f>
        <v>0</v>
      </c>
      <c r="K215" s="249">
        <f>IF(I215=0,0,SUMIFS('Sch A. Input'!I106:DX106,'Sch A. Input'!$I$14:$DX$14,"One-time",'Sch A. Input'!$I$13:$DX$13,"&lt;="&amp;$R$120,'Sch A. Input'!$I$13:$DX$13,"&lt;="&amp;$L$11))</f>
        <v>0</v>
      </c>
      <c r="L215" s="299">
        <f t="shared" si="91"/>
        <v>0</v>
      </c>
      <c r="M215" s="249">
        <f t="shared" si="92"/>
        <v>0</v>
      </c>
      <c r="N215" s="249">
        <f t="shared" si="93"/>
        <v>0</v>
      </c>
      <c r="O215" s="296">
        <f t="shared" si="94"/>
        <v>0</v>
      </c>
      <c r="P215" s="289">
        <f t="shared" si="95"/>
        <v>0</v>
      </c>
      <c r="Q215" s="295">
        <f t="shared" si="96"/>
        <v>0</v>
      </c>
      <c r="R215" s="252">
        <f t="shared" si="97"/>
        <v>0</v>
      </c>
      <c r="S215" s="256"/>
      <c r="T215" s="302">
        <f t="shared" si="98"/>
        <v>0</v>
      </c>
      <c r="U215" s="249">
        <f>IF(T215=0,0,SUMIFS('Sch A. Input'!I106:DX106,'Sch A. Input'!$I$14:$DX$14,"Recurring",'Sch A. Input'!$I$13:$DX$13,"&lt;="&amp;$L$11,'Sch A. Input'!$I$13:$DX$13,"&lt;="&amp;$AC$120,'Sch A. Input'!$I$13:$DX$13,"&gt;"&amp;$R$120))</f>
        <v>0</v>
      </c>
      <c r="V215" s="249">
        <f>IF(T215=0,0,SUMIFS('Sch A. Input'!I106:DX106,'Sch A. Input'!$I$14:$DX$14,"One-time",'Sch A. Input'!$I$13:$DX$13,"&lt;="&amp;$L$11,'Sch A. Input'!$I$13:$DX$13,"&lt;="&amp;$AC$120,'Sch A. Input'!$I$13:$DX$13,"&gt;"&amp;$R$120))</f>
        <v>0</v>
      </c>
      <c r="W215" s="299">
        <f t="shared" si="99"/>
        <v>0</v>
      </c>
      <c r="X215" s="249">
        <f t="shared" si="100"/>
        <v>0</v>
      </c>
      <c r="Y215" s="249">
        <f t="shared" si="101"/>
        <v>0</v>
      </c>
      <c r="Z215" s="296">
        <f t="shared" si="102"/>
        <v>0</v>
      </c>
      <c r="AA215" s="289">
        <f t="shared" si="103"/>
        <v>0</v>
      </c>
      <c r="AB215" s="295">
        <f t="shared" si="104"/>
        <v>0</v>
      </c>
      <c r="AC215" s="252">
        <f t="shared" si="105"/>
        <v>0</v>
      </c>
      <c r="AE215" s="302">
        <f t="shared" si="106"/>
        <v>0</v>
      </c>
      <c r="AF215" s="249">
        <f>IF(AE215=0,0,SUMIFS('Sch A. Input'!I106:DX106,'Sch A. Input'!$I$14:$DX$14,"Recurring",'Sch A. Input'!$I$13:$DX$13,"&lt;="&amp;$L$11,'Sch A. Input'!$I$13:$DX$13,"&lt;="&amp;$AN$120,'Sch A. Input'!$I$13:$DX$13,"&gt;"&amp;$AC$120))</f>
        <v>0</v>
      </c>
      <c r="AG215" s="249">
        <f>IF(AE215=0,0,SUMIFS('Sch A. Input'!I106:DX106,'Sch A. Input'!$I$14:$DX$14,"One-time",'Sch A. Input'!$I$13:$DX$13,"&lt;="&amp;L$11,'Sch A. Input'!$I$13:$DX$13,"&lt;="&amp;$AN$120,'Sch A. Input'!$I$13:$DX$13,"&gt;"&amp;$AC$120))</f>
        <v>0</v>
      </c>
      <c r="AH215" s="299">
        <f t="shared" si="107"/>
        <v>0</v>
      </c>
      <c r="AI215" s="249">
        <f t="shared" si="108"/>
        <v>0</v>
      </c>
      <c r="AJ215" s="249">
        <f t="shared" si="109"/>
        <v>0</v>
      </c>
      <c r="AK215" s="296">
        <f t="shared" si="110"/>
        <v>0</v>
      </c>
      <c r="AL215" s="289">
        <f t="shared" si="111"/>
        <v>0</v>
      </c>
      <c r="AM215" s="295">
        <f t="shared" si="112"/>
        <v>0</v>
      </c>
      <c r="AN215" s="252">
        <f t="shared" si="113"/>
        <v>0</v>
      </c>
      <c r="AT215" s="163"/>
      <c r="AU215" s="163"/>
      <c r="BK215" s="2"/>
      <c r="BL215" s="2"/>
      <c r="BM215" s="2"/>
      <c r="BN215" s="2"/>
      <c r="BO215" s="2"/>
      <c r="BP215" s="2"/>
      <c r="BQ215" s="2"/>
      <c r="BR215" s="2"/>
      <c r="BS215" s="2"/>
      <c r="BT215" s="2"/>
      <c r="BU215" s="2"/>
      <c r="BV215" s="2"/>
      <c r="CI215"/>
      <c r="CJ215"/>
      <c r="CK215"/>
      <c r="CL215"/>
      <c r="CM215"/>
      <c r="CN215"/>
      <c r="CO215"/>
      <c r="CP215"/>
      <c r="CQ215"/>
      <c r="CR215"/>
      <c r="CS215"/>
    </row>
    <row r="216" spans="2:97" x14ac:dyDescent="0.25">
      <c r="B216" s="70" t="str">
        <f t="shared" si="114"/>
        <v/>
      </c>
      <c r="C216" s="170" t="str">
        <f t="shared" si="114"/>
        <v/>
      </c>
      <c r="D216" s="283" t="str">
        <f t="shared" si="114"/>
        <v/>
      </c>
      <c r="E216" s="283">
        <f t="shared" si="114"/>
        <v>42917</v>
      </c>
      <c r="F216" s="283">
        <f t="shared" si="114"/>
        <v>0</v>
      </c>
      <c r="G216" s="284">
        <f t="shared" si="114"/>
        <v>0</v>
      </c>
      <c r="H216" s="288">
        <f t="shared" si="114"/>
        <v>0</v>
      </c>
      <c r="I216" s="98">
        <f t="shared" si="90"/>
        <v>0</v>
      </c>
      <c r="J216" s="249">
        <f>IF(I216=0,0,SUMIFS('Sch A. Input'!I107:DX107,'Sch A. Input'!$I$14:$DX$14,"Recurring",'Sch A. Input'!$I$13:$DX$13,"&lt;="&amp;$R$120,'Sch A. Input'!$I$13:$DX$13,"&lt;="&amp;$L$11))</f>
        <v>0</v>
      </c>
      <c r="K216" s="249">
        <f>IF(I216=0,0,SUMIFS('Sch A. Input'!I107:DX107,'Sch A. Input'!$I$14:$DX$14,"One-time",'Sch A. Input'!$I$13:$DX$13,"&lt;="&amp;$R$120,'Sch A. Input'!$I$13:$DX$13,"&lt;="&amp;$L$11))</f>
        <v>0</v>
      </c>
      <c r="L216" s="299">
        <f t="shared" si="91"/>
        <v>0</v>
      </c>
      <c r="M216" s="249">
        <f t="shared" si="92"/>
        <v>0</v>
      </c>
      <c r="N216" s="249">
        <f t="shared" si="93"/>
        <v>0</v>
      </c>
      <c r="O216" s="296">
        <f t="shared" si="94"/>
        <v>0</v>
      </c>
      <c r="P216" s="289">
        <f t="shared" si="95"/>
        <v>0</v>
      </c>
      <c r="Q216" s="295">
        <f t="shared" si="96"/>
        <v>0</v>
      </c>
      <c r="R216" s="252">
        <f t="shared" si="97"/>
        <v>0</v>
      </c>
      <c r="S216" s="256"/>
      <c r="T216" s="302">
        <f t="shared" si="98"/>
        <v>0</v>
      </c>
      <c r="U216" s="249">
        <f>IF(T216=0,0,SUMIFS('Sch A. Input'!I107:DX107,'Sch A. Input'!$I$14:$DX$14,"Recurring",'Sch A. Input'!$I$13:$DX$13,"&lt;="&amp;$L$11,'Sch A. Input'!$I$13:$DX$13,"&lt;="&amp;$AC$120,'Sch A. Input'!$I$13:$DX$13,"&gt;"&amp;$R$120))</f>
        <v>0</v>
      </c>
      <c r="V216" s="249">
        <f>IF(T216=0,0,SUMIFS('Sch A. Input'!I107:DX107,'Sch A. Input'!$I$14:$DX$14,"One-time",'Sch A. Input'!$I$13:$DX$13,"&lt;="&amp;$L$11,'Sch A. Input'!$I$13:$DX$13,"&lt;="&amp;$AC$120,'Sch A. Input'!$I$13:$DX$13,"&gt;"&amp;$R$120))</f>
        <v>0</v>
      </c>
      <c r="W216" s="299">
        <f t="shared" si="99"/>
        <v>0</v>
      </c>
      <c r="X216" s="249">
        <f t="shared" si="100"/>
        <v>0</v>
      </c>
      <c r="Y216" s="249">
        <f t="shared" si="101"/>
        <v>0</v>
      </c>
      <c r="Z216" s="296">
        <f t="shared" si="102"/>
        <v>0</v>
      </c>
      <c r="AA216" s="289">
        <f t="shared" si="103"/>
        <v>0</v>
      </c>
      <c r="AB216" s="295">
        <f t="shared" si="104"/>
        <v>0</v>
      </c>
      <c r="AC216" s="252">
        <f t="shared" si="105"/>
        <v>0</v>
      </c>
      <c r="AE216" s="302">
        <f t="shared" si="106"/>
        <v>0</v>
      </c>
      <c r="AF216" s="249">
        <f>IF(AE216=0,0,SUMIFS('Sch A. Input'!I107:DX107,'Sch A. Input'!$I$14:$DX$14,"Recurring",'Sch A. Input'!$I$13:$DX$13,"&lt;="&amp;$L$11,'Sch A. Input'!$I$13:$DX$13,"&lt;="&amp;$AN$120,'Sch A. Input'!$I$13:$DX$13,"&gt;"&amp;$AC$120))</f>
        <v>0</v>
      </c>
      <c r="AG216" s="249">
        <f>IF(AE216=0,0,SUMIFS('Sch A. Input'!I107:DX107,'Sch A. Input'!$I$14:$DX$14,"One-time",'Sch A. Input'!$I$13:$DX$13,"&lt;="&amp;L$11,'Sch A. Input'!$I$13:$DX$13,"&lt;="&amp;$AN$120,'Sch A. Input'!$I$13:$DX$13,"&gt;"&amp;$AC$120))</f>
        <v>0</v>
      </c>
      <c r="AH216" s="299">
        <f t="shared" si="107"/>
        <v>0</v>
      </c>
      <c r="AI216" s="249">
        <f t="shared" si="108"/>
        <v>0</v>
      </c>
      <c r="AJ216" s="249">
        <f t="shared" si="109"/>
        <v>0</v>
      </c>
      <c r="AK216" s="296">
        <f t="shared" si="110"/>
        <v>0</v>
      </c>
      <c r="AL216" s="289">
        <f t="shared" si="111"/>
        <v>0</v>
      </c>
      <c r="AM216" s="295">
        <f t="shared" si="112"/>
        <v>0</v>
      </c>
      <c r="AN216" s="252">
        <f t="shared" si="113"/>
        <v>0</v>
      </c>
      <c r="AT216" s="163"/>
      <c r="AU216" s="163"/>
      <c r="BK216" s="2"/>
      <c r="BL216" s="2"/>
      <c r="BM216" s="2"/>
      <c r="BN216" s="2"/>
      <c r="BO216" s="2"/>
      <c r="BP216" s="2"/>
      <c r="BQ216" s="2"/>
      <c r="BR216" s="2"/>
      <c r="BS216" s="2"/>
      <c r="BT216" s="2"/>
      <c r="BU216" s="2"/>
      <c r="BV216" s="2"/>
      <c r="CI216"/>
      <c r="CJ216"/>
      <c r="CK216"/>
      <c r="CL216"/>
      <c r="CM216"/>
      <c r="CN216"/>
      <c r="CO216"/>
      <c r="CP216"/>
      <c r="CQ216"/>
      <c r="CR216"/>
      <c r="CS216"/>
    </row>
    <row r="217" spans="2:97" x14ac:dyDescent="0.25">
      <c r="B217" s="70" t="str">
        <f t="shared" si="114"/>
        <v/>
      </c>
      <c r="C217" s="170" t="str">
        <f t="shared" si="114"/>
        <v/>
      </c>
      <c r="D217" s="283" t="str">
        <f t="shared" si="114"/>
        <v/>
      </c>
      <c r="E217" s="283">
        <f t="shared" si="114"/>
        <v>42917</v>
      </c>
      <c r="F217" s="283">
        <f t="shared" si="114"/>
        <v>0</v>
      </c>
      <c r="G217" s="284">
        <f t="shared" si="114"/>
        <v>0</v>
      </c>
      <c r="H217" s="288">
        <f t="shared" si="114"/>
        <v>0</v>
      </c>
      <c r="I217" s="98">
        <f t="shared" si="90"/>
        <v>0</v>
      </c>
      <c r="J217" s="249">
        <f>IF(I217=0,0,SUMIFS('Sch A. Input'!I108:DX108,'Sch A. Input'!$I$14:$DX$14,"Recurring",'Sch A. Input'!$I$13:$DX$13,"&lt;="&amp;$R$120,'Sch A. Input'!$I$13:$DX$13,"&lt;="&amp;$L$11))</f>
        <v>0</v>
      </c>
      <c r="K217" s="249">
        <f>IF(I217=0,0,SUMIFS('Sch A. Input'!I108:DX108,'Sch A. Input'!$I$14:$DX$14,"One-time",'Sch A. Input'!$I$13:$DX$13,"&lt;="&amp;$R$120,'Sch A. Input'!$I$13:$DX$13,"&lt;="&amp;$L$11))</f>
        <v>0</v>
      </c>
      <c r="L217" s="299">
        <f t="shared" si="91"/>
        <v>0</v>
      </c>
      <c r="M217" s="249">
        <f t="shared" si="92"/>
        <v>0</v>
      </c>
      <c r="N217" s="249">
        <f t="shared" si="93"/>
        <v>0</v>
      </c>
      <c r="O217" s="296">
        <f t="shared" si="94"/>
        <v>0</v>
      </c>
      <c r="P217" s="289">
        <f t="shared" si="95"/>
        <v>0</v>
      </c>
      <c r="Q217" s="295">
        <f t="shared" si="96"/>
        <v>0</v>
      </c>
      <c r="R217" s="252">
        <f t="shared" si="97"/>
        <v>0</v>
      </c>
      <c r="S217" s="256"/>
      <c r="T217" s="302">
        <f t="shared" si="98"/>
        <v>0</v>
      </c>
      <c r="U217" s="249">
        <f>IF(T217=0,0,SUMIFS('Sch A. Input'!I108:DX108,'Sch A. Input'!$I$14:$DX$14,"Recurring",'Sch A. Input'!$I$13:$DX$13,"&lt;="&amp;$L$11,'Sch A. Input'!$I$13:$DX$13,"&lt;="&amp;$AC$120,'Sch A. Input'!$I$13:$DX$13,"&gt;"&amp;$R$120))</f>
        <v>0</v>
      </c>
      <c r="V217" s="249">
        <f>IF(T217=0,0,SUMIFS('Sch A. Input'!I108:DX108,'Sch A. Input'!$I$14:$DX$14,"One-time",'Sch A. Input'!$I$13:$DX$13,"&lt;="&amp;$L$11,'Sch A. Input'!$I$13:$DX$13,"&lt;="&amp;$AC$120,'Sch A. Input'!$I$13:$DX$13,"&gt;"&amp;$R$120))</f>
        <v>0</v>
      </c>
      <c r="W217" s="299">
        <f t="shared" si="99"/>
        <v>0</v>
      </c>
      <c r="X217" s="249">
        <f t="shared" si="100"/>
        <v>0</v>
      </c>
      <c r="Y217" s="249">
        <f t="shared" si="101"/>
        <v>0</v>
      </c>
      <c r="Z217" s="296">
        <f t="shared" si="102"/>
        <v>0</v>
      </c>
      <c r="AA217" s="289">
        <f t="shared" si="103"/>
        <v>0</v>
      </c>
      <c r="AB217" s="295">
        <f t="shared" si="104"/>
        <v>0</v>
      </c>
      <c r="AC217" s="252">
        <f t="shared" si="105"/>
        <v>0</v>
      </c>
      <c r="AE217" s="302">
        <f t="shared" si="106"/>
        <v>0</v>
      </c>
      <c r="AF217" s="249">
        <f>IF(AE217=0,0,SUMIFS('Sch A. Input'!I108:DX108,'Sch A. Input'!$I$14:$DX$14,"Recurring",'Sch A. Input'!$I$13:$DX$13,"&lt;="&amp;$L$11,'Sch A. Input'!$I$13:$DX$13,"&lt;="&amp;$AN$120,'Sch A. Input'!$I$13:$DX$13,"&gt;"&amp;$AC$120))</f>
        <v>0</v>
      </c>
      <c r="AG217" s="249">
        <f>IF(AE217=0,0,SUMIFS('Sch A. Input'!I108:DX108,'Sch A. Input'!$I$14:$DX$14,"One-time",'Sch A. Input'!$I$13:$DX$13,"&lt;="&amp;L$11,'Sch A. Input'!$I$13:$DX$13,"&lt;="&amp;$AN$120,'Sch A. Input'!$I$13:$DX$13,"&gt;"&amp;$AC$120))</f>
        <v>0</v>
      </c>
      <c r="AH217" s="299">
        <f t="shared" si="107"/>
        <v>0</v>
      </c>
      <c r="AI217" s="249">
        <f t="shared" si="108"/>
        <v>0</v>
      </c>
      <c r="AJ217" s="249">
        <f t="shared" si="109"/>
        <v>0</v>
      </c>
      <c r="AK217" s="296">
        <f t="shared" si="110"/>
        <v>0</v>
      </c>
      <c r="AL217" s="289">
        <f t="shared" si="111"/>
        <v>0</v>
      </c>
      <c r="AM217" s="295">
        <f t="shared" si="112"/>
        <v>0</v>
      </c>
      <c r="AN217" s="252">
        <f t="shared" si="113"/>
        <v>0</v>
      </c>
      <c r="AT217" s="163"/>
      <c r="AU217" s="163"/>
      <c r="BK217" s="2"/>
      <c r="BL217" s="2"/>
      <c r="BM217" s="2"/>
      <c r="BN217" s="2"/>
      <c r="BO217" s="2"/>
      <c r="BP217" s="2"/>
      <c r="BQ217" s="2"/>
      <c r="BR217" s="2"/>
      <c r="BS217" s="2"/>
      <c r="BT217" s="2"/>
      <c r="BU217" s="2"/>
      <c r="BV217" s="2"/>
      <c r="CI217"/>
      <c r="CJ217"/>
      <c r="CK217"/>
      <c r="CL217"/>
      <c r="CM217"/>
      <c r="CN217"/>
      <c r="CO217"/>
      <c r="CP217"/>
      <c r="CQ217"/>
      <c r="CR217"/>
      <c r="CS217"/>
    </row>
    <row r="218" spans="2:97" x14ac:dyDescent="0.25">
      <c r="B218" s="70" t="str">
        <f t="shared" si="114"/>
        <v/>
      </c>
      <c r="C218" s="170" t="str">
        <f t="shared" si="114"/>
        <v/>
      </c>
      <c r="D218" s="283" t="str">
        <f t="shared" si="114"/>
        <v/>
      </c>
      <c r="E218" s="283">
        <f t="shared" si="114"/>
        <v>42917</v>
      </c>
      <c r="F218" s="283">
        <f t="shared" si="114"/>
        <v>0</v>
      </c>
      <c r="G218" s="284">
        <f t="shared" si="114"/>
        <v>0</v>
      </c>
      <c r="H218" s="288">
        <f t="shared" si="114"/>
        <v>0</v>
      </c>
      <c r="I218" s="98">
        <f t="shared" si="90"/>
        <v>0</v>
      </c>
      <c r="J218" s="249">
        <f>IF(I218=0,0,SUMIFS('Sch A. Input'!I109:DX109,'Sch A. Input'!$I$14:$DX$14,"Recurring",'Sch A. Input'!$I$13:$DX$13,"&lt;="&amp;$R$120,'Sch A. Input'!$I$13:$DX$13,"&lt;="&amp;$L$11))</f>
        <v>0</v>
      </c>
      <c r="K218" s="249">
        <f>IF(I218=0,0,SUMIFS('Sch A. Input'!I109:DX109,'Sch A. Input'!$I$14:$DX$14,"One-time",'Sch A. Input'!$I$13:$DX$13,"&lt;="&amp;$R$120,'Sch A. Input'!$I$13:$DX$13,"&lt;="&amp;$L$11))</f>
        <v>0</v>
      </c>
      <c r="L218" s="299">
        <f t="shared" si="91"/>
        <v>0</v>
      </c>
      <c r="M218" s="249">
        <f t="shared" si="92"/>
        <v>0</v>
      </c>
      <c r="N218" s="249">
        <f t="shared" si="93"/>
        <v>0</v>
      </c>
      <c r="O218" s="296">
        <f t="shared" si="94"/>
        <v>0</v>
      </c>
      <c r="P218" s="289">
        <f t="shared" si="95"/>
        <v>0</v>
      </c>
      <c r="Q218" s="295">
        <f t="shared" si="96"/>
        <v>0</v>
      </c>
      <c r="R218" s="252">
        <f t="shared" si="97"/>
        <v>0</v>
      </c>
      <c r="S218" s="256"/>
      <c r="T218" s="302">
        <f t="shared" si="98"/>
        <v>0</v>
      </c>
      <c r="U218" s="249">
        <f>IF(T218=0,0,SUMIFS('Sch A. Input'!I109:DX109,'Sch A. Input'!$I$14:$DX$14,"Recurring",'Sch A. Input'!$I$13:$DX$13,"&lt;="&amp;$L$11,'Sch A. Input'!$I$13:$DX$13,"&lt;="&amp;$AC$120,'Sch A. Input'!$I$13:$DX$13,"&gt;"&amp;$R$120))</f>
        <v>0</v>
      </c>
      <c r="V218" s="249">
        <f>IF(T218=0,0,SUMIFS('Sch A. Input'!I109:DX109,'Sch A. Input'!$I$14:$DX$14,"One-time",'Sch A. Input'!$I$13:$DX$13,"&lt;="&amp;$L$11,'Sch A. Input'!$I$13:$DX$13,"&lt;="&amp;$AC$120,'Sch A. Input'!$I$13:$DX$13,"&gt;"&amp;$R$120))</f>
        <v>0</v>
      </c>
      <c r="W218" s="299">
        <f t="shared" si="99"/>
        <v>0</v>
      </c>
      <c r="X218" s="249">
        <f t="shared" si="100"/>
        <v>0</v>
      </c>
      <c r="Y218" s="249">
        <f t="shared" si="101"/>
        <v>0</v>
      </c>
      <c r="Z218" s="296">
        <f t="shared" si="102"/>
        <v>0</v>
      </c>
      <c r="AA218" s="289">
        <f t="shared" si="103"/>
        <v>0</v>
      </c>
      <c r="AB218" s="295">
        <f t="shared" si="104"/>
        <v>0</v>
      </c>
      <c r="AC218" s="252">
        <f t="shared" si="105"/>
        <v>0</v>
      </c>
      <c r="AE218" s="302">
        <f t="shared" si="106"/>
        <v>0</v>
      </c>
      <c r="AF218" s="249">
        <f>IF(AE218=0,0,SUMIFS('Sch A. Input'!I109:DX109,'Sch A. Input'!$I$14:$DX$14,"Recurring",'Sch A. Input'!$I$13:$DX$13,"&lt;="&amp;$L$11,'Sch A. Input'!$I$13:$DX$13,"&lt;="&amp;$AN$120,'Sch A. Input'!$I$13:$DX$13,"&gt;"&amp;$AC$120))</f>
        <v>0</v>
      </c>
      <c r="AG218" s="249">
        <f>IF(AE218=0,0,SUMIFS('Sch A. Input'!I109:DX109,'Sch A. Input'!$I$14:$DX$14,"One-time",'Sch A. Input'!$I$13:$DX$13,"&lt;="&amp;L$11,'Sch A. Input'!$I$13:$DX$13,"&lt;="&amp;$AN$120,'Sch A. Input'!$I$13:$DX$13,"&gt;"&amp;$AC$120))</f>
        <v>0</v>
      </c>
      <c r="AH218" s="299">
        <f t="shared" si="107"/>
        <v>0</v>
      </c>
      <c r="AI218" s="249">
        <f t="shared" si="108"/>
        <v>0</v>
      </c>
      <c r="AJ218" s="249">
        <f t="shared" si="109"/>
        <v>0</v>
      </c>
      <c r="AK218" s="296">
        <f t="shared" si="110"/>
        <v>0</v>
      </c>
      <c r="AL218" s="289">
        <f t="shared" si="111"/>
        <v>0</v>
      </c>
      <c r="AM218" s="295">
        <f t="shared" si="112"/>
        <v>0</v>
      </c>
      <c r="AN218" s="252">
        <f t="shared" si="113"/>
        <v>0</v>
      </c>
      <c r="AT218" s="163"/>
      <c r="AU218" s="163"/>
      <c r="BK218" s="2"/>
      <c r="BL218" s="2"/>
      <c r="BM218" s="2"/>
      <c r="BN218" s="2"/>
      <c r="BO218" s="2"/>
      <c r="BP218" s="2"/>
      <c r="BQ218" s="2"/>
      <c r="BR218" s="2"/>
      <c r="BS218" s="2"/>
      <c r="BT218" s="2"/>
      <c r="BU218" s="2"/>
      <c r="BV218" s="2"/>
      <c r="CI218"/>
      <c r="CJ218"/>
      <c r="CK218"/>
      <c r="CL218"/>
      <c r="CM218"/>
      <c r="CN218"/>
      <c r="CO218"/>
      <c r="CP218"/>
      <c r="CQ218"/>
      <c r="CR218"/>
      <c r="CS218"/>
    </row>
    <row r="219" spans="2:97" x14ac:dyDescent="0.25">
      <c r="B219" s="70" t="str">
        <f t="shared" si="114"/>
        <v/>
      </c>
      <c r="C219" s="170" t="str">
        <f t="shared" si="114"/>
        <v/>
      </c>
      <c r="D219" s="283" t="str">
        <f t="shared" si="114"/>
        <v/>
      </c>
      <c r="E219" s="283">
        <f t="shared" si="114"/>
        <v>42917</v>
      </c>
      <c r="F219" s="283">
        <f t="shared" si="114"/>
        <v>0</v>
      </c>
      <c r="G219" s="284">
        <f t="shared" si="114"/>
        <v>0</v>
      </c>
      <c r="H219" s="288">
        <f t="shared" si="114"/>
        <v>0</v>
      </c>
      <c r="I219" s="98">
        <f t="shared" si="90"/>
        <v>0</v>
      </c>
      <c r="J219" s="249">
        <f>IF(I219=0,0,SUMIFS('Sch A. Input'!I110:DX110,'Sch A. Input'!$I$14:$DX$14,"Recurring",'Sch A. Input'!$I$13:$DX$13,"&lt;="&amp;$R$120,'Sch A. Input'!$I$13:$DX$13,"&lt;="&amp;$L$11))</f>
        <v>0</v>
      </c>
      <c r="K219" s="249">
        <f>IF(I219=0,0,SUMIFS('Sch A. Input'!I110:DX110,'Sch A. Input'!$I$14:$DX$14,"One-time",'Sch A. Input'!$I$13:$DX$13,"&lt;="&amp;$R$120,'Sch A. Input'!$I$13:$DX$13,"&lt;="&amp;$L$11))</f>
        <v>0</v>
      </c>
      <c r="L219" s="299">
        <f t="shared" si="91"/>
        <v>0</v>
      </c>
      <c r="M219" s="249">
        <f t="shared" si="92"/>
        <v>0</v>
      </c>
      <c r="N219" s="249">
        <f t="shared" si="93"/>
        <v>0</v>
      </c>
      <c r="O219" s="296">
        <f t="shared" si="94"/>
        <v>0</v>
      </c>
      <c r="P219" s="289">
        <f t="shared" si="95"/>
        <v>0</v>
      </c>
      <c r="Q219" s="295">
        <f t="shared" si="96"/>
        <v>0</v>
      </c>
      <c r="R219" s="252">
        <f t="shared" si="97"/>
        <v>0</v>
      </c>
      <c r="S219" s="256"/>
      <c r="T219" s="302">
        <f t="shared" si="98"/>
        <v>0</v>
      </c>
      <c r="U219" s="249">
        <f>IF(T219=0,0,SUMIFS('Sch A. Input'!I110:DX110,'Sch A. Input'!$I$14:$DX$14,"Recurring",'Sch A. Input'!$I$13:$DX$13,"&lt;="&amp;$L$11,'Sch A. Input'!$I$13:$DX$13,"&lt;="&amp;$AC$120,'Sch A. Input'!$I$13:$DX$13,"&gt;"&amp;$R$120))</f>
        <v>0</v>
      </c>
      <c r="V219" s="249">
        <f>IF(T219=0,0,SUMIFS('Sch A. Input'!I110:DX110,'Sch A. Input'!$I$14:$DX$14,"One-time",'Sch A. Input'!$I$13:$DX$13,"&lt;="&amp;$L$11,'Sch A. Input'!$I$13:$DX$13,"&lt;="&amp;$AC$120,'Sch A. Input'!$I$13:$DX$13,"&gt;"&amp;$R$120))</f>
        <v>0</v>
      </c>
      <c r="W219" s="299">
        <f t="shared" si="99"/>
        <v>0</v>
      </c>
      <c r="X219" s="249">
        <f t="shared" si="100"/>
        <v>0</v>
      </c>
      <c r="Y219" s="249">
        <f t="shared" si="101"/>
        <v>0</v>
      </c>
      <c r="Z219" s="296">
        <f t="shared" si="102"/>
        <v>0</v>
      </c>
      <c r="AA219" s="289">
        <f t="shared" si="103"/>
        <v>0</v>
      </c>
      <c r="AB219" s="295">
        <f t="shared" si="104"/>
        <v>0</v>
      </c>
      <c r="AC219" s="252">
        <f t="shared" si="105"/>
        <v>0</v>
      </c>
      <c r="AE219" s="302">
        <f t="shared" si="106"/>
        <v>0</v>
      </c>
      <c r="AF219" s="249">
        <f>IF(AE219=0,0,SUMIFS('Sch A. Input'!I110:DX110,'Sch A. Input'!$I$14:$DX$14,"Recurring",'Sch A. Input'!$I$13:$DX$13,"&lt;="&amp;$L$11,'Sch A. Input'!$I$13:$DX$13,"&lt;="&amp;$AN$120,'Sch A. Input'!$I$13:$DX$13,"&gt;"&amp;$AC$120))</f>
        <v>0</v>
      </c>
      <c r="AG219" s="249">
        <f>IF(AE219=0,0,SUMIFS('Sch A. Input'!I110:DX110,'Sch A. Input'!$I$14:$DX$14,"One-time",'Sch A. Input'!$I$13:$DX$13,"&lt;="&amp;L$11,'Sch A. Input'!$I$13:$DX$13,"&lt;="&amp;$AN$120,'Sch A. Input'!$I$13:$DX$13,"&gt;"&amp;$AC$120))</f>
        <v>0</v>
      </c>
      <c r="AH219" s="299">
        <f t="shared" si="107"/>
        <v>0</v>
      </c>
      <c r="AI219" s="249">
        <f t="shared" si="108"/>
        <v>0</v>
      </c>
      <c r="AJ219" s="249">
        <f t="shared" si="109"/>
        <v>0</v>
      </c>
      <c r="AK219" s="296">
        <f t="shared" si="110"/>
        <v>0</v>
      </c>
      <c r="AL219" s="289">
        <f t="shared" si="111"/>
        <v>0</v>
      </c>
      <c r="AM219" s="295">
        <f t="shared" si="112"/>
        <v>0</v>
      </c>
      <c r="AN219" s="252">
        <f t="shared" si="113"/>
        <v>0</v>
      </c>
      <c r="AT219" s="163"/>
      <c r="AU219" s="163"/>
      <c r="BK219" s="2"/>
      <c r="BL219" s="2"/>
      <c r="BM219" s="2"/>
      <c r="BN219" s="2"/>
      <c r="BO219" s="2"/>
      <c r="BP219" s="2"/>
      <c r="BQ219" s="2"/>
      <c r="BR219" s="2"/>
      <c r="BS219" s="2"/>
      <c r="BT219" s="2"/>
      <c r="BU219" s="2"/>
      <c r="BV219" s="2"/>
      <c r="CI219"/>
      <c r="CJ219"/>
      <c r="CK219"/>
      <c r="CL219"/>
      <c r="CM219"/>
      <c r="CN219"/>
      <c r="CO219"/>
      <c r="CP219"/>
      <c r="CQ219"/>
      <c r="CR219"/>
      <c r="CS219"/>
    </row>
    <row r="220" spans="2:97" x14ac:dyDescent="0.25">
      <c r="B220" s="70" t="str">
        <f t="shared" si="114"/>
        <v/>
      </c>
      <c r="C220" s="170" t="str">
        <f t="shared" si="114"/>
        <v/>
      </c>
      <c r="D220" s="283" t="str">
        <f t="shared" si="114"/>
        <v/>
      </c>
      <c r="E220" s="283">
        <f t="shared" si="114"/>
        <v>42917</v>
      </c>
      <c r="F220" s="283">
        <f t="shared" si="114"/>
        <v>0</v>
      </c>
      <c r="G220" s="284">
        <f t="shared" si="114"/>
        <v>0</v>
      </c>
      <c r="H220" s="288">
        <f t="shared" si="114"/>
        <v>0</v>
      </c>
      <c r="I220" s="98">
        <f t="shared" si="90"/>
        <v>0</v>
      </c>
      <c r="J220" s="249">
        <f>IF(I220=0,0,SUMIFS('Sch A. Input'!I111:DX111,'Sch A. Input'!$I$14:$DX$14,"Recurring",'Sch A. Input'!$I$13:$DX$13,"&lt;="&amp;$R$120,'Sch A. Input'!$I$13:$DX$13,"&lt;="&amp;$L$11))</f>
        <v>0</v>
      </c>
      <c r="K220" s="249">
        <f>IF(I220=0,0,SUMIFS('Sch A. Input'!I111:DX111,'Sch A. Input'!$I$14:$DX$14,"One-time",'Sch A. Input'!$I$13:$DX$13,"&lt;="&amp;$R$120,'Sch A. Input'!$I$13:$DX$13,"&lt;="&amp;$L$11))</f>
        <v>0</v>
      </c>
      <c r="L220" s="299">
        <f t="shared" si="91"/>
        <v>0</v>
      </c>
      <c r="M220" s="249">
        <f t="shared" si="92"/>
        <v>0</v>
      </c>
      <c r="N220" s="249">
        <f t="shared" si="93"/>
        <v>0</v>
      </c>
      <c r="O220" s="296">
        <f t="shared" si="94"/>
        <v>0</v>
      </c>
      <c r="P220" s="289">
        <f t="shared" si="95"/>
        <v>0</v>
      </c>
      <c r="Q220" s="295">
        <f t="shared" si="96"/>
        <v>0</v>
      </c>
      <c r="R220" s="252">
        <f t="shared" si="97"/>
        <v>0</v>
      </c>
      <c r="S220" s="256"/>
      <c r="T220" s="302">
        <f t="shared" si="98"/>
        <v>0</v>
      </c>
      <c r="U220" s="249">
        <f>IF(T220=0,0,SUMIFS('Sch A. Input'!I111:DX111,'Sch A. Input'!$I$14:$DX$14,"Recurring",'Sch A. Input'!$I$13:$DX$13,"&lt;="&amp;$L$11,'Sch A. Input'!$I$13:$DX$13,"&lt;="&amp;$AC$120,'Sch A. Input'!$I$13:$DX$13,"&gt;"&amp;$R$120))</f>
        <v>0</v>
      </c>
      <c r="V220" s="249">
        <f>IF(T220=0,0,SUMIFS('Sch A. Input'!I111:DX111,'Sch A. Input'!$I$14:$DX$14,"One-time",'Sch A. Input'!$I$13:$DX$13,"&lt;="&amp;$L$11,'Sch A. Input'!$I$13:$DX$13,"&lt;="&amp;$AC$120,'Sch A. Input'!$I$13:$DX$13,"&gt;"&amp;$R$120))</f>
        <v>0</v>
      </c>
      <c r="W220" s="299">
        <f t="shared" si="99"/>
        <v>0</v>
      </c>
      <c r="X220" s="249">
        <f t="shared" si="100"/>
        <v>0</v>
      </c>
      <c r="Y220" s="249">
        <f t="shared" si="101"/>
        <v>0</v>
      </c>
      <c r="Z220" s="296">
        <f t="shared" si="102"/>
        <v>0</v>
      </c>
      <c r="AA220" s="289">
        <f t="shared" si="103"/>
        <v>0</v>
      </c>
      <c r="AB220" s="295">
        <f t="shared" si="104"/>
        <v>0</v>
      </c>
      <c r="AC220" s="252">
        <f t="shared" si="105"/>
        <v>0</v>
      </c>
      <c r="AE220" s="302">
        <f t="shared" si="106"/>
        <v>0</v>
      </c>
      <c r="AF220" s="249">
        <f>IF(AE220=0,0,SUMIFS('Sch A. Input'!I111:DX111,'Sch A. Input'!$I$14:$DX$14,"Recurring",'Sch A. Input'!$I$13:$DX$13,"&lt;="&amp;$L$11,'Sch A. Input'!$I$13:$DX$13,"&lt;="&amp;$AN$120,'Sch A. Input'!$I$13:$DX$13,"&gt;"&amp;$AC$120))</f>
        <v>0</v>
      </c>
      <c r="AG220" s="249">
        <f>IF(AE220=0,0,SUMIFS('Sch A. Input'!I111:DX111,'Sch A. Input'!$I$14:$DX$14,"One-time",'Sch A. Input'!$I$13:$DX$13,"&lt;="&amp;L$11,'Sch A. Input'!$I$13:$DX$13,"&lt;="&amp;$AN$120,'Sch A. Input'!$I$13:$DX$13,"&gt;"&amp;$AC$120))</f>
        <v>0</v>
      </c>
      <c r="AH220" s="299">
        <f t="shared" si="107"/>
        <v>0</v>
      </c>
      <c r="AI220" s="249">
        <f t="shared" si="108"/>
        <v>0</v>
      </c>
      <c r="AJ220" s="249">
        <f t="shared" si="109"/>
        <v>0</v>
      </c>
      <c r="AK220" s="296">
        <f t="shared" si="110"/>
        <v>0</v>
      </c>
      <c r="AL220" s="289">
        <f t="shared" si="111"/>
        <v>0</v>
      </c>
      <c r="AM220" s="295">
        <f t="shared" si="112"/>
        <v>0</v>
      </c>
      <c r="AN220" s="252">
        <f t="shared" si="113"/>
        <v>0</v>
      </c>
      <c r="AT220" s="163"/>
      <c r="AU220" s="163"/>
      <c r="BK220" s="2"/>
      <c r="BL220" s="2"/>
      <c r="BM220" s="2"/>
      <c r="BN220" s="2"/>
      <c r="BO220" s="2"/>
      <c r="BP220" s="2"/>
      <c r="BQ220" s="2"/>
      <c r="BR220" s="2"/>
      <c r="BS220" s="2"/>
      <c r="BT220" s="2"/>
      <c r="BU220" s="2"/>
      <c r="BV220" s="2"/>
      <c r="CI220"/>
      <c r="CJ220"/>
      <c r="CK220"/>
      <c r="CL220"/>
      <c r="CM220"/>
      <c r="CN220"/>
      <c r="CO220"/>
      <c r="CP220"/>
      <c r="CQ220"/>
      <c r="CR220"/>
      <c r="CS220"/>
    </row>
    <row r="221" spans="2:97" x14ac:dyDescent="0.25">
      <c r="B221" s="70" t="str">
        <f t="shared" si="114"/>
        <v/>
      </c>
      <c r="C221" s="170" t="str">
        <f t="shared" si="114"/>
        <v/>
      </c>
      <c r="D221" s="283" t="str">
        <f t="shared" si="114"/>
        <v/>
      </c>
      <c r="E221" s="283">
        <f t="shared" si="114"/>
        <v>42917</v>
      </c>
      <c r="F221" s="283">
        <f t="shared" si="114"/>
        <v>0</v>
      </c>
      <c r="G221" s="284">
        <f t="shared" si="114"/>
        <v>0</v>
      </c>
      <c r="H221" s="288">
        <f t="shared" si="114"/>
        <v>0</v>
      </c>
      <c r="I221" s="98">
        <f t="shared" si="90"/>
        <v>0</v>
      </c>
      <c r="J221" s="249">
        <f>IF(I221=0,0,SUMIFS('Sch A. Input'!I112:DX112,'Sch A. Input'!$I$14:$DX$14,"Recurring",'Sch A. Input'!$I$13:$DX$13,"&lt;="&amp;$R$120,'Sch A. Input'!$I$13:$DX$13,"&lt;="&amp;$L$11))</f>
        <v>0</v>
      </c>
      <c r="K221" s="249">
        <f>IF(I221=0,0,SUMIFS('Sch A. Input'!I112:DX112,'Sch A. Input'!$I$14:$DX$14,"One-time",'Sch A. Input'!$I$13:$DX$13,"&lt;="&amp;$R$120,'Sch A. Input'!$I$13:$DX$13,"&lt;="&amp;$L$11))</f>
        <v>0</v>
      </c>
      <c r="L221" s="299">
        <f t="shared" si="91"/>
        <v>0</v>
      </c>
      <c r="M221" s="249">
        <f t="shared" si="92"/>
        <v>0</v>
      </c>
      <c r="N221" s="249">
        <f t="shared" si="93"/>
        <v>0</v>
      </c>
      <c r="O221" s="296">
        <f t="shared" si="94"/>
        <v>0</v>
      </c>
      <c r="P221" s="289">
        <f t="shared" si="95"/>
        <v>0</v>
      </c>
      <c r="Q221" s="295">
        <f t="shared" si="96"/>
        <v>0</v>
      </c>
      <c r="R221" s="252">
        <f t="shared" si="97"/>
        <v>0</v>
      </c>
      <c r="S221" s="256"/>
      <c r="T221" s="302">
        <f t="shared" si="98"/>
        <v>0</v>
      </c>
      <c r="U221" s="249">
        <f>IF(T221=0,0,SUMIFS('Sch A. Input'!I112:DX112,'Sch A. Input'!$I$14:$DX$14,"Recurring",'Sch A. Input'!$I$13:$DX$13,"&lt;="&amp;$L$11,'Sch A. Input'!$I$13:$DX$13,"&lt;="&amp;$AC$120,'Sch A. Input'!$I$13:$DX$13,"&gt;"&amp;$R$120))</f>
        <v>0</v>
      </c>
      <c r="V221" s="249">
        <f>IF(T221=0,0,SUMIFS('Sch A. Input'!I112:DX112,'Sch A. Input'!$I$14:$DX$14,"One-time",'Sch A. Input'!$I$13:$DX$13,"&lt;="&amp;$L$11,'Sch A. Input'!$I$13:$DX$13,"&lt;="&amp;$AC$120,'Sch A. Input'!$I$13:$DX$13,"&gt;"&amp;$R$120))</f>
        <v>0</v>
      </c>
      <c r="W221" s="299">
        <f t="shared" si="99"/>
        <v>0</v>
      </c>
      <c r="X221" s="249">
        <f t="shared" si="100"/>
        <v>0</v>
      </c>
      <c r="Y221" s="249">
        <f t="shared" si="101"/>
        <v>0</v>
      </c>
      <c r="Z221" s="296">
        <f t="shared" si="102"/>
        <v>0</v>
      </c>
      <c r="AA221" s="289">
        <f t="shared" si="103"/>
        <v>0</v>
      </c>
      <c r="AB221" s="295">
        <f t="shared" si="104"/>
        <v>0</v>
      </c>
      <c r="AC221" s="252">
        <f t="shared" si="105"/>
        <v>0</v>
      </c>
      <c r="AE221" s="302">
        <f t="shared" si="106"/>
        <v>0</v>
      </c>
      <c r="AF221" s="249">
        <f>IF(AE221=0,0,SUMIFS('Sch A. Input'!I112:DX112,'Sch A. Input'!$I$14:$DX$14,"Recurring",'Sch A. Input'!$I$13:$DX$13,"&lt;="&amp;$L$11,'Sch A. Input'!$I$13:$DX$13,"&lt;="&amp;$AN$120,'Sch A. Input'!$I$13:$DX$13,"&gt;"&amp;$AC$120))</f>
        <v>0</v>
      </c>
      <c r="AG221" s="249">
        <f>IF(AE221=0,0,SUMIFS('Sch A. Input'!I112:DX112,'Sch A. Input'!$I$14:$DX$14,"One-time",'Sch A. Input'!$I$13:$DX$13,"&lt;="&amp;L$11,'Sch A. Input'!$I$13:$DX$13,"&lt;="&amp;$AN$120,'Sch A. Input'!$I$13:$DX$13,"&gt;"&amp;$AC$120))</f>
        <v>0</v>
      </c>
      <c r="AH221" s="299">
        <f t="shared" si="107"/>
        <v>0</v>
      </c>
      <c r="AI221" s="249">
        <f t="shared" si="108"/>
        <v>0</v>
      </c>
      <c r="AJ221" s="249">
        <f t="shared" si="109"/>
        <v>0</v>
      </c>
      <c r="AK221" s="296">
        <f t="shared" si="110"/>
        <v>0</v>
      </c>
      <c r="AL221" s="289">
        <f t="shared" si="111"/>
        <v>0</v>
      </c>
      <c r="AM221" s="295">
        <f t="shared" si="112"/>
        <v>0</v>
      </c>
      <c r="AN221" s="252">
        <f t="shared" si="113"/>
        <v>0</v>
      </c>
      <c r="AT221" s="163"/>
      <c r="AU221" s="163"/>
      <c r="BK221" s="2"/>
      <c r="BL221" s="2"/>
      <c r="BM221" s="2"/>
      <c r="BN221" s="2"/>
      <c r="BO221" s="2"/>
      <c r="BP221" s="2"/>
      <c r="BQ221" s="2"/>
      <c r="BR221" s="2"/>
      <c r="BS221" s="2"/>
      <c r="BT221" s="2"/>
      <c r="BU221" s="2"/>
      <c r="BV221" s="2"/>
      <c r="CI221"/>
      <c r="CJ221"/>
      <c r="CK221"/>
      <c r="CL221"/>
      <c r="CM221"/>
      <c r="CN221"/>
      <c r="CO221"/>
      <c r="CP221"/>
      <c r="CQ221"/>
      <c r="CR221"/>
      <c r="CS221"/>
    </row>
    <row r="222" spans="2:97" x14ac:dyDescent="0.25">
      <c r="B222" s="70" t="str">
        <f t="shared" si="114"/>
        <v/>
      </c>
      <c r="C222" s="170" t="str">
        <f t="shared" si="114"/>
        <v/>
      </c>
      <c r="D222" s="283" t="str">
        <f t="shared" si="114"/>
        <v/>
      </c>
      <c r="E222" s="283">
        <f t="shared" si="114"/>
        <v>42917</v>
      </c>
      <c r="F222" s="283">
        <f t="shared" si="114"/>
        <v>0</v>
      </c>
      <c r="G222" s="284">
        <f t="shared" si="114"/>
        <v>0</v>
      </c>
      <c r="H222" s="288">
        <f t="shared" si="114"/>
        <v>0</v>
      </c>
      <c r="I222" s="98">
        <f t="shared" si="90"/>
        <v>0</v>
      </c>
      <c r="J222" s="249">
        <f>IF(I222=0,0,SUMIFS('Sch A. Input'!I113:DX113,'Sch A. Input'!$I$14:$DX$14,"Recurring",'Sch A. Input'!$I$13:$DX$13,"&lt;="&amp;$R$120,'Sch A. Input'!$I$13:$DX$13,"&lt;="&amp;$L$11))</f>
        <v>0</v>
      </c>
      <c r="K222" s="249">
        <f>IF(I222=0,0,SUMIFS('Sch A. Input'!I113:DX113,'Sch A. Input'!$I$14:$DX$14,"One-time",'Sch A. Input'!$I$13:$DX$13,"&lt;="&amp;$R$120,'Sch A. Input'!$I$13:$DX$13,"&lt;="&amp;$L$11))</f>
        <v>0</v>
      </c>
      <c r="L222" s="299">
        <f t="shared" si="91"/>
        <v>0</v>
      </c>
      <c r="M222" s="249">
        <f t="shared" si="92"/>
        <v>0</v>
      </c>
      <c r="N222" s="249">
        <f t="shared" si="93"/>
        <v>0</v>
      </c>
      <c r="O222" s="296">
        <f t="shared" si="94"/>
        <v>0</v>
      </c>
      <c r="P222" s="289">
        <f t="shared" si="95"/>
        <v>0</v>
      </c>
      <c r="Q222" s="295">
        <f t="shared" si="96"/>
        <v>0</v>
      </c>
      <c r="R222" s="252">
        <f t="shared" si="97"/>
        <v>0</v>
      </c>
      <c r="S222" s="256"/>
      <c r="T222" s="302">
        <f t="shared" si="98"/>
        <v>0</v>
      </c>
      <c r="U222" s="249">
        <f>IF(T222=0,0,SUMIFS('Sch A. Input'!I113:DX113,'Sch A. Input'!$I$14:$DX$14,"Recurring",'Sch A. Input'!$I$13:$DX$13,"&lt;="&amp;$L$11,'Sch A. Input'!$I$13:$DX$13,"&lt;="&amp;$AC$120,'Sch A. Input'!$I$13:$DX$13,"&gt;"&amp;$R$120))</f>
        <v>0</v>
      </c>
      <c r="V222" s="249">
        <f>IF(T222=0,0,SUMIFS('Sch A. Input'!I113:DX113,'Sch A. Input'!$I$14:$DX$14,"One-time",'Sch A. Input'!$I$13:$DX$13,"&lt;="&amp;$L$11,'Sch A. Input'!$I$13:$DX$13,"&lt;="&amp;$AC$120,'Sch A. Input'!$I$13:$DX$13,"&gt;"&amp;$R$120))</f>
        <v>0</v>
      </c>
      <c r="W222" s="299">
        <f t="shared" si="99"/>
        <v>0</v>
      </c>
      <c r="X222" s="249">
        <f t="shared" si="100"/>
        <v>0</v>
      </c>
      <c r="Y222" s="249">
        <f t="shared" si="101"/>
        <v>0</v>
      </c>
      <c r="Z222" s="296">
        <f t="shared" si="102"/>
        <v>0</v>
      </c>
      <c r="AA222" s="289">
        <f t="shared" si="103"/>
        <v>0</v>
      </c>
      <c r="AB222" s="295">
        <f t="shared" si="104"/>
        <v>0</v>
      </c>
      <c r="AC222" s="252">
        <f t="shared" si="105"/>
        <v>0</v>
      </c>
      <c r="AE222" s="302">
        <f t="shared" si="106"/>
        <v>0</v>
      </c>
      <c r="AF222" s="249">
        <f>IF(AE222=0,0,SUMIFS('Sch A. Input'!I113:DX113,'Sch A. Input'!$I$14:$DX$14,"Recurring",'Sch A. Input'!$I$13:$DX$13,"&lt;="&amp;$L$11,'Sch A. Input'!$I$13:$DX$13,"&lt;="&amp;$AN$120,'Sch A. Input'!$I$13:$DX$13,"&gt;"&amp;$AC$120))</f>
        <v>0</v>
      </c>
      <c r="AG222" s="249">
        <f>IF(AE222=0,0,SUMIFS('Sch A. Input'!I113:DX113,'Sch A. Input'!$I$14:$DX$14,"One-time",'Sch A. Input'!$I$13:$DX$13,"&lt;="&amp;L$11,'Sch A. Input'!$I$13:$DX$13,"&lt;="&amp;$AN$120,'Sch A. Input'!$I$13:$DX$13,"&gt;"&amp;$AC$120))</f>
        <v>0</v>
      </c>
      <c r="AH222" s="299">
        <f t="shared" si="107"/>
        <v>0</v>
      </c>
      <c r="AI222" s="249">
        <f t="shared" si="108"/>
        <v>0</v>
      </c>
      <c r="AJ222" s="249">
        <f t="shared" si="109"/>
        <v>0</v>
      </c>
      <c r="AK222" s="296">
        <f t="shared" si="110"/>
        <v>0</v>
      </c>
      <c r="AL222" s="289">
        <f t="shared" si="111"/>
        <v>0</v>
      </c>
      <c r="AM222" s="295">
        <f t="shared" si="112"/>
        <v>0</v>
      </c>
      <c r="AN222" s="252">
        <f t="shared" si="113"/>
        <v>0</v>
      </c>
      <c r="AT222" s="163"/>
      <c r="AU222" s="163"/>
      <c r="BK222" s="2"/>
      <c r="BL222" s="2"/>
      <c r="BM222" s="2"/>
      <c r="BN222" s="2"/>
      <c r="BO222" s="2"/>
      <c r="BP222" s="2"/>
      <c r="BQ222" s="2"/>
      <c r="BR222" s="2"/>
      <c r="BS222" s="2"/>
      <c r="BT222" s="2"/>
      <c r="BU222" s="2"/>
      <c r="BV222" s="2"/>
      <c r="CI222"/>
      <c r="CJ222"/>
      <c r="CK222"/>
      <c r="CL222"/>
      <c r="CM222"/>
      <c r="CN222"/>
      <c r="CO222"/>
      <c r="CP222"/>
      <c r="CQ222"/>
      <c r="CR222"/>
      <c r="CS222"/>
    </row>
    <row r="223" spans="2:97" x14ac:dyDescent="0.25">
      <c r="B223" s="191" t="str">
        <f t="shared" ref="B223:C223" si="115">B116</f>
        <v/>
      </c>
      <c r="C223" s="192" t="str">
        <f t="shared" si="115"/>
        <v/>
      </c>
      <c r="D223" s="285" t="str">
        <f t="shared" si="114"/>
        <v/>
      </c>
      <c r="E223" s="286">
        <f t="shared" si="114"/>
        <v>42917</v>
      </c>
      <c r="F223" s="286">
        <f t="shared" si="114"/>
        <v>0</v>
      </c>
      <c r="G223" s="287">
        <f t="shared" si="114"/>
        <v>0</v>
      </c>
      <c r="H223" s="294">
        <f t="shared" si="114"/>
        <v>0</v>
      </c>
      <c r="I223" s="98">
        <f t="shared" si="90"/>
        <v>0</v>
      </c>
      <c r="J223" s="249">
        <f>IF(I223=0,0,SUMIFS('Sch A. Input'!I114:DX114,'Sch A. Input'!$I$14:$DX$14,"Recurring",'Sch A. Input'!$I$13:$DX$13,"&lt;="&amp;$R$120,'Sch A. Input'!$I$13:$DX$13,"&lt;="&amp;$L$11))</f>
        <v>0</v>
      </c>
      <c r="K223" s="249">
        <f>IF(I223=0,0,SUMIFS('Sch A. Input'!I114:DX114,'Sch A. Input'!$I$14:$DX$14,"One-time",'Sch A. Input'!$I$13:$DX$13,"&lt;="&amp;$R$120,'Sch A. Input'!$I$13:$DX$13,"&lt;="&amp;$L$11))</f>
        <v>0</v>
      </c>
      <c r="L223" s="299">
        <f t="shared" si="91"/>
        <v>0</v>
      </c>
      <c r="M223" s="249">
        <f t="shared" si="92"/>
        <v>0</v>
      </c>
      <c r="N223" s="249">
        <f t="shared" si="93"/>
        <v>0</v>
      </c>
      <c r="O223" s="297">
        <f t="shared" si="94"/>
        <v>0</v>
      </c>
      <c r="P223" s="290">
        <f t="shared" si="95"/>
        <v>0</v>
      </c>
      <c r="Q223" s="298">
        <f t="shared" si="96"/>
        <v>0</v>
      </c>
      <c r="R223" s="252">
        <f t="shared" si="97"/>
        <v>0</v>
      </c>
      <c r="S223" s="256"/>
      <c r="T223" s="302">
        <f t="shared" si="98"/>
        <v>0</v>
      </c>
      <c r="U223" s="249">
        <f>IF(T223=0,0,SUMIFS('Sch A. Input'!I114:DX114,'Sch A. Input'!$I$14:$DX$14,"Recurring",'Sch A. Input'!$I$13:$DX$13,"&lt;="&amp;$L$11,'Sch A. Input'!$I$13:$DX$13,"&lt;="&amp;$AC$120,'Sch A. Input'!$I$13:$DX$13,"&gt;"&amp;$R$120))</f>
        <v>0</v>
      </c>
      <c r="V223" s="249">
        <f>IF(T223=0,0,SUMIFS('Sch A. Input'!I114:DX114,'Sch A. Input'!$I$14:$DX$14,"One-time",'Sch A. Input'!$I$13:$DX$13,"&lt;="&amp;$L$11,'Sch A. Input'!$I$13:$DX$13,"&lt;="&amp;$AC$120,'Sch A. Input'!$I$13:$DX$13,"&gt;"&amp;$R$120))</f>
        <v>0</v>
      </c>
      <c r="W223" s="299">
        <f t="shared" si="99"/>
        <v>0</v>
      </c>
      <c r="X223" s="249">
        <f t="shared" si="100"/>
        <v>0</v>
      </c>
      <c r="Y223" s="249">
        <f t="shared" si="101"/>
        <v>0</v>
      </c>
      <c r="Z223" s="297">
        <f t="shared" si="102"/>
        <v>0</v>
      </c>
      <c r="AA223" s="290">
        <f t="shared" si="103"/>
        <v>0</v>
      </c>
      <c r="AB223" s="298">
        <f t="shared" si="104"/>
        <v>0</v>
      </c>
      <c r="AC223" s="252">
        <f t="shared" si="105"/>
        <v>0</v>
      </c>
      <c r="AE223" s="302">
        <f t="shared" si="106"/>
        <v>0</v>
      </c>
      <c r="AF223" s="249">
        <f>IF(AE223=0,0,SUMIFS('Sch A. Input'!I114:DX114,'Sch A. Input'!$I$14:$DX$14,"Recurring",'Sch A. Input'!$I$13:$DX$13,"&lt;="&amp;$L$11,'Sch A. Input'!$I$13:$DX$13,"&lt;="&amp;$AN$120,'Sch A. Input'!$I$13:$DX$13,"&gt;"&amp;$AC$120))</f>
        <v>0</v>
      </c>
      <c r="AG223" s="249">
        <f>IF(AE223=0,0,SUMIFS('Sch A. Input'!I114:DX114,'Sch A. Input'!$I$14:$DX$14,"One-time",'Sch A. Input'!$I$13:$DX$13,"&lt;="&amp;L$11,'Sch A. Input'!$I$13:$DX$13,"&lt;="&amp;$AN$120,'Sch A. Input'!$I$13:$DX$13,"&gt;"&amp;$AC$120))</f>
        <v>0</v>
      </c>
      <c r="AH223" s="299">
        <f t="shared" si="107"/>
        <v>0</v>
      </c>
      <c r="AI223" s="249">
        <f t="shared" si="108"/>
        <v>0</v>
      </c>
      <c r="AJ223" s="249">
        <f t="shared" si="109"/>
        <v>0</v>
      </c>
      <c r="AK223" s="297">
        <f t="shared" si="110"/>
        <v>0</v>
      </c>
      <c r="AL223" s="290">
        <f t="shared" si="111"/>
        <v>0</v>
      </c>
      <c r="AM223" s="298">
        <f t="shared" si="112"/>
        <v>0</v>
      </c>
      <c r="AN223" s="252">
        <f t="shared" si="113"/>
        <v>0</v>
      </c>
      <c r="AT223" s="163"/>
      <c r="AU223" s="163"/>
      <c r="BK223" s="2"/>
      <c r="BL223" s="2"/>
      <c r="BM223" s="2"/>
      <c r="BN223" s="2"/>
      <c r="BO223" s="2"/>
      <c r="BP223" s="2"/>
      <c r="BQ223" s="2"/>
      <c r="BR223" s="2"/>
      <c r="BS223" s="2"/>
      <c r="BT223" s="2"/>
      <c r="BU223" s="2"/>
      <c r="BV223" s="2"/>
      <c r="CI223"/>
      <c r="CJ223"/>
      <c r="CK223"/>
      <c r="CL223"/>
      <c r="CM223"/>
      <c r="CN223"/>
      <c r="CO223"/>
      <c r="CP223"/>
      <c r="CQ223"/>
      <c r="CR223"/>
      <c r="CS223"/>
    </row>
    <row r="224" spans="2:97" ht="15.75" thickBot="1" x14ac:dyDescent="0.3">
      <c r="B224" s="143"/>
      <c r="C224" s="2"/>
      <c r="I224" s="293">
        <f>SUM(I124:I223)</f>
        <v>0</v>
      </c>
      <c r="J224" s="250">
        <f t="shared" ref="J224:N224" si="116">SUM(J124:J223)</f>
        <v>0</v>
      </c>
      <c r="K224" s="250">
        <f t="shared" si="116"/>
        <v>0</v>
      </c>
      <c r="L224" s="282">
        <f t="shared" si="116"/>
        <v>0</v>
      </c>
      <c r="M224" s="250">
        <f t="shared" si="116"/>
        <v>0</v>
      </c>
      <c r="N224" s="250">
        <f t="shared" si="116"/>
        <v>0</v>
      </c>
      <c r="O224" s="101"/>
      <c r="P224" s="250"/>
      <c r="Q224" s="251"/>
      <c r="R224" s="301">
        <f>SUM(R124:R223)</f>
        <v>0</v>
      </c>
      <c r="S224" s="256"/>
      <c r="T224" s="293">
        <f t="shared" ref="T224:Y224" si="117">SUM(T124:T223)</f>
        <v>0</v>
      </c>
      <c r="U224" s="250">
        <f t="shared" si="117"/>
        <v>0</v>
      </c>
      <c r="V224" s="250">
        <f t="shared" si="117"/>
        <v>0</v>
      </c>
      <c r="W224" s="282">
        <f t="shared" si="117"/>
        <v>0</v>
      </c>
      <c r="X224" s="250">
        <f t="shared" si="117"/>
        <v>0</v>
      </c>
      <c r="Y224" s="250">
        <f t="shared" si="117"/>
        <v>0</v>
      </c>
      <c r="Z224" s="101"/>
      <c r="AA224" s="250"/>
      <c r="AB224" s="251"/>
      <c r="AC224" s="301">
        <f>SUM(AC124:AC223)</f>
        <v>0</v>
      </c>
      <c r="AE224" s="293">
        <f t="shared" ref="AE224:AJ224" si="118">SUM(AE124:AE223)</f>
        <v>0</v>
      </c>
      <c r="AF224" s="250">
        <f t="shared" si="118"/>
        <v>0</v>
      </c>
      <c r="AG224" s="250">
        <f t="shared" si="118"/>
        <v>0</v>
      </c>
      <c r="AH224" s="282">
        <f t="shared" si="118"/>
        <v>0</v>
      </c>
      <c r="AI224" s="250">
        <f t="shared" si="118"/>
        <v>0</v>
      </c>
      <c r="AJ224" s="250">
        <f t="shared" si="118"/>
        <v>0</v>
      </c>
      <c r="AK224" s="101"/>
      <c r="AL224" s="250"/>
      <c r="AM224" s="251"/>
      <c r="AN224" s="301">
        <f>SUM(AN124:AN223)</f>
        <v>0</v>
      </c>
      <c r="AR224" s="172"/>
      <c r="AS224" s="172"/>
      <c r="BK224" s="2"/>
      <c r="BL224" s="2"/>
      <c r="BM224" s="2"/>
      <c r="BN224" s="2"/>
      <c r="BO224" s="2"/>
      <c r="BP224" s="2"/>
      <c r="BQ224" s="2"/>
      <c r="BR224" s="2"/>
      <c r="BS224" s="2"/>
      <c r="BT224" s="2"/>
      <c r="BU224" s="2"/>
      <c r="BV224" s="2"/>
      <c r="CI224"/>
      <c r="CJ224"/>
      <c r="CK224"/>
      <c r="CL224"/>
      <c r="CM224"/>
      <c r="CN224"/>
      <c r="CO224"/>
      <c r="CP224"/>
      <c r="CQ224"/>
      <c r="CR224"/>
      <c r="CS224"/>
    </row>
    <row r="225" spans="1:92" ht="15" customHeight="1" thickTop="1" x14ac:dyDescent="0.25">
      <c r="C225" s="2"/>
      <c r="I225" s="105" t="s">
        <v>36</v>
      </c>
      <c r="J225" s="106">
        <f>IF($L$11&lt;=$R120,IF(J224=L117,0,"Error"),0)</f>
        <v>0</v>
      </c>
      <c r="K225" s="106">
        <f>IF($L$11&lt;=$R120,IF(K224=M117,0,"Error"),0)</f>
        <v>0</v>
      </c>
      <c r="L225" s="106">
        <f>IF($L$11&lt;=$R120,IF(L224=N117,0,"Error"),0)</f>
        <v>0</v>
      </c>
      <c r="M225" s="106">
        <f>IF($L$11&lt;=$R120,IF(M224=O117,0,"Error"),0)</f>
        <v>0</v>
      </c>
      <c r="N225" s="106">
        <f>IF($L$11&lt;=$R120,IF(N224=P117,0,"Error"),0)</f>
        <v>0</v>
      </c>
      <c r="R225" s="106">
        <f>IF($L$11&lt;=$R120,IF(MROUND(R224,0.05)=MROUND(T117,0.05),0,"Error"),0)</f>
        <v>0</v>
      </c>
      <c r="S225" s="256"/>
      <c r="T225" s="105" t="s">
        <v>36</v>
      </c>
      <c r="U225" s="106">
        <f>IF($L$11&gt;$R120,IF($L$11&lt;=$AC120,IF(U224=L117-J224,0,"Error"),0),0)</f>
        <v>0</v>
      </c>
      <c r="V225" s="106">
        <f>IF($L$11&gt;$R120,IF($L$11&lt;=$AC120,IF(V224=M117-K224,0,"Error"),0),0)</f>
        <v>0</v>
      </c>
      <c r="W225" s="106">
        <f>IF($L$11&gt;$R120,IF($L$11&lt;=$AC120,IF(W224=N117-L224,0,"Error"),0),0)</f>
        <v>0</v>
      </c>
      <c r="X225" s="106">
        <f>IF($L$11&gt;$R120,IF($L$11&lt;=$AC120,IF(SUMIFS($O$17:$O$116,T124:T223,"&lt;&gt;"&amp;0)=X224,0,"Error"),0),0)</f>
        <v>0</v>
      </c>
      <c r="Y225" s="106">
        <f>IF($L$11&gt;$R120,IF($L$11&lt;=$AC120,IF(SUMIFS($P$17:$P$116,T124:T223,"&lt;&gt;"&amp;0)=Y224,0,"Error"),0),0)</f>
        <v>0</v>
      </c>
      <c r="AC225" s="106">
        <f>IF($L$11&gt;$R120,IF($L$11&lt;=$AC120,IF(MROUND(T117,0.05)=MROUND((R224+AC224),0.05),0,"Error"),0),0)</f>
        <v>0</v>
      </c>
      <c r="AE225" s="105" t="s">
        <v>36</v>
      </c>
      <c r="AF225" s="106">
        <f>IF($L$11&gt;$AC120,IF($L$11&lt;=$AN120,IF(AF224=L117-U224-J224,0,"Error"),0),0)</f>
        <v>0</v>
      </c>
      <c r="AG225" s="106">
        <f>IF($L$11&gt;$AC120,IF($L$11&lt;=$AN120,IF(AG224=M117-V224-K224,0,"Error"),0),0)</f>
        <v>0</v>
      </c>
      <c r="AH225" s="106">
        <f>IF($L$11&gt;$AC120,IF($L$11&lt;=$AN120,IF(AH224=N117-W224-L224,0,"Error"),0),0)</f>
        <v>0</v>
      </c>
      <c r="AI225" s="106">
        <f>IF($L$11&gt;$AC120,IF($L$11&lt;=$AN120,IF(SUMIFS($O$17:$O$116,AE124:AE223,"&lt;&gt;"&amp;0)=AI224,0,"Error"),0),0)</f>
        <v>0</v>
      </c>
      <c r="AJ225" s="106">
        <f>IF($L$11&gt;$AC120,IF($L$11&lt;=$AN120,IF(SUMIFS($P$17:$P$116,AE124:AE223,"&lt;&gt;"&amp;0)=AJ224,0,"Error"),0),0)</f>
        <v>0</v>
      </c>
      <c r="AN225" s="106">
        <f>IF($L$11&gt;$AC120,IF($L$11&lt;=$AN120,IF(MROUND(T117,0.05)=MROUND((R224+AC224+AN224),0.05),0,"Error"),0),0)</f>
        <v>0</v>
      </c>
      <c r="AU225" s="163"/>
      <c r="BK225" s="2"/>
      <c r="BL225" s="2"/>
      <c r="BM225" s="2"/>
      <c r="BN225" s="2"/>
      <c r="BO225" s="2"/>
      <c r="BP225" s="2"/>
      <c r="CI225"/>
      <c r="CJ225"/>
      <c r="CK225"/>
      <c r="CL225"/>
      <c r="CM225"/>
      <c r="CN225"/>
    </row>
    <row r="226" spans="1:92" x14ac:dyDescent="0.25">
      <c r="Y226" s="20"/>
      <c r="AC226" s="44"/>
    </row>
    <row r="227" spans="1:92" ht="15.75" thickBot="1" x14ac:dyDescent="0.3">
      <c r="Y227" s="163"/>
      <c r="Z227" s="163"/>
      <c r="AA227" s="163"/>
      <c r="AC227" s="44"/>
      <c r="AN227" s="3"/>
    </row>
    <row r="228" spans="1:92" s="56" customFormat="1" ht="15" customHeight="1" x14ac:dyDescent="0.2">
      <c r="B228" s="339" t="s">
        <v>27</v>
      </c>
      <c r="C228" s="340"/>
      <c r="D228" s="340"/>
      <c r="E228" s="340"/>
      <c r="F228" s="340"/>
      <c r="G228" s="340"/>
      <c r="H228" s="340"/>
      <c r="I228" s="340"/>
      <c r="J228" s="340"/>
      <c r="K228" s="340"/>
      <c r="L228" s="340"/>
      <c r="M228" s="340"/>
      <c r="N228" s="340"/>
      <c r="O228" s="340"/>
      <c r="P228" s="341"/>
      <c r="Q228" s="2"/>
      <c r="Y228" s="166"/>
      <c r="AH228" s="166"/>
      <c r="AI228" s="2"/>
      <c r="AN228" s="308"/>
    </row>
    <row r="229" spans="1:92" s="56" customFormat="1" ht="130.5" customHeight="1" thickBot="1" x14ac:dyDescent="0.25">
      <c r="B229" s="330" t="s">
        <v>69</v>
      </c>
      <c r="C229" s="331"/>
      <c r="D229" s="331"/>
      <c r="E229" s="331"/>
      <c r="F229" s="331"/>
      <c r="G229" s="331"/>
      <c r="H229" s="331"/>
      <c r="I229" s="331"/>
      <c r="J229" s="331"/>
      <c r="K229" s="331"/>
      <c r="L229" s="331"/>
      <c r="M229" s="331"/>
      <c r="N229" s="331"/>
      <c r="O229" s="331"/>
      <c r="P229" s="332"/>
      <c r="Q229" s="2"/>
    </row>
    <row r="230" spans="1:92" x14ac:dyDescent="0.25">
      <c r="C230" s="2"/>
      <c r="AC230" s="44"/>
    </row>
    <row r="231" spans="1:92" x14ac:dyDescent="0.25">
      <c r="A231" s="54">
        <v>1</v>
      </c>
      <c r="B231" s="183" t="s">
        <v>96</v>
      </c>
      <c r="C231" s="2"/>
      <c r="AC231" s="44"/>
    </row>
    <row r="232" spans="1:92" x14ac:dyDescent="0.25">
      <c r="A232" s="54">
        <f t="shared" ref="A232:A237" si="119">A231+1</f>
        <v>2</v>
      </c>
      <c r="B232" s="183" t="s">
        <v>97</v>
      </c>
      <c r="C232" s="2"/>
      <c r="AC232" s="44"/>
    </row>
    <row r="233" spans="1:92" x14ac:dyDescent="0.25">
      <c r="A233" s="54">
        <f t="shared" si="119"/>
        <v>3</v>
      </c>
      <c r="B233" s="183" t="s">
        <v>98</v>
      </c>
      <c r="C233" s="2"/>
      <c r="AC233" s="44"/>
    </row>
    <row r="234" spans="1:92" x14ac:dyDescent="0.25">
      <c r="A234" s="54">
        <f t="shared" si="119"/>
        <v>4</v>
      </c>
      <c r="B234" s="183" t="s">
        <v>99</v>
      </c>
      <c r="C234" s="2"/>
      <c r="AC234" s="44"/>
    </row>
    <row r="235" spans="1:92" x14ac:dyDescent="0.25">
      <c r="A235" s="54">
        <f t="shared" si="119"/>
        <v>5</v>
      </c>
      <c r="B235" s="183" t="s">
        <v>100</v>
      </c>
      <c r="C235" s="2"/>
      <c r="AC235" s="44"/>
    </row>
    <row r="236" spans="1:92" x14ac:dyDescent="0.25">
      <c r="A236" s="54">
        <f t="shared" si="119"/>
        <v>6</v>
      </c>
      <c r="B236" s="183" t="s">
        <v>101</v>
      </c>
      <c r="C236" s="2"/>
      <c r="AC236" s="44"/>
    </row>
    <row r="237" spans="1:92" x14ac:dyDescent="0.25">
      <c r="A237" s="54">
        <f t="shared" si="119"/>
        <v>7</v>
      </c>
      <c r="B237" s="183" t="s">
        <v>90</v>
      </c>
      <c r="C237" s="2"/>
      <c r="AC237" s="44"/>
    </row>
    <row r="238" spans="1:92" x14ac:dyDescent="0.25">
      <c r="A238" s="54">
        <f>A237+1</f>
        <v>8</v>
      </c>
      <c r="B238" s="201" t="s">
        <v>138</v>
      </c>
      <c r="C238" s="2"/>
      <c r="AC238" s="44"/>
    </row>
    <row r="239" spans="1:92" x14ac:dyDescent="0.25">
      <c r="A239" s="54">
        <f t="shared" ref="A239:A250" si="120">A238+1</f>
        <v>9</v>
      </c>
      <c r="B239" s="201" t="s">
        <v>146</v>
      </c>
      <c r="C239" s="2"/>
      <c r="AC239" s="44"/>
    </row>
    <row r="240" spans="1:92" x14ac:dyDescent="0.25">
      <c r="A240" s="54">
        <f t="shared" si="120"/>
        <v>10</v>
      </c>
      <c r="B240" s="201" t="s">
        <v>139</v>
      </c>
      <c r="C240" s="2"/>
      <c r="AC240" s="44"/>
    </row>
    <row r="241" spans="1:29" x14ac:dyDescent="0.25">
      <c r="A241" s="54">
        <f t="shared" si="120"/>
        <v>11</v>
      </c>
      <c r="B241" s="183" t="s">
        <v>91</v>
      </c>
      <c r="C241" s="2"/>
      <c r="AC241" s="44"/>
    </row>
    <row r="242" spans="1:29" x14ac:dyDescent="0.25">
      <c r="A242" s="54">
        <f t="shared" si="120"/>
        <v>12</v>
      </c>
      <c r="B242" s="183" t="s">
        <v>92</v>
      </c>
      <c r="C242" s="2"/>
      <c r="AC242" s="44"/>
    </row>
    <row r="243" spans="1:29" x14ac:dyDescent="0.25">
      <c r="A243" s="54">
        <f>A242+1</f>
        <v>13</v>
      </c>
      <c r="B243" s="183" t="s">
        <v>93</v>
      </c>
      <c r="C243" s="2"/>
      <c r="AC243" s="44"/>
    </row>
    <row r="244" spans="1:29" x14ac:dyDescent="0.25">
      <c r="A244" s="54">
        <f>A243+1</f>
        <v>14</v>
      </c>
      <c r="B244" s="183" t="s">
        <v>94</v>
      </c>
      <c r="C244" s="2"/>
      <c r="AC244" s="44"/>
    </row>
    <row r="245" spans="1:29" x14ac:dyDescent="0.25">
      <c r="A245" s="54">
        <f>A244+1</f>
        <v>15</v>
      </c>
      <c r="B245" s="183" t="s">
        <v>95</v>
      </c>
      <c r="C245" s="2"/>
      <c r="AC245" s="44"/>
    </row>
    <row r="246" spans="1:29" x14ac:dyDescent="0.25">
      <c r="A246" s="54">
        <f t="shared" ref="A246:A249" si="121">A245+1</f>
        <v>16</v>
      </c>
      <c r="B246" s="261" t="s">
        <v>180</v>
      </c>
      <c r="C246" s="2"/>
      <c r="AC246" s="44"/>
    </row>
    <row r="247" spans="1:29" x14ac:dyDescent="0.25">
      <c r="A247" s="54">
        <f t="shared" si="121"/>
        <v>17</v>
      </c>
      <c r="B247" s="261" t="s">
        <v>155</v>
      </c>
      <c r="C247" s="2"/>
      <c r="AC247" s="44"/>
    </row>
    <row r="248" spans="1:29" x14ac:dyDescent="0.25">
      <c r="A248" s="54">
        <f t="shared" si="121"/>
        <v>18</v>
      </c>
      <c r="B248" s="261" t="s">
        <v>156</v>
      </c>
      <c r="C248" s="2"/>
      <c r="AC248" s="44"/>
    </row>
    <row r="249" spans="1:29" x14ac:dyDescent="0.25">
      <c r="A249" s="54">
        <f t="shared" si="121"/>
        <v>19</v>
      </c>
      <c r="B249" s="261" t="s">
        <v>173</v>
      </c>
      <c r="C249" s="2"/>
      <c r="AC249" s="44"/>
    </row>
    <row r="250" spans="1:29" x14ac:dyDescent="0.25">
      <c r="A250" s="54">
        <f t="shared" si="120"/>
        <v>20</v>
      </c>
      <c r="B250" s="261" t="s">
        <v>174</v>
      </c>
      <c r="C250" s="2"/>
      <c r="AC250" s="44"/>
    </row>
    <row r="251" spans="1:29" x14ac:dyDescent="0.25">
      <c r="A251" s="54">
        <f t="shared" ref="A251:A262" si="122">A250+1</f>
        <v>21</v>
      </c>
      <c r="B251" s="201" t="s">
        <v>140</v>
      </c>
      <c r="C251" s="2"/>
      <c r="AC251" s="44"/>
    </row>
    <row r="252" spans="1:29" x14ac:dyDescent="0.25">
      <c r="A252" s="54">
        <f t="shared" si="122"/>
        <v>22</v>
      </c>
      <c r="B252" s="201" t="s">
        <v>141</v>
      </c>
      <c r="C252" s="2"/>
      <c r="AC252" s="44"/>
    </row>
    <row r="253" spans="1:29" x14ac:dyDescent="0.25">
      <c r="A253" s="54">
        <f t="shared" si="122"/>
        <v>23</v>
      </c>
      <c r="B253" s="201" t="s">
        <v>142</v>
      </c>
      <c r="C253" s="2"/>
      <c r="AC253" s="44"/>
    </row>
    <row r="254" spans="1:29" x14ac:dyDescent="0.25">
      <c r="A254" s="54">
        <f t="shared" si="122"/>
        <v>24</v>
      </c>
      <c r="B254" s="201" t="s">
        <v>143</v>
      </c>
      <c r="C254" s="2"/>
      <c r="AC254" s="44"/>
    </row>
    <row r="255" spans="1:29" x14ac:dyDescent="0.25">
      <c r="A255" s="54">
        <f t="shared" si="122"/>
        <v>25</v>
      </c>
      <c r="B255" s="261" t="s">
        <v>157</v>
      </c>
      <c r="C255" s="2"/>
      <c r="AC255" s="44"/>
    </row>
    <row r="256" spans="1:29" x14ac:dyDescent="0.25">
      <c r="A256" s="54">
        <f t="shared" si="122"/>
        <v>26</v>
      </c>
      <c r="B256" s="261" t="s">
        <v>181</v>
      </c>
      <c r="C256" s="2"/>
      <c r="AC256" s="44"/>
    </row>
    <row r="257" spans="1:29" x14ac:dyDescent="0.25">
      <c r="A257" s="54">
        <f t="shared" si="122"/>
        <v>27</v>
      </c>
      <c r="B257" s="261" t="s">
        <v>178</v>
      </c>
      <c r="C257" s="2"/>
      <c r="AC257" s="44"/>
    </row>
    <row r="258" spans="1:29" x14ac:dyDescent="0.25">
      <c r="A258" s="54">
        <f t="shared" si="122"/>
        <v>28</v>
      </c>
      <c r="B258" s="261" t="s">
        <v>158</v>
      </c>
      <c r="C258" s="2"/>
      <c r="AC258" s="44"/>
    </row>
    <row r="259" spans="1:29" x14ac:dyDescent="0.25">
      <c r="A259" s="54">
        <f t="shared" si="122"/>
        <v>29</v>
      </c>
      <c r="B259" s="261" t="s">
        <v>175</v>
      </c>
      <c r="C259" s="2"/>
      <c r="AC259" s="44"/>
    </row>
    <row r="260" spans="1:29" x14ac:dyDescent="0.25">
      <c r="A260" s="54">
        <f t="shared" si="122"/>
        <v>30</v>
      </c>
      <c r="B260" s="261" t="s">
        <v>176</v>
      </c>
      <c r="C260" s="2"/>
      <c r="AC260" s="44"/>
    </row>
    <row r="261" spans="1:29" x14ac:dyDescent="0.25">
      <c r="A261" s="54">
        <f t="shared" si="122"/>
        <v>31</v>
      </c>
      <c r="B261" s="261" t="s">
        <v>177</v>
      </c>
      <c r="C261" s="2"/>
      <c r="AC261" s="44"/>
    </row>
    <row r="262" spans="1:29" x14ac:dyDescent="0.25">
      <c r="A262" s="54">
        <f t="shared" si="122"/>
        <v>32</v>
      </c>
      <c r="B262" s="201" t="s">
        <v>144</v>
      </c>
      <c r="C262" s="2"/>
      <c r="AC262" s="44"/>
    </row>
    <row r="263" spans="1:29" x14ac:dyDescent="0.25">
      <c r="B263" s="19"/>
    </row>
    <row r="264" spans="1:29" x14ac:dyDescent="0.25">
      <c r="B264" s="19"/>
    </row>
    <row r="265" spans="1:29" hidden="1" x14ac:dyDescent="0.25">
      <c r="B265" s="19"/>
    </row>
    <row r="266" spans="1:29" hidden="1" x14ac:dyDescent="0.25">
      <c r="B266" s="19"/>
    </row>
  </sheetData>
  <sheetProtection algorithmName="SHA-512" hashValue="kQK5hDtP7oe9Emt9UFXPqA3GIa860FQa+uVZZm41k7piwK/HU2E4Ke6AV2AVPXEZVboVcJZDy+vKWperfGCYiA==" saltValue="Jv02TyK47EfnTgfn0jQsIw==" spinCount="100000" sheet="1" objects="1" scenarios="1" formatColumns="0" formatRows="0"/>
  <mergeCells count="2">
    <mergeCell ref="B228:P228"/>
    <mergeCell ref="B229:P229"/>
  </mergeCells>
  <conditionalFormatting sqref="G17:AG116">
    <cfRule type="cellIs" dxfId="1" priority="3" operator="lessThan">
      <formula>0</formula>
    </cfRule>
  </conditionalFormatting>
  <conditionalFormatting sqref="V17:AB116 AD17:AF116">
    <cfRule type="expression" dxfId="0" priority="2">
      <formula>NOT(ISNUMBER(V17))</formula>
    </cfRule>
  </conditionalFormatting>
  <dataValidations count="3">
    <dataValidation allowBlank="1" showErrorMessage="1" prompt="Calculated on the basis of the Taxable Gross Earnings YTD" sqref="AT123:XFD123 R123 P124:P126 AC123 A123:N123 T123:Y123 AE123:AJ123 AN123 AT124:AW132"/>
    <dataValidation allowBlank="1" showInputMessage="1" showErrorMessage="1" errorTitle="Invalid date" error="Please input date within fiscal year 2017-18." sqref="D17:G116"/>
    <dataValidation allowBlank="1" sqref="A16:XFD16 O123:Q123 Z123:AB123 AK123:AM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zoomScale="85" zoomScaleNormal="85" workbookViewId="0">
      <selection activeCell="D6" sqref="D6"/>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28</v>
      </c>
    </row>
    <row r="2" spans="1:4" x14ac:dyDescent="0.25">
      <c r="A2" s="58" t="s">
        <v>30</v>
      </c>
    </row>
    <row r="3" spans="1:4" x14ac:dyDescent="0.25"/>
    <row r="4" spans="1:4" x14ac:dyDescent="0.25">
      <c r="A4" s="312" t="s">
        <v>183</v>
      </c>
      <c r="B4" s="313" t="s">
        <v>184</v>
      </c>
      <c r="C4" s="313" t="s">
        <v>185</v>
      </c>
      <c r="D4" s="314" t="s">
        <v>186</v>
      </c>
    </row>
    <row r="5" spans="1:4" x14ac:dyDescent="0.25">
      <c r="A5" s="315">
        <v>1</v>
      </c>
      <c r="B5" s="316" t="s">
        <v>187</v>
      </c>
      <c r="C5" s="317">
        <v>42884</v>
      </c>
      <c r="D5" s="318"/>
    </row>
    <row r="6" spans="1:4" ht="26.25" x14ac:dyDescent="0.25">
      <c r="A6" s="319">
        <v>2</v>
      </c>
      <c r="B6" s="320" t="s">
        <v>187</v>
      </c>
      <c r="C6" s="321">
        <v>42902</v>
      </c>
      <c r="D6" s="322" t="s">
        <v>188</v>
      </c>
    </row>
  </sheetData>
  <sheetProtection password="DF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2</v>
      </c>
      <c r="B2">
        <v>46</v>
      </c>
      <c r="C2">
        <v>7</v>
      </c>
      <c r="D2">
        <v>51</v>
      </c>
      <c r="E2" t="s">
        <v>51</v>
      </c>
    </row>
    <row r="3" spans="1:5" x14ac:dyDescent="0.25">
      <c r="A3">
        <v>3</v>
      </c>
      <c r="B3">
        <v>58</v>
      </c>
      <c r="C3">
        <v>8</v>
      </c>
      <c r="D3">
        <v>65</v>
      </c>
      <c r="E3" t="s">
        <v>47</v>
      </c>
    </row>
    <row r="4" spans="1:5" x14ac:dyDescent="0.25">
      <c r="A4">
        <v>3</v>
      </c>
      <c r="B4">
        <v>11</v>
      </c>
      <c r="C4">
        <v>8</v>
      </c>
      <c r="D4">
        <v>19</v>
      </c>
      <c r="E4" t="s">
        <v>48</v>
      </c>
    </row>
    <row r="5" spans="1:5" x14ac:dyDescent="0.25">
      <c r="A5">
        <v>3</v>
      </c>
      <c r="B5">
        <v>25</v>
      </c>
      <c r="C5">
        <v>8</v>
      </c>
      <c r="D5">
        <v>28</v>
      </c>
      <c r="E5" t="s">
        <v>49</v>
      </c>
    </row>
    <row r="6" spans="1:5" x14ac:dyDescent="0.25">
      <c r="A6">
        <v>2</v>
      </c>
      <c r="B6">
        <v>35</v>
      </c>
      <c r="C6">
        <v>7</v>
      </c>
      <c r="D6">
        <v>41</v>
      </c>
      <c r="E6"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1</v>
      </c>
      <c r="B2">
        <v>1</v>
      </c>
      <c r="C2">
        <v>8</v>
      </c>
      <c r="D2">
        <v>15</v>
      </c>
      <c r="E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